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H_LEP\"/>
    </mc:Choice>
  </mc:AlternateContent>
  <xr:revisionPtr revIDLastSave="0" documentId="13_ncr:1_{9DE355B8-B82A-42FB-BF16-3BE63FE1CDC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<sst xmlns="http://schemas.openxmlformats.org/spreadsheetml/2006/main" count="2354" uniqueCount="530">
  <si>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</si>
  <si>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</si>
  <si>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</si>
  <si>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</si>
  <si>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</si>
  <si>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</si>
  <si>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</si>
  <si>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</si>
  <si>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</si>
  <si>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</si>
  <si>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</si>
  <si>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</si>
  <si>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</si>
  <si>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</si>
  <si>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</si>
  <si>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</si>
  <si>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</si>
  <si>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</si>
  <si>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</si>
  <si>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</si>
  <si>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</si>
  <si>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</si>
  <si>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</si>
  <si>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</si>
  <si>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</si>
  <si>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</si>
  <si>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</si>
  <si>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</si>
  <si>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</si>
  <si>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</si>
  <si>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</si>
  <si>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</si>
  <si>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</si>
  <si>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</si>
  <si>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</si>
  <si>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</si>
  <si>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</si>
  <si>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</si>
  <si>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</si>
  <si>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</si>
  <si>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</si>
  <si>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</si>
  <si>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</si>
  <si>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</si>
  <si>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</si>
  <si>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</si>
  <si>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</si>
  <si>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</si>
  <si>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</si>
  <si>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</si>
  <si>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</si>
  <si>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</si>
  <si>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</si>
  <si>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</si>
  <si>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</si>
  <si>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</si>
  <si>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</si>
  <si>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</si>
  <si>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</si>
  <si>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</si>
  <si>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</si>
  <si>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</si>
  <si>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</si>
  <si>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</si>
  <si>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</si>
  <si>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</si>
  <si>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</si>
  <si>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</si>
  <si>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</si>
  <si>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</si>
  <si>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</si>
  <si>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</si>
  <si>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</si>
  <si>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</si>
  <si>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</si>
  <si>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</si>
  <si>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</si>
  <si>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</si>
  <si>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</si>
  <si>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</si>
  <si>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</si>
  <si>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</si>
  <si>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</si>
  <si>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</si>
  <si>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</si>
  <si>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</si>
  <si>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</si>
  <si>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</si>
  <si>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</si>
  <si>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</si>
  <si>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</si>
  <si>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</si>
  <si>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</si>
  <si>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</si>
  <si>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</si>
  <si>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</si>
  <si>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</si>
  <si>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</si>
  <si>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</si>
  <si>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</si>
  <si>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</si>
  <si>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</si>
  <si>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</si>
  <si>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</si>
  <si>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</si>
  <si>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</si>
  <si>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</si>
  <si>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</si>
  <si>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</si>
  <si>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</si>
  <si>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</si>
  <si>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</si>
  <si>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</si>
  <si>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</si>
  <si>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</si>
  <si>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</si>
  <si>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</si>
  <si>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</si>
  <si>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</si>
  <si>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</si>
  <si>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</si>
  <si>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</si>
  <si>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</si>
  <si>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</si>
  <si>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</si>
  <si>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</si>
  <si>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</si>
  <si>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</si>
  <si>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</si>
  <si>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</si>
  <si>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</si>
  <si>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</si>
  <si>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</si>
  <si>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</si>
  <si>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</si>
  <si>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</si>
  <si>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</si>
  <si>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</si>
  <si>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</si>
  <si>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</si>
  <si>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</si>
  <si>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</si>
  <si>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</si>
  <si>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</si>
  <si>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</si>
  <si>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</si>
  <si>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</si>
  <si>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</si>
  <si>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</si>
  <si>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</si>
  <si>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</si>
  <si>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</si>
  <si>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</si>
  <si>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</si>
  <si>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</si>
  <si>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</si>
  <si>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</si>
  <si>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</si>
  <si>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</si>
  <si>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</si>
  <si>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</si>
  <si>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</si>
  <si>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</si>
  <si>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</si>
  <si>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</si>
  <si>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</si>
  <si>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</si>
  <si>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</si>
  <si>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</si>
  <si>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</si>
  <si>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</si>
  <si>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</si>
  <si>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</si>
  <si>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</si>
  <si>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</si>
  <si>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</si>
  <si>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</si>
  <si>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</si>
  <si>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</si>
  <si>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</si>
  <si>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</si>
  <si>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</si>
  <si>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</si>
  <si>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</si>
  <si>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</si>
  <si>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</si>
  <si>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</si>
  <si>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</si>
  <si>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</si>
  <si>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</si>
  <si>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</si>
  <si>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</si>
  <si>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</si>
  <si>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</si>
  <si>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</si>
  <si>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</si>
  <si>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</si>
  <si>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</si>
  <si>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</si>
  <si>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</si>
  <si>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</si>
  <si>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</si>
  <si>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</si>
  <si>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</si>
  <si>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</si>
  <si>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</si>
  <si>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</si>
  <si>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</si>
  <si>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</si>
  <si>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</si>
  <si>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</si>
  <si>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</si>
  <si>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</si>
  <si>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</si>
  <si>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</si>
  <si>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</si>
  <si>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</si>
  <si>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</si>
  <si>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</si>
  <si>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</si>
  <si>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</si>
  <si>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</si>
  <si>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</si>
  <si>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</si>
  <si>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</si>
  <si>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</si>
  <si>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</si>
  <si>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</si>
  <si>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</si>
  <si>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</si>
  <si>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</si>
  <si>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</si>
  <si>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</si>
  <si>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</si>
  <si>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</si>
  <si>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</si>
  <si>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</si>
  <si>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</si>
  <si>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</si>
  <si>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</si>
  <si>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</si>
  <si>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</si>
  <si>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</si>
  <si>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</si>
  <si>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</si>
  <si>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</si>
  <si>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</si>
  <si>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</si>
  <si>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</si>
  <si>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</si>
  <si>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</si>
  <si>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</si>
  <si>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</si>
  <si>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</si>
  <si>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</si>
  <si>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</si>
  <si>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</si>
  <si>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</si>
  <si>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</si>
  <si>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</si>
  <si>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</si>
  <si>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</si>
  <si>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</si>
  <si>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</si>
  <si>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</si>
  <si>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</si>
  <si>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</si>
  <si>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</si>
  <si>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</si>
  <si>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</si>
  <si>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</si>
  <si>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</si>
  <si>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</si>
  <si>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</si>
  <si>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</si>
  <si>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</si>
  <si>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</si>
  <si>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</si>
  <si>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</si>
  <si>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</si>
  <si>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</si>
  <si>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</si>
  <si>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</si>
  <si>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</si>
  <si>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</si>
  <si>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</si>
  <si>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</si>
  <si>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</si>
  <si>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</si>
  <si>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</si>
  <si>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</si>
  <si>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</si>
  <si>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</si>
  <si>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</si>
  <si>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</si>
  <si>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</si>
  <si>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</si>
  <si>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</si>
  <si>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</si>
  <si>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</si>
  <si>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</si>
  <si>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</si>
  <si>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</si>
  <si>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</si>
  <si>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</si>
  <si>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</si>
  <si>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</si>
  <si>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</si>
  <si>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</si>
  <si>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</si>
  <si>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</si>
  <si>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</si>
  <si>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</si>
  <si>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</si>
  <si>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</si>
  <si>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</si>
  <si>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</si>
  <si>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</si>
  <si>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</si>
  <si>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</si>
  <si>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</si>
  <si>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</si>
  <si>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</si>
  <si>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</si>
  <si>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</si>
  <si>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</si>
  <si>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</si>
  <si>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</si>
  <si>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</si>
  <si>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</si>
  <si>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</si>
  <si>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</si>
  <si>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</si>
  <si>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</si>
  <si>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</si>
  <si>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</si>
  <si>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</si>
  <si>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</si>
  <si>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</si>
  <si>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</si>
  <si>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</si>
  <si>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</si>
  <si>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</si>
  <si>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</si>
  <si>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</si>
  <si>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</si>
  <si>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</si>
  <si>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</si>
  <si>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</si>
  <si>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</si>
  <si>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</si>
  <si>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</si>
  <si>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</si>
  <si>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</si>
  <si>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</si>
  <si>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</si>
  <si>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</si>
  <si>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</si>
  <si>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</si>
  <si>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</si>
  <si>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</si>
  <si>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</si>
  <si>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</si>
  <si>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</si>
  <si>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</si>
  <si>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</si>
  <si>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</si>
  <si>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</si>
  <si>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</si>
  <si>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</si>
  <si>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</si>
  <si>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</si>
  <si>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</si>
  <si>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</si>
  <si>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</si>
  <si>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</si>
  <si>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</si>
  <si>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</si>
  <si>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</si>
  <si>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</si>
  <si>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</si>
  <si>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</si>
  <si>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</si>
  <si>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</si>
  <si>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</si>
  <si>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</si>
  <si>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</si>
  <si>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</si>
  <si>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</si>
  <si>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</si>
  <si>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</si>
  <si>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</si>
  <si>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</si>
  <si>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</si>
  <si>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</si>
  <si>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</si>
  <si>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</si>
  <si>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</si>
  <si>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</si>
  <si>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</si>
  <si>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</si>
  <si>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</si>
  <si>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</si>
  <si>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</si>
  <si>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</si>
  <si>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</si>
  <si>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</si>
  <si>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</si>
  <si>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</si>
  <si>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</si>
  <si>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</si>
  <si>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</si>
  <si>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</si>
  <si>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</si>
  <si>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</si>
  <si>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</si>
  <si>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</si>
  <si>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</si>
  <si>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</si>
  <si>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</si>
  <si>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</si>
  <si>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</si>
  <si>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</si>
  <si>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</si>
  <si>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</si>
  <si>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</si>
  <si>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</si>
  <si>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</si>
  <si>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</si>
  <si>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</si>
  <si>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</si>
  <si>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</si>
  <si>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</si>
  <si>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</si>
  <si>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</si>
  <si>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</si>
  <si>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</si>
  <si>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</si>
  <si>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</si>
  <si>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</si>
  <si>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</si>
  <si>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</si>
  <si>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</si>
  <si>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</si>
  <si>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</si>
  <si>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</si>
  <si>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</si>
  <si>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</si>
  <si>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</si>
  <si>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</si>
  <si>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</si>
  <si>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</si>
  <si>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</si>
  <si>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</si>
  <si>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</si>
  <si>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</si>
  <si>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</si>
  <si>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</si>
  <si>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</si>
  <si>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</si>
  <si>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</si>
  <si>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</si>
  <si>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</si>
  <si>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</si>
  <si>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</si>
  <si>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</si>
  <si>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</si>
  <si>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</si>
  <si>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</si>
  <si>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</si>
  <si>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</si>
  <si>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</si>
  <si>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</si>
  <si>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</si>
  <si>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</si>
  <si>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</si>
  <si>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</si>
  <si>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</si>
  <si>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</si>
  <si>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</si>
  <si>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</si>
  <si>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</si>
  <si>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</si>
  <si>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</si>
  <si>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</si>
  <si>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</si>
  <si>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</si>
  <si>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</si>
  <si>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</si>
  <si>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</si>
  <si>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</si>
  <si>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</si>
  <si>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</si>
  <si>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</si>
  <si>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</si>
  <si>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</si>
  <si>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</si>
  <si>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</si>
  <si>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</si>
  <si>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</si>
  <si>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</si>
  <si>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</si>
  <si>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</si>
  <si>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</si>
  <si>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</si>
  <si>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</si>
  <si>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</si>
  <si>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</si>
  <si>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</si>
  <si>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</si>
  <si>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</si>
  <si>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</si>
  <si>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</si>
  <si>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</si>
  <si>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</si>
  <si>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</si>
  <si>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</si>
  <si>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</si>
  <si>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</si>
  <si>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</si>
  <si>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</si>
  <si>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</si>
  <si>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</si>
  <si>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</si>
  <si>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</si>
  <si>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</si>
  <si>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automation/Data/Results/Workbooks/LEPs/SH_LEP/SH_LEP_Database.Main.xlsx</t>
  </si>
  <si>
    <t>27. Sheffield City Region</t>
  </si>
  <si>
    <t>Sheffield City Region</t>
  </si>
  <si>
    <t>09 03 2023 10:21:51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</si>
</sst>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3.8790017839196445E-2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8.1531789748705119</c:v>
                </c:pt>
                <c:pt idx="8">
                  <c:v>0.48006578461432525</c:v>
                </c:pt>
                <c:pt idx="9">
                  <c:v>-0.71083625726361399</c:v>
                </c:pt>
                <c:pt idx="10">
                  <c:v>2.5554189645440761</c:v>
                </c:pt>
                <c:pt idx="11">
                  <c:v>3.9664975625492538</c:v>
                </c:pt>
                <c:pt idx="12">
                  <c:v>-1.5578144620331802E-2</c:v>
                </c:pt>
                <c:pt idx="13">
                  <c:v>7.1122542697339197</c:v>
                </c:pt>
                <c:pt idx="14">
                  <c:v>12.09314495016125</c:v>
                </c:pt>
                <c:pt idx="15">
                  <c:v>2.2485261655050159</c:v>
                </c:pt>
                <c:pt idx="17">
                  <c:v>-0.66885665573160891</c:v>
                </c:pt>
                <c:pt idx="18">
                  <c:v>3.4878811312627711</c:v>
                </c:pt>
                <c:pt idx="19">
                  <c:v>0.51256263236374444</c:v>
                </c:pt>
                <c:pt idx="20">
                  <c:v>0.89938219219751758</c:v>
                </c:pt>
                <c:pt idx="22">
                  <c:v>2.6463628536478989</c:v>
                </c:pt>
                <c:pt idx="24">
                  <c:v>-1.3977431252549799</c:v>
                </c:pt>
                <c:pt idx="25">
                  <c:v>-3.8629226254094373E-2</c:v>
                </c:pt>
                <c:pt idx="26">
                  <c:v>3.0528823452041998</c:v>
                </c:pt>
                <c:pt idx="27">
                  <c:v>-0.73376400769331607</c:v>
                </c:pt>
                <c:pt idx="29">
                  <c:v>-6.4897820994336941</c:v>
                </c:pt>
                <c:pt idx="30">
                  <c:v>-3.9045606654912968</c:v>
                </c:pt>
                <c:pt idx="31">
                  <c:v>-32.306243431626747</c:v>
                </c:pt>
                <c:pt idx="32">
                  <c:v>-5.5452630955866393</c:v>
                </c:pt>
                <c:pt idx="33">
                  <c:v>-7.541900753633179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0.15860549736463891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-0.26254557509550747</c:v>
                </c:pt>
                <c:pt idx="9">
                  <c:v>1.0243204376282344</c:v>
                </c:pt>
                <c:pt idx="10">
                  <c:v>0.65858924935158214</c:v>
                </c:pt>
                <c:pt idx="11">
                  <c:v>-0.26726274258406235</c:v>
                </c:pt>
                <c:pt idx="12">
                  <c:v>-8.8429790601152192E-2</c:v>
                </c:pt>
                <c:pt idx="13">
                  <c:v>0.83359390164450264</c:v>
                </c:pt>
                <c:pt idx="14">
                  <c:v>-9.2165913232467034E-3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-1.8394918629999979</c:v>
                </c:pt>
                <c:pt idx="27">
                  <c:v>-1.3617348868061874</c:v>
                </c:pt>
                <c:pt idx="29">
                  <c:v>0.43372039459659284</c:v>
                </c:pt>
                <c:pt idx="30">
                  <c:v>-0.18283830098635434</c:v>
                </c:pt>
                <c:pt idx="31">
                  <c:v>-6.3782470533897184</c:v>
                </c:pt>
                <c:pt idx="32">
                  <c:v>0.32538422596268823</c:v>
                </c:pt>
                <c:pt idx="33">
                  <c:v>0.1832931704721652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3.9929999999999968</c:v>
                </c:pt>
                <c:pt idx="1">
                  <c:v>6.1720000000000006</c:v>
                </c:pt>
                <c:pt idx="2">
                  <c:v>5.5730000000000173</c:v>
                </c:pt>
                <c:pt idx="3">
                  <c:v>4.1689999999999996</c:v>
                </c:pt>
                <c:pt idx="4">
                  <c:v>4.8440000000000039</c:v>
                </c:pt>
                <c:pt idx="5">
                  <c:v>4.1019999999999994</c:v>
                </c:pt>
                <c:pt idx="6">
                  <c:v>3.583000000000006</c:v>
                </c:pt>
                <c:pt idx="7">
                  <c:v>2.4259999999999966</c:v>
                </c:pt>
                <c:pt idx="8">
                  <c:v>3.9439999999999955</c:v>
                </c:pt>
                <c:pt idx="9">
                  <c:v>4.456999999999991</c:v>
                </c:pt>
                <c:pt idx="10">
                  <c:v>3.0840000000000023</c:v>
                </c:pt>
                <c:pt idx="11">
                  <c:v>3.1099999999999941</c:v>
                </c:pt>
                <c:pt idx="12">
                  <c:v>3.1369999999999969</c:v>
                </c:pt>
                <c:pt idx="13">
                  <c:v>3.1689999999999907</c:v>
                </c:pt>
                <c:pt idx="14">
                  <c:v>3.1919999999999953</c:v>
                </c:pt>
                <c:pt idx="15">
                  <c:v>3.1940000000000102</c:v>
                </c:pt>
                <c:pt idx="16">
                  <c:v>3.1990000000000007</c:v>
                </c:pt>
                <c:pt idx="17">
                  <c:v>3.2029999999999976</c:v>
                </c:pt>
                <c:pt idx="18">
                  <c:v>3.2059999999999924</c:v>
                </c:pt>
                <c:pt idx="19">
                  <c:v>3.2089999999999992</c:v>
                </c:pt>
                <c:pt idx="20">
                  <c:v>3.2139999999999977</c:v>
                </c:pt>
                <c:pt idx="21">
                  <c:v>3.2190000000000016</c:v>
                </c:pt>
                <c:pt idx="22">
                  <c:v>3.2240000000000024</c:v>
                </c:pt>
                <c:pt idx="23">
                  <c:v>3.2290000000000063</c:v>
                </c:pt>
                <c:pt idx="24" formatCode="#,##0.00">
                  <c:v>3.2329999999999983</c:v>
                </c:pt>
                <c:pt idx="25">
                  <c:v>3.2380000000000044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1.3469999999999964</c:v>
                </c:pt>
                <c:pt idx="2">
                  <c:v>1.5029999999999966</c:v>
                </c:pt>
                <c:pt idx="3">
                  <c:v>0.91200000000000192</c:v>
                </c:pt>
                <c:pt idx="4">
                  <c:v>0.96300000000000341</c:v>
                </c:pt>
                <c:pt idx="5">
                  <c:v>1.2099999999999991</c:v>
                </c:pt>
                <c:pt idx="6">
                  <c:v>0.74099999999999999</c:v>
                </c:pt>
                <c:pt idx="7">
                  <c:v>0.32900000000000013</c:v>
                </c:pt>
                <c:pt idx="8">
                  <c:v>0.48400000000000015</c:v>
                </c:pt>
                <c:pt idx="9">
                  <c:v>0.1909999999999992</c:v>
                </c:pt>
                <c:pt idx="10">
                  <c:v>0.17200000000000004</c:v>
                </c:pt>
                <c:pt idx="11">
                  <c:v>0.15599999999999986</c:v>
                </c:pt>
                <c:pt idx="12">
                  <c:v>0.15</c:v>
                </c:pt>
                <c:pt idx="13">
                  <c:v>0.13800000000000026</c:v>
                </c:pt>
                <c:pt idx="14">
                  <c:v>0.12599999999999989</c:v>
                </c:pt>
                <c:pt idx="15">
                  <c:v>0.11700000000000019</c:v>
                </c:pt>
                <c:pt idx="16">
                  <c:v>0.10899999999999992</c:v>
                </c:pt>
                <c:pt idx="17">
                  <c:v>0.10199999999999992</c:v>
                </c:pt>
                <c:pt idx="18">
                  <c:v>9.5000000000000182E-2</c:v>
                </c:pt>
                <c:pt idx="19">
                  <c:v>8.9999999999999969E-2</c:v>
                </c:pt>
                <c:pt idx="20">
                  <c:v>8.4999999999999756E-2</c:v>
                </c:pt>
                <c:pt idx="21">
                  <c:v>7.8999999999999945E-2</c:v>
                </c:pt>
                <c:pt idx="22">
                  <c:v>7.4999999999999956E-2</c:v>
                </c:pt>
                <c:pt idx="23">
                  <c:v>7.1000000000000008E-2</c:v>
                </c:pt>
                <c:pt idx="24" formatCode="#,##0.00">
                  <c:v>6.6999999999999976E-2</c:v>
                </c:pt>
                <c:pt idx="25">
                  <c:v>6.4000000000000043E-2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1.2950000000000013</c:v>
                </c:pt>
                <c:pt idx="2">
                  <c:v>1.0590000000000008</c:v>
                </c:pt>
                <c:pt idx="3">
                  <c:v>0.75999999999999979</c:v>
                </c:pt>
                <c:pt idx="4">
                  <c:v>1.0649999999999977</c:v>
                </c:pt>
                <c:pt idx="5">
                  <c:v>1.3070000000000015</c:v>
                </c:pt>
                <c:pt idx="6">
                  <c:v>1.3619999999999988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1.1410000000000022</c:v>
                </c:pt>
                <c:pt idx="10">
                  <c:v>1.0709999999999982</c:v>
                </c:pt>
                <c:pt idx="11">
                  <c:v>1.0639999999999992</c:v>
                </c:pt>
                <c:pt idx="12">
                  <c:v>1.0510000000000004</c:v>
                </c:pt>
                <c:pt idx="13">
                  <c:v>1.0480000000000005</c:v>
                </c:pt>
                <c:pt idx="14">
                  <c:v>1.0470000000000008</c:v>
                </c:pt>
                <c:pt idx="15">
                  <c:v>1.0460000000000016</c:v>
                </c:pt>
                <c:pt idx="16">
                  <c:v>1.0449999999999984</c:v>
                </c:pt>
                <c:pt idx="17">
                  <c:v>1.0439999999999994</c:v>
                </c:pt>
                <c:pt idx="18">
                  <c:v>1.0429999999999995</c:v>
                </c:pt>
                <c:pt idx="19">
                  <c:v>1.0419999999999998</c:v>
                </c:pt>
                <c:pt idx="20">
                  <c:v>1.0419999999999996</c:v>
                </c:pt>
                <c:pt idx="21">
                  <c:v>1.0420000000000007</c:v>
                </c:pt>
                <c:pt idx="22">
                  <c:v>1.0419999999999991</c:v>
                </c:pt>
                <c:pt idx="23">
                  <c:v>1.0409999999999999</c:v>
                </c:pt>
                <c:pt idx="24" formatCode="#,##0.00">
                  <c:v>1.0410000000000017</c:v>
                </c:pt>
                <c:pt idx="25">
                  <c:v>1.0420000000000014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2.9769999999999976</c:v>
                </c:pt>
                <c:pt idx="1">
                  <c:v>3.5610000000000017</c:v>
                </c:pt>
                <c:pt idx="2">
                  <c:v>3.7009999999999965</c:v>
                </c:pt>
                <c:pt idx="3">
                  <c:v>4.5830000000000055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3.0799999999999987</c:v>
                </c:pt>
                <c:pt idx="7">
                  <c:v>3.3680000000000003</c:v>
                </c:pt>
                <c:pt idx="8">
                  <c:v>4.136000000000001</c:v>
                </c:pt>
                <c:pt idx="9">
                  <c:v>2.6860000000000039</c:v>
                </c:pt>
                <c:pt idx="10">
                  <c:v>2.6390000000000082</c:v>
                </c:pt>
                <c:pt idx="11">
                  <c:v>2.5940000000000025</c:v>
                </c:pt>
                <c:pt idx="12">
                  <c:v>2.5790000000000024</c:v>
                </c:pt>
                <c:pt idx="13">
                  <c:v>2.5990000000000006</c:v>
                </c:pt>
                <c:pt idx="14">
                  <c:v>2.6719999999999997</c:v>
                </c:pt>
                <c:pt idx="15">
                  <c:v>2.7119999999999926</c:v>
                </c:pt>
                <c:pt idx="16">
                  <c:v>2.7400000000000042</c:v>
                </c:pt>
                <c:pt idx="17">
                  <c:v>2.7589999999999937</c:v>
                </c:pt>
                <c:pt idx="18">
                  <c:v>2.7729999999999975</c:v>
                </c:pt>
                <c:pt idx="19">
                  <c:v>2.7819999999999983</c:v>
                </c:pt>
                <c:pt idx="20">
                  <c:v>2.7900000000000076</c:v>
                </c:pt>
                <c:pt idx="21">
                  <c:v>2.7969999999999979</c:v>
                </c:pt>
                <c:pt idx="22">
                  <c:v>2.8019999999999934</c:v>
                </c:pt>
                <c:pt idx="23">
                  <c:v>2.8069999999999942</c:v>
                </c:pt>
                <c:pt idx="24" formatCode="#,##0.00">
                  <c:v>2.8120000000000016</c:v>
                </c:pt>
                <c:pt idx="25">
                  <c:v>2.8160000000000087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8.5680000000000138</c:v>
                </c:pt>
                <c:pt idx="1">
                  <c:v>7.332999999999986</c:v>
                </c:pt>
                <c:pt idx="2">
                  <c:v>7.0599999999999943</c:v>
                </c:pt>
                <c:pt idx="3">
                  <c:v>7.9689999999999923</c:v>
                </c:pt>
                <c:pt idx="4">
                  <c:v>6.9689999999999852</c:v>
                </c:pt>
                <c:pt idx="5">
                  <c:v>6.8350000000000053</c:v>
                </c:pt>
                <c:pt idx="6">
                  <c:v>8.4449999999999914</c:v>
                </c:pt>
                <c:pt idx="7">
                  <c:v>9.0900000000000141</c:v>
                </c:pt>
                <c:pt idx="8">
                  <c:v>7.6299999999999724</c:v>
                </c:pt>
                <c:pt idx="9">
                  <c:v>7.4869999999999939</c:v>
                </c:pt>
                <c:pt idx="10">
                  <c:v>7.9440000000000195</c:v>
                </c:pt>
                <c:pt idx="11">
                  <c:v>7.8239999999999945</c:v>
                </c:pt>
                <c:pt idx="12">
                  <c:v>7.7129999999999903</c:v>
                </c:pt>
                <c:pt idx="13">
                  <c:v>7.6480000000000086</c:v>
                </c:pt>
                <c:pt idx="14">
                  <c:v>7.5230000000000157</c:v>
                </c:pt>
                <c:pt idx="15">
                  <c:v>7.3630000000000129</c:v>
                </c:pt>
                <c:pt idx="16">
                  <c:v>7.2259999999999893</c:v>
                </c:pt>
                <c:pt idx="17">
                  <c:v>7.0849999999999786</c:v>
                </c:pt>
                <c:pt idx="18">
                  <c:v>6.9419999999999948</c:v>
                </c:pt>
                <c:pt idx="19">
                  <c:v>6.8019999999999943</c:v>
                </c:pt>
                <c:pt idx="20">
                  <c:v>6.665999999999995</c:v>
                </c:pt>
                <c:pt idx="21">
                  <c:v>6.5319999999999965</c:v>
                </c:pt>
                <c:pt idx="22">
                  <c:v>6.4000000000000048</c:v>
                </c:pt>
                <c:pt idx="23">
                  <c:v>6.2690000000000081</c:v>
                </c:pt>
                <c:pt idx="24" formatCode="#,##0.00">
                  <c:v>6.139999999999997</c:v>
                </c:pt>
                <c:pt idx="25">
                  <c:v>6.0129999999999901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6.5479999999999867</c:v>
                </c:pt>
                <c:pt idx="1">
                  <c:v>6.0349999999999877</c:v>
                </c:pt>
                <c:pt idx="2">
                  <c:v>9.0250000000000075</c:v>
                </c:pt>
                <c:pt idx="3">
                  <c:v>7.8740000000000299</c:v>
                </c:pt>
                <c:pt idx="4">
                  <c:v>6.2929999999999948</c:v>
                </c:pt>
                <c:pt idx="5">
                  <c:v>7.2540000000000022</c:v>
                </c:pt>
                <c:pt idx="6">
                  <c:v>6.2100000000000035</c:v>
                </c:pt>
                <c:pt idx="7">
                  <c:v>7.1230000000000278</c:v>
                </c:pt>
                <c:pt idx="8">
                  <c:v>7.8150000000000057</c:v>
                </c:pt>
                <c:pt idx="9">
                  <c:v>7.494000000000006</c:v>
                </c:pt>
                <c:pt idx="10">
                  <c:v>7.2400000000000082</c:v>
                </c:pt>
                <c:pt idx="11">
                  <c:v>7.4309999999999796</c:v>
                </c:pt>
                <c:pt idx="12">
                  <c:v>7.4000000000000101</c:v>
                </c:pt>
                <c:pt idx="13">
                  <c:v>7.4360000000000115</c:v>
                </c:pt>
                <c:pt idx="14">
                  <c:v>7.4539999999999873</c:v>
                </c:pt>
                <c:pt idx="15">
                  <c:v>7.4979999999999833</c:v>
                </c:pt>
                <c:pt idx="16">
                  <c:v>7.4820000000000073</c:v>
                </c:pt>
                <c:pt idx="17">
                  <c:v>7.4649999999999919</c:v>
                </c:pt>
                <c:pt idx="18">
                  <c:v>7.4469999999999965</c:v>
                </c:pt>
                <c:pt idx="19">
                  <c:v>7.4290000000000171</c:v>
                </c:pt>
                <c:pt idx="20">
                  <c:v>7.4159999999999995</c:v>
                </c:pt>
                <c:pt idx="21">
                  <c:v>7.4000000000000057</c:v>
                </c:pt>
                <c:pt idx="22">
                  <c:v>7.3820000000000103</c:v>
                </c:pt>
                <c:pt idx="23">
                  <c:v>7.3619999999999886</c:v>
                </c:pt>
                <c:pt idx="24" formatCode="#,##0.00">
                  <c:v>7.3420000000000067</c:v>
                </c:pt>
                <c:pt idx="25">
                  <c:v>7.3200000000000021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41.253000000000036</c:v>
                </c:pt>
                <c:pt idx="1">
                  <c:v>45.535000000000061</c:v>
                </c:pt>
                <c:pt idx="2">
                  <c:v>43.60000000000008</c:v>
                </c:pt>
                <c:pt idx="3">
                  <c:v>41.364999999999966</c:v>
                </c:pt>
                <c:pt idx="4">
                  <c:v>48.254999999999967</c:v>
                </c:pt>
                <c:pt idx="5">
                  <c:v>50.440999999999867</c:v>
                </c:pt>
                <c:pt idx="6">
                  <c:v>43.145000000000039</c:v>
                </c:pt>
                <c:pt idx="7">
                  <c:v>46.839000000000155</c:v>
                </c:pt>
                <c:pt idx="8">
                  <c:v>53.43300000000022</c:v>
                </c:pt>
                <c:pt idx="9">
                  <c:v>47.262000000000121</c:v>
                </c:pt>
                <c:pt idx="10">
                  <c:v>47.013000000000083</c:v>
                </c:pt>
                <c:pt idx="11">
                  <c:v>46.949000000000254</c:v>
                </c:pt>
                <c:pt idx="12">
                  <c:v>45.806999999999867</c:v>
                </c:pt>
                <c:pt idx="13">
                  <c:v>44.691999999999901</c:v>
                </c:pt>
                <c:pt idx="14">
                  <c:v>44.041999999999952</c:v>
                </c:pt>
                <c:pt idx="15">
                  <c:v>43.302999999999926</c:v>
                </c:pt>
                <c:pt idx="16">
                  <c:v>42.567999999999955</c:v>
                </c:pt>
                <c:pt idx="17">
                  <c:v>41.834999999999901</c:v>
                </c:pt>
                <c:pt idx="18">
                  <c:v>41.137999999999998</c:v>
                </c:pt>
                <c:pt idx="19">
                  <c:v>40.483999999999966</c:v>
                </c:pt>
                <c:pt idx="20">
                  <c:v>39.894000000000055</c:v>
                </c:pt>
                <c:pt idx="21">
                  <c:v>39.317999999999863</c:v>
                </c:pt>
                <c:pt idx="22">
                  <c:v>38.77200000000007</c:v>
                </c:pt>
                <c:pt idx="23">
                  <c:v>38.254999999999932</c:v>
                </c:pt>
                <c:pt idx="24" formatCode="#,##0.00">
                  <c:v>37.764000000000053</c:v>
                </c:pt>
                <c:pt idx="25">
                  <c:v>37.301999999999978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93.10899999999998</c:v>
                </c:pt>
                <c:pt idx="1">
                  <c:v>95.023000000000209</c:v>
                </c:pt>
                <c:pt idx="2">
                  <c:v>89.993999999999915</c:v>
                </c:pt>
                <c:pt idx="3">
                  <c:v>90.179000000000059</c:v>
                </c:pt>
                <c:pt idx="4">
                  <c:v>93.862999999999886</c:v>
                </c:pt>
                <c:pt idx="5">
                  <c:v>92.692000000000064</c:v>
                </c:pt>
                <c:pt idx="6">
                  <c:v>101.95300000000022</c:v>
                </c:pt>
                <c:pt idx="7">
                  <c:v>97.878000000000199</c:v>
                </c:pt>
                <c:pt idx="8">
                  <c:v>93.522000000000162</c:v>
                </c:pt>
                <c:pt idx="9">
                  <c:v>93.714000000000041</c:v>
                </c:pt>
                <c:pt idx="10">
                  <c:v>95.091999999999757</c:v>
                </c:pt>
                <c:pt idx="11">
                  <c:v>94.951999999999785</c:v>
                </c:pt>
                <c:pt idx="12">
                  <c:v>94.814999999999998</c:v>
                </c:pt>
                <c:pt idx="13">
                  <c:v>94.776000000000195</c:v>
                </c:pt>
                <c:pt idx="14">
                  <c:v>94.802000000000092</c:v>
                </c:pt>
                <c:pt idx="15">
                  <c:v>94.861000000000118</c:v>
                </c:pt>
                <c:pt idx="16">
                  <c:v>94.864000000000175</c:v>
                </c:pt>
                <c:pt idx="17">
                  <c:v>94.856000000000037</c:v>
                </c:pt>
                <c:pt idx="18">
                  <c:v>94.843999999999809</c:v>
                </c:pt>
                <c:pt idx="19">
                  <c:v>94.833000000000268</c:v>
                </c:pt>
                <c:pt idx="20">
                  <c:v>94.837999999999866</c:v>
                </c:pt>
                <c:pt idx="21">
                  <c:v>94.850999999999956</c:v>
                </c:pt>
                <c:pt idx="22">
                  <c:v>94.865999999999858</c:v>
                </c:pt>
                <c:pt idx="23">
                  <c:v>94.91500000000029</c:v>
                </c:pt>
                <c:pt idx="24" formatCode="#,##0.00">
                  <c:v>94.956000000000216</c:v>
                </c:pt>
                <c:pt idx="25">
                  <c:v>94.995999999999754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31.270000000000049</c:v>
                </c:pt>
                <c:pt idx="1">
                  <c:v>28.457000000000015</c:v>
                </c:pt>
                <c:pt idx="2">
                  <c:v>28.565999999999992</c:v>
                </c:pt>
                <c:pt idx="3">
                  <c:v>31.414000000000009</c:v>
                </c:pt>
                <c:pt idx="4">
                  <c:v>31.587999999999955</c:v>
                </c:pt>
                <c:pt idx="5">
                  <c:v>33.1619999999999</c:v>
                </c:pt>
                <c:pt idx="6">
                  <c:v>35.539999999999957</c:v>
                </c:pt>
                <c:pt idx="7">
                  <c:v>36.019999999999989</c:v>
                </c:pt>
                <c:pt idx="8">
                  <c:v>38.313000000000052</c:v>
                </c:pt>
                <c:pt idx="9">
                  <c:v>37.563000000000045</c:v>
                </c:pt>
                <c:pt idx="10">
                  <c:v>39.363000000000014</c:v>
                </c:pt>
                <c:pt idx="11">
                  <c:v>41.604000000000013</c:v>
                </c:pt>
                <c:pt idx="12">
                  <c:v>41.926999999999964</c:v>
                </c:pt>
                <c:pt idx="13">
                  <c:v>42.305000000000071</c:v>
                </c:pt>
                <c:pt idx="14">
                  <c:v>42.696999999999996</c:v>
                </c:pt>
                <c:pt idx="15">
                  <c:v>42.938999999999936</c:v>
                </c:pt>
                <c:pt idx="16">
                  <c:v>43.128000000000014</c:v>
                </c:pt>
                <c:pt idx="17">
                  <c:v>43.311000000000035</c:v>
                </c:pt>
                <c:pt idx="18">
                  <c:v>43.488000000000127</c:v>
                </c:pt>
                <c:pt idx="19">
                  <c:v>43.666999999999888</c:v>
                </c:pt>
                <c:pt idx="20">
                  <c:v>43.857000000000113</c:v>
                </c:pt>
                <c:pt idx="21">
                  <c:v>44.035000000000068</c:v>
                </c:pt>
                <c:pt idx="22">
                  <c:v>44.210999999999984</c:v>
                </c:pt>
                <c:pt idx="23">
                  <c:v>44.383999999999993</c:v>
                </c:pt>
                <c:pt idx="24" formatCode="#,##0.00">
                  <c:v>44.554000000000137</c:v>
                </c:pt>
                <c:pt idx="25">
                  <c:v>44.724999999999994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30.319999999999919</c:v>
                </c:pt>
                <c:pt idx="3">
                  <c:v>31.14200000000006</c:v>
                </c:pt>
                <c:pt idx="4">
                  <c:v>33.310000000000009</c:v>
                </c:pt>
                <c:pt idx="5">
                  <c:v>36.031999999999982</c:v>
                </c:pt>
                <c:pt idx="6">
                  <c:v>33.565000000000033</c:v>
                </c:pt>
                <c:pt idx="7">
                  <c:v>39.147999999999975</c:v>
                </c:pt>
                <c:pt idx="8">
                  <c:v>39.48299999999999</c:v>
                </c:pt>
                <c:pt idx="9">
                  <c:v>38.878999999999955</c:v>
                </c:pt>
                <c:pt idx="10">
                  <c:v>34.842999999999989</c:v>
                </c:pt>
                <c:pt idx="11">
                  <c:v>32.722000000000016</c:v>
                </c:pt>
                <c:pt idx="12">
                  <c:v>32.873000000000019</c:v>
                </c:pt>
                <c:pt idx="13">
                  <c:v>33.240999999999957</c:v>
                </c:pt>
                <c:pt idx="14">
                  <c:v>33.817000000000135</c:v>
                </c:pt>
                <c:pt idx="15">
                  <c:v>34.281999999999975</c:v>
                </c:pt>
                <c:pt idx="16">
                  <c:v>34.657000000000032</c:v>
                </c:pt>
                <c:pt idx="17">
                  <c:v>34.992000000000019</c:v>
                </c:pt>
                <c:pt idx="18">
                  <c:v>35.307000000000023</c:v>
                </c:pt>
                <c:pt idx="19">
                  <c:v>35.608999999999952</c:v>
                </c:pt>
                <c:pt idx="20">
                  <c:v>35.902000000000058</c:v>
                </c:pt>
                <c:pt idx="21">
                  <c:v>36.185000000000009</c:v>
                </c:pt>
                <c:pt idx="22">
                  <c:v>36.459000000000046</c:v>
                </c:pt>
                <c:pt idx="23">
                  <c:v>36.725000000000037</c:v>
                </c:pt>
                <c:pt idx="24" formatCode="#,##0.00">
                  <c:v>36.977000000000046</c:v>
                </c:pt>
                <c:pt idx="25">
                  <c:v>37.217000000000006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2.790999999999995</c:v>
                </c:pt>
                <c:pt idx="1">
                  <c:v>3.1079999999999952</c:v>
                </c:pt>
                <c:pt idx="2">
                  <c:v>2.7940000000000045</c:v>
                </c:pt>
                <c:pt idx="3">
                  <c:v>3.2330000000000094</c:v>
                </c:pt>
                <c:pt idx="4">
                  <c:v>2.3050000000000015</c:v>
                </c:pt>
                <c:pt idx="5">
                  <c:v>2.0449999999999977</c:v>
                </c:pt>
                <c:pt idx="6">
                  <c:v>3.9199999999999946</c:v>
                </c:pt>
                <c:pt idx="7">
                  <c:v>2.9540000000000042</c:v>
                </c:pt>
                <c:pt idx="8">
                  <c:v>2.6480000000000037</c:v>
                </c:pt>
                <c:pt idx="9">
                  <c:v>4.5529999999999919</c:v>
                </c:pt>
                <c:pt idx="10">
                  <c:v>3.6190000000000002</c:v>
                </c:pt>
                <c:pt idx="11">
                  <c:v>3.5820000000000047</c:v>
                </c:pt>
                <c:pt idx="12">
                  <c:v>3.5719999999999978</c:v>
                </c:pt>
                <c:pt idx="13">
                  <c:v>3.5589999999999984</c:v>
                </c:pt>
                <c:pt idx="14">
                  <c:v>3.551999999999996</c:v>
                </c:pt>
                <c:pt idx="15">
                  <c:v>3.5620000000000038</c:v>
                </c:pt>
                <c:pt idx="16">
                  <c:v>3.5680000000000041</c:v>
                </c:pt>
                <c:pt idx="17">
                  <c:v>3.5740000000000047</c:v>
                </c:pt>
                <c:pt idx="18">
                  <c:v>3.5790000000000042</c:v>
                </c:pt>
                <c:pt idx="19">
                  <c:v>3.5849999999999893</c:v>
                </c:pt>
                <c:pt idx="20">
                  <c:v>3.5899999999999928</c:v>
                </c:pt>
                <c:pt idx="21">
                  <c:v>3.5940000000000003</c:v>
                </c:pt>
                <c:pt idx="22">
                  <c:v>3.5990000000000029</c:v>
                </c:pt>
                <c:pt idx="23">
                  <c:v>3.604000000000005</c:v>
                </c:pt>
                <c:pt idx="24" formatCode="#,##0.00">
                  <c:v>3.6090000000000093</c:v>
                </c:pt>
                <c:pt idx="25">
                  <c:v>3.6140000000000012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11.433000000000023</c:v>
                </c:pt>
                <c:pt idx="1">
                  <c:v>11.088000000000038</c:v>
                </c:pt>
                <c:pt idx="2">
                  <c:v>13.724</c:v>
                </c:pt>
                <c:pt idx="3">
                  <c:v>13.442999999999987</c:v>
                </c:pt>
                <c:pt idx="4">
                  <c:v>13.449000000000023</c:v>
                </c:pt>
                <c:pt idx="5">
                  <c:v>11.890000000000022</c:v>
                </c:pt>
                <c:pt idx="6">
                  <c:v>11.165999999999988</c:v>
                </c:pt>
                <c:pt idx="7">
                  <c:v>13.121000000000048</c:v>
                </c:pt>
                <c:pt idx="8">
                  <c:v>17.442</c:v>
                </c:pt>
                <c:pt idx="9">
                  <c:v>17.048999999999985</c:v>
                </c:pt>
                <c:pt idx="10">
                  <c:v>16.764000000000017</c:v>
                </c:pt>
                <c:pt idx="11">
                  <c:v>17.159000000000024</c:v>
                </c:pt>
                <c:pt idx="12">
                  <c:v>17.268999999999981</c:v>
                </c:pt>
                <c:pt idx="13">
                  <c:v>17.546999999999969</c:v>
                </c:pt>
                <c:pt idx="14">
                  <c:v>17.752999999999986</c:v>
                </c:pt>
                <c:pt idx="15">
                  <c:v>17.915000000000045</c:v>
                </c:pt>
                <c:pt idx="16">
                  <c:v>18.05999999999997</c:v>
                </c:pt>
                <c:pt idx="17">
                  <c:v>18.176999999999978</c:v>
                </c:pt>
                <c:pt idx="18">
                  <c:v>18.28499999999995</c:v>
                </c:pt>
                <c:pt idx="19">
                  <c:v>18.390999999999959</c:v>
                </c:pt>
                <c:pt idx="20">
                  <c:v>18.503999999999966</c:v>
                </c:pt>
                <c:pt idx="21">
                  <c:v>18.613999999999947</c:v>
                </c:pt>
                <c:pt idx="22">
                  <c:v>18.719999999999974</c:v>
                </c:pt>
                <c:pt idx="23">
                  <c:v>18.818000000000055</c:v>
                </c:pt>
                <c:pt idx="24" formatCode="#,##0.00">
                  <c:v>18.906999999999986</c:v>
                </c:pt>
                <c:pt idx="25">
                  <c:v>18.986999999999984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16.717000000000034</c:v>
                </c:pt>
                <c:pt idx="2">
                  <c:v>17.474000000000046</c:v>
                </c:pt>
                <c:pt idx="3">
                  <c:v>15.025000000000022</c:v>
                </c:pt>
                <c:pt idx="4">
                  <c:v>15.544999999999961</c:v>
                </c:pt>
                <c:pt idx="5">
                  <c:v>15.411000000000003</c:v>
                </c:pt>
                <c:pt idx="6">
                  <c:v>14.878</c:v>
                </c:pt>
                <c:pt idx="7">
                  <c:v>14.837999999999997</c:v>
                </c:pt>
                <c:pt idx="8">
                  <c:v>15.42300000000005</c:v>
                </c:pt>
                <c:pt idx="9">
                  <c:v>15.216999999999977</c:v>
                </c:pt>
                <c:pt idx="10">
                  <c:v>15.398999999999987</c:v>
                </c:pt>
                <c:pt idx="11">
                  <c:v>15.737000000000011</c:v>
                </c:pt>
                <c:pt idx="12">
                  <c:v>15.698</c:v>
                </c:pt>
                <c:pt idx="13">
                  <c:v>15.649999999999958</c:v>
                </c:pt>
                <c:pt idx="14">
                  <c:v>15.567999999999991</c:v>
                </c:pt>
                <c:pt idx="15">
                  <c:v>15.517999999999994</c:v>
                </c:pt>
                <c:pt idx="16">
                  <c:v>15.488999999999965</c:v>
                </c:pt>
                <c:pt idx="17">
                  <c:v>15.457999999999972</c:v>
                </c:pt>
                <c:pt idx="18">
                  <c:v>15.425999999999991</c:v>
                </c:pt>
                <c:pt idx="19">
                  <c:v>15.391999999999987</c:v>
                </c:pt>
                <c:pt idx="20">
                  <c:v>15.368999999999989</c:v>
                </c:pt>
                <c:pt idx="21">
                  <c:v>15.333999999999996</c:v>
                </c:pt>
                <c:pt idx="22">
                  <c:v>15.300000000000017</c:v>
                </c:pt>
                <c:pt idx="23">
                  <c:v>15.265000000000033</c:v>
                </c:pt>
                <c:pt idx="24" formatCode="#,##0.00">
                  <c:v>15.229999999999993</c:v>
                </c:pt>
                <c:pt idx="25">
                  <c:v>15.195999999999994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6.6620000000000026</c:v>
                </c:pt>
                <c:pt idx="2">
                  <c:v>6.844000000000011</c:v>
                </c:pt>
                <c:pt idx="3">
                  <c:v>6.9340000000000153</c:v>
                </c:pt>
                <c:pt idx="4">
                  <c:v>6.7390000000000132</c:v>
                </c:pt>
                <c:pt idx="5">
                  <c:v>6.4650000000000052</c:v>
                </c:pt>
                <c:pt idx="6">
                  <c:v>7.253000000000009</c:v>
                </c:pt>
                <c:pt idx="7">
                  <c:v>7.2050000000000125</c:v>
                </c:pt>
                <c:pt idx="8">
                  <c:v>6.6150000000000064</c:v>
                </c:pt>
                <c:pt idx="9">
                  <c:v>7.0060000000000029</c:v>
                </c:pt>
                <c:pt idx="10">
                  <c:v>7.8530000000000104</c:v>
                </c:pt>
                <c:pt idx="11">
                  <c:v>7.6190000000000007</c:v>
                </c:pt>
                <c:pt idx="12">
                  <c:v>7.4129999999999887</c:v>
                </c:pt>
                <c:pt idx="13">
                  <c:v>7.2740000000000054</c:v>
                </c:pt>
                <c:pt idx="14">
                  <c:v>7.1749999999999963</c:v>
                </c:pt>
                <c:pt idx="15">
                  <c:v>7.1809999999999903</c:v>
                </c:pt>
                <c:pt idx="16">
                  <c:v>7.2039999999999935</c:v>
                </c:pt>
                <c:pt idx="17">
                  <c:v>7.2349999999999994</c:v>
                </c:pt>
                <c:pt idx="18">
                  <c:v>7.2700000000000031</c:v>
                </c:pt>
                <c:pt idx="19">
                  <c:v>7.3070000000000022</c:v>
                </c:pt>
                <c:pt idx="20">
                  <c:v>7.346000000000001</c:v>
                </c:pt>
                <c:pt idx="21">
                  <c:v>7.3840000000000003</c:v>
                </c:pt>
                <c:pt idx="22">
                  <c:v>7.423999999999995</c:v>
                </c:pt>
                <c:pt idx="23">
                  <c:v>7.464000000000012</c:v>
                </c:pt>
                <c:pt idx="24" formatCode="#,##0.00">
                  <c:v>7.5039999999999898</c:v>
                </c:pt>
                <c:pt idx="25">
                  <c:v>7.5440000000000111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28.010999999999981</c:v>
                </c:pt>
                <c:pt idx="1">
                  <c:v>29.74600000000007</c:v>
                </c:pt>
                <c:pt idx="2">
                  <c:v>29.908000000000005</c:v>
                </c:pt>
                <c:pt idx="3">
                  <c:v>32.898999999999972</c:v>
                </c:pt>
                <c:pt idx="4">
                  <c:v>32.588999999999999</c:v>
                </c:pt>
                <c:pt idx="5">
                  <c:v>34.952000000000034</c:v>
                </c:pt>
                <c:pt idx="6">
                  <c:v>41.967000000000169</c:v>
                </c:pt>
                <c:pt idx="7">
                  <c:v>45.306000000000104</c:v>
                </c:pt>
                <c:pt idx="8">
                  <c:v>39.334999999999994</c:v>
                </c:pt>
                <c:pt idx="9">
                  <c:v>39.398999999999944</c:v>
                </c:pt>
                <c:pt idx="10">
                  <c:v>39.652000000000008</c:v>
                </c:pt>
                <c:pt idx="11">
                  <c:v>40.166000000000089</c:v>
                </c:pt>
                <c:pt idx="12">
                  <c:v>40.315000000000005</c:v>
                </c:pt>
                <c:pt idx="13">
                  <c:v>40.579000000000029</c:v>
                </c:pt>
                <c:pt idx="14">
                  <c:v>40.859000000000044</c:v>
                </c:pt>
                <c:pt idx="15">
                  <c:v>41.090000000000018</c:v>
                </c:pt>
                <c:pt idx="16">
                  <c:v>41.299000000000021</c:v>
                </c:pt>
                <c:pt idx="17">
                  <c:v>41.525000000000098</c:v>
                </c:pt>
                <c:pt idx="18">
                  <c:v>41.765999999999956</c:v>
                </c:pt>
                <c:pt idx="19">
                  <c:v>42.02500000000002</c:v>
                </c:pt>
                <c:pt idx="20">
                  <c:v>42.308999999999962</c:v>
                </c:pt>
                <c:pt idx="21">
                  <c:v>42.593999999999959</c:v>
                </c:pt>
                <c:pt idx="22">
                  <c:v>42.882000000000055</c:v>
                </c:pt>
                <c:pt idx="23">
                  <c:v>43.17100000000007</c:v>
                </c:pt>
                <c:pt idx="24" formatCode="#,##0.00">
                  <c:v>43.46200000000006</c:v>
                </c:pt>
                <c:pt idx="25">
                  <c:v>43.755000000000017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42.837999999999987</c:v>
                </c:pt>
                <c:pt idx="1">
                  <c:v>41.434000000000033</c:v>
                </c:pt>
                <c:pt idx="2">
                  <c:v>38.814000000000142</c:v>
                </c:pt>
                <c:pt idx="3">
                  <c:v>44.250999999999912</c:v>
                </c:pt>
                <c:pt idx="4">
                  <c:v>52.491000000000007</c:v>
                </c:pt>
                <c:pt idx="5">
                  <c:v>49.371999999999929</c:v>
                </c:pt>
                <c:pt idx="6">
                  <c:v>53.135999999999981</c:v>
                </c:pt>
                <c:pt idx="7">
                  <c:v>50.512999999999991</c:v>
                </c:pt>
                <c:pt idx="8">
                  <c:v>47.522999999999961</c:v>
                </c:pt>
                <c:pt idx="9">
                  <c:v>47.048999999999957</c:v>
                </c:pt>
                <c:pt idx="10">
                  <c:v>47.642000000000017</c:v>
                </c:pt>
                <c:pt idx="11">
                  <c:v>48.568000000000119</c:v>
                </c:pt>
                <c:pt idx="12">
                  <c:v>49.691000000000109</c:v>
                </c:pt>
                <c:pt idx="13">
                  <c:v>50.435000000000045</c:v>
                </c:pt>
                <c:pt idx="14">
                  <c:v>50.921000000000042</c:v>
                </c:pt>
                <c:pt idx="15">
                  <c:v>51.301000000000045</c:v>
                </c:pt>
                <c:pt idx="16">
                  <c:v>51.727999999999966</c:v>
                </c:pt>
                <c:pt idx="17">
                  <c:v>52.149000000000022</c:v>
                </c:pt>
                <c:pt idx="18">
                  <c:v>52.568000000000012</c:v>
                </c:pt>
                <c:pt idx="19">
                  <c:v>52.985999999999983</c:v>
                </c:pt>
                <c:pt idx="20">
                  <c:v>53.417999999999964</c:v>
                </c:pt>
                <c:pt idx="21">
                  <c:v>53.835000000000029</c:v>
                </c:pt>
                <c:pt idx="22">
                  <c:v>54.252000000000024</c:v>
                </c:pt>
                <c:pt idx="23">
                  <c:v>54.670999999999985</c:v>
                </c:pt>
                <c:pt idx="24" formatCode="#,##0.00">
                  <c:v>55.089999999999968</c:v>
                </c:pt>
                <c:pt idx="25">
                  <c:v>55.510999999999903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15.896999999999968</c:v>
                </c:pt>
                <c:pt idx="1">
                  <c:v>14.297000000000011</c:v>
                </c:pt>
                <c:pt idx="2">
                  <c:v>15.506999999999998</c:v>
                </c:pt>
                <c:pt idx="3">
                  <c:v>16.61799999999997</c:v>
                </c:pt>
                <c:pt idx="4">
                  <c:v>15.103999999999989</c:v>
                </c:pt>
                <c:pt idx="5">
                  <c:v>15.22599999999996</c:v>
                </c:pt>
                <c:pt idx="6">
                  <c:v>16.647000000000048</c:v>
                </c:pt>
                <c:pt idx="7">
                  <c:v>16.317000000000004</c:v>
                </c:pt>
                <c:pt idx="8">
                  <c:v>16.358999999999963</c:v>
                </c:pt>
                <c:pt idx="9">
                  <c:v>15.194000000000008</c:v>
                </c:pt>
                <c:pt idx="10">
                  <c:v>15.594999999999947</c:v>
                </c:pt>
                <c:pt idx="11">
                  <c:v>15.306999999999958</c:v>
                </c:pt>
                <c:pt idx="12">
                  <c:v>14.32799999999996</c:v>
                </c:pt>
                <c:pt idx="13">
                  <c:v>14.040000000000026</c:v>
                </c:pt>
                <c:pt idx="14">
                  <c:v>14.197999999999983</c:v>
                </c:pt>
                <c:pt idx="15">
                  <c:v>14.265000000000008</c:v>
                </c:pt>
                <c:pt idx="16">
                  <c:v>14.356000000000021</c:v>
                </c:pt>
                <c:pt idx="17">
                  <c:v>14.432000000000029</c:v>
                </c:pt>
                <c:pt idx="18">
                  <c:v>14.500000000000004</c:v>
                </c:pt>
                <c:pt idx="19">
                  <c:v>14.559999999999986</c:v>
                </c:pt>
                <c:pt idx="20">
                  <c:v>14.626999999999981</c:v>
                </c:pt>
                <c:pt idx="21">
                  <c:v>14.697999999999999</c:v>
                </c:pt>
                <c:pt idx="22">
                  <c:v>14.773000000000014</c:v>
                </c:pt>
                <c:pt idx="23">
                  <c:v>14.847999999999995</c:v>
                </c:pt>
                <c:pt idx="24" formatCode="#,##0.00">
                  <c:v>14.921000000000003</c:v>
                </c:pt>
                <c:pt idx="25">
                  <c:v>14.991999999999996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13.266000000000028</c:v>
                </c:pt>
                <c:pt idx="1">
                  <c:v>16.224000000000022</c:v>
                </c:pt>
                <c:pt idx="2">
                  <c:v>15.699</c:v>
                </c:pt>
                <c:pt idx="3">
                  <c:v>11.234000000000032</c:v>
                </c:pt>
                <c:pt idx="4">
                  <c:v>14.767000000000017</c:v>
                </c:pt>
                <c:pt idx="5">
                  <c:v>13.128999999999968</c:v>
                </c:pt>
                <c:pt idx="6">
                  <c:v>17.111999999999984</c:v>
                </c:pt>
                <c:pt idx="7">
                  <c:v>13.037999999999984</c:v>
                </c:pt>
                <c:pt idx="8">
                  <c:v>15.523000000000012</c:v>
                </c:pt>
                <c:pt idx="9">
                  <c:v>17.242000000000022</c:v>
                </c:pt>
                <c:pt idx="10">
                  <c:v>19.427999999999997</c:v>
                </c:pt>
                <c:pt idx="11">
                  <c:v>18.338999999999992</c:v>
                </c:pt>
                <c:pt idx="12">
                  <c:v>17.707000000000008</c:v>
                </c:pt>
                <c:pt idx="13">
                  <c:v>17.618999999999996</c:v>
                </c:pt>
                <c:pt idx="14">
                  <c:v>17.565999999999971</c:v>
                </c:pt>
                <c:pt idx="15">
                  <c:v>17.495000000000022</c:v>
                </c:pt>
                <c:pt idx="16">
                  <c:v>17.416999999999984</c:v>
                </c:pt>
                <c:pt idx="17">
                  <c:v>17.342000000000002</c:v>
                </c:pt>
                <c:pt idx="18">
                  <c:v>17.271000000000019</c:v>
                </c:pt>
                <c:pt idx="19">
                  <c:v>17.20500000000002</c:v>
                </c:pt>
                <c:pt idx="20">
                  <c:v>17.147000000000027</c:v>
                </c:pt>
                <c:pt idx="21">
                  <c:v>17.091999999999988</c:v>
                </c:pt>
                <c:pt idx="22">
                  <c:v>17.04000000000002</c:v>
                </c:pt>
                <c:pt idx="23">
                  <c:v>16.989999999999995</c:v>
                </c:pt>
                <c:pt idx="24" formatCode="#,##0.00">
                  <c:v>16.941999999999997</c:v>
                </c:pt>
                <c:pt idx="25">
                  <c:v>16.896999999999988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35.568999999999996</c:v>
                </c:pt>
                <c:pt idx="1">
                  <c:v>33.795000000000051</c:v>
                </c:pt>
                <c:pt idx="2">
                  <c:v>35.54499999999998</c:v>
                </c:pt>
                <c:pt idx="3">
                  <c:v>31.397999999999964</c:v>
                </c:pt>
                <c:pt idx="4">
                  <c:v>30.430999999999994</c:v>
                </c:pt>
                <c:pt idx="5">
                  <c:v>32.689</c:v>
                </c:pt>
                <c:pt idx="6">
                  <c:v>32.52699999999998</c:v>
                </c:pt>
                <c:pt idx="7">
                  <c:v>28.055000000000007</c:v>
                </c:pt>
                <c:pt idx="8">
                  <c:v>29.57999999999997</c:v>
                </c:pt>
                <c:pt idx="9">
                  <c:v>31.441000000000052</c:v>
                </c:pt>
                <c:pt idx="10">
                  <c:v>32.793000000000042</c:v>
                </c:pt>
                <c:pt idx="11">
                  <c:v>32.867000000000004</c:v>
                </c:pt>
                <c:pt idx="12">
                  <c:v>32.899000000000001</c:v>
                </c:pt>
                <c:pt idx="13">
                  <c:v>32.865999999999893</c:v>
                </c:pt>
                <c:pt idx="14">
                  <c:v>32.833999999999882</c:v>
                </c:pt>
                <c:pt idx="15">
                  <c:v>32.832999999999984</c:v>
                </c:pt>
                <c:pt idx="16">
                  <c:v>32.822999999999986</c:v>
                </c:pt>
                <c:pt idx="17">
                  <c:v>32.814</c:v>
                </c:pt>
                <c:pt idx="18">
                  <c:v>32.806000000000026</c:v>
                </c:pt>
                <c:pt idx="19">
                  <c:v>32.798000000000023</c:v>
                </c:pt>
                <c:pt idx="20">
                  <c:v>32.789999999999985</c:v>
                </c:pt>
                <c:pt idx="21">
                  <c:v>32.787999999999869</c:v>
                </c:pt>
                <c:pt idx="22">
                  <c:v>32.786999999999956</c:v>
                </c:pt>
                <c:pt idx="23">
                  <c:v>32.784999999999904</c:v>
                </c:pt>
                <c:pt idx="24" formatCode="#,##0.00">
                  <c:v>32.782000000000018</c:v>
                </c:pt>
                <c:pt idx="25">
                  <c:v>32.777000000000029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59.678999999999903</c:v>
                </c:pt>
                <c:pt idx="1">
                  <c:v>59.017999999999908</c:v>
                </c:pt>
                <c:pt idx="2">
                  <c:v>60.568000000000076</c:v>
                </c:pt>
                <c:pt idx="3">
                  <c:v>62.125000000000007</c:v>
                </c:pt>
                <c:pt idx="4">
                  <c:v>61.38799999999992</c:v>
                </c:pt>
                <c:pt idx="5">
                  <c:v>62.854000000000106</c:v>
                </c:pt>
                <c:pt idx="6">
                  <c:v>66.545000000000059</c:v>
                </c:pt>
                <c:pt idx="7">
                  <c:v>62.847999999999999</c:v>
                </c:pt>
                <c:pt idx="8">
                  <c:v>63.387999999999948</c:v>
                </c:pt>
                <c:pt idx="9">
                  <c:v>63.502000000000152</c:v>
                </c:pt>
                <c:pt idx="10">
                  <c:v>62.976000000000177</c:v>
                </c:pt>
                <c:pt idx="11">
                  <c:v>62.718999999999994</c:v>
                </c:pt>
                <c:pt idx="12">
                  <c:v>62.515000000000065</c:v>
                </c:pt>
                <c:pt idx="13">
                  <c:v>62.544000000000004</c:v>
                </c:pt>
                <c:pt idx="14">
                  <c:v>62.666000000000054</c:v>
                </c:pt>
                <c:pt idx="15">
                  <c:v>62.853000000000108</c:v>
                </c:pt>
                <c:pt idx="16">
                  <c:v>62.933000000000014</c:v>
                </c:pt>
                <c:pt idx="17">
                  <c:v>63.030000000000058</c:v>
                </c:pt>
                <c:pt idx="18">
                  <c:v>63.14399999999997</c:v>
                </c:pt>
                <c:pt idx="19">
                  <c:v>63.280000000000051</c:v>
                </c:pt>
                <c:pt idx="20">
                  <c:v>63.477000000000068</c:v>
                </c:pt>
                <c:pt idx="21">
                  <c:v>63.675999999999945</c:v>
                </c:pt>
                <c:pt idx="22">
                  <c:v>63.878999999999913</c:v>
                </c:pt>
                <c:pt idx="23">
                  <c:v>64.085000000000093</c:v>
                </c:pt>
                <c:pt idx="24" formatCode="#,##0.00">
                  <c:v>64.288999999999888</c:v>
                </c:pt>
                <c:pt idx="25">
                  <c:v>64.490999999999872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88.425000000000267</c:v>
                </c:pt>
                <c:pt idx="1">
                  <c:v>87.517000000000067</c:v>
                </c:pt>
                <c:pt idx="2">
                  <c:v>88.350999999999928</c:v>
                </c:pt>
                <c:pt idx="3">
                  <c:v>89.182999999999936</c:v>
                </c:pt>
                <c:pt idx="4">
                  <c:v>89.049000000000007</c:v>
                </c:pt>
                <c:pt idx="5">
                  <c:v>94.91400000000003</c:v>
                </c:pt>
                <c:pt idx="6">
                  <c:v>98.737000000000052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96.257000000000119</c:v>
                </c:pt>
                <c:pt idx="10">
                  <c:v>98.851000000000013</c:v>
                </c:pt>
                <c:pt idx="11">
                  <c:v>101.21700000000006</c:v>
                </c:pt>
                <c:pt idx="12">
                  <c:v>102.94299999999973</c:v>
                </c:pt>
                <c:pt idx="13">
                  <c:v>104.51399999999992</c:v>
                </c:pt>
                <c:pt idx="14">
                  <c:v>106.43500000000014</c:v>
                </c:pt>
                <c:pt idx="15">
                  <c:v>107.94300000000003</c:v>
                </c:pt>
                <c:pt idx="16">
                  <c:v>109.22300000000008</c:v>
                </c:pt>
                <c:pt idx="17">
                  <c:v>110.44899999999998</c:v>
                </c:pt>
                <c:pt idx="18">
                  <c:v>111.66699999999996</c:v>
                </c:pt>
                <c:pt idx="19">
                  <c:v>112.88800000000013</c:v>
                </c:pt>
                <c:pt idx="20">
                  <c:v>114.1099999999999</c:v>
                </c:pt>
                <c:pt idx="21">
                  <c:v>115.33000000000011</c:v>
                </c:pt>
                <c:pt idx="22">
                  <c:v>116.55599999999991</c:v>
                </c:pt>
                <c:pt idx="23">
                  <c:v>117.79600000000001</c:v>
                </c:pt>
                <c:pt idx="24" formatCode="#,##0.00">
                  <c:v>119.04900000000008</c:v>
                </c:pt>
                <c:pt idx="25">
                  <c:v>120.31700000000005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9.5339999999999918</c:v>
                </c:pt>
                <c:pt idx="1">
                  <c:v>12.375</c:v>
                </c:pt>
                <c:pt idx="2">
                  <c:v>11.836000000000011</c:v>
                </c:pt>
                <c:pt idx="3">
                  <c:v>10.424000000000007</c:v>
                </c:pt>
                <c:pt idx="4">
                  <c:v>11.222000000000003</c:v>
                </c:pt>
                <c:pt idx="5">
                  <c:v>10.309999999999997</c:v>
                </c:pt>
                <c:pt idx="6">
                  <c:v>8.7660000000000036</c:v>
                </c:pt>
                <c:pt idx="7">
                  <c:v>7.4509999999999987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6.9660000000000091</c:v>
                </c:pt>
                <c:pt idx="11">
                  <c:v>6.9239999999999959</c:v>
                </c:pt>
                <c:pt idx="12">
                  <c:v>6.9169999999999998</c:v>
                </c:pt>
                <c:pt idx="13">
                  <c:v>6.9539999999999917</c:v>
                </c:pt>
                <c:pt idx="14">
                  <c:v>7.0369999999999955</c:v>
                </c:pt>
                <c:pt idx="15">
                  <c:v>7.0690000000000044</c:v>
                </c:pt>
                <c:pt idx="16">
                  <c:v>7.0930000000000035</c:v>
                </c:pt>
                <c:pt idx="17">
                  <c:v>7.1079999999999899</c:v>
                </c:pt>
                <c:pt idx="18">
                  <c:v>7.1169999999999902</c:v>
                </c:pt>
                <c:pt idx="19">
                  <c:v>7.1229999999999976</c:v>
                </c:pt>
                <c:pt idx="20">
                  <c:v>7.1310000000000056</c:v>
                </c:pt>
                <c:pt idx="21">
                  <c:v>7.1369999999999996</c:v>
                </c:pt>
                <c:pt idx="22">
                  <c:v>7.1429999999999945</c:v>
                </c:pt>
                <c:pt idx="23">
                  <c:v>7.1480000000000006</c:v>
                </c:pt>
                <c:pt idx="24">
                  <c:v>7.1530000000000022</c:v>
                </c:pt>
                <c:pt idx="25">
                  <c:v>7.1600000000000144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56.369000000000035</c:v>
                </c:pt>
                <c:pt idx="1">
                  <c:v>58.903000000000034</c:v>
                </c:pt>
                <c:pt idx="2">
                  <c:v>59.68500000000008</c:v>
                </c:pt>
                <c:pt idx="3">
                  <c:v>57.207999999999984</c:v>
                </c:pt>
                <c:pt idx="4">
                  <c:v>61.516999999999946</c:v>
                </c:pt>
                <c:pt idx="5">
                  <c:v>64.529999999999873</c:v>
                </c:pt>
                <c:pt idx="6">
                  <c:v>57.800000000000033</c:v>
                </c:pt>
                <c:pt idx="7">
                  <c:v>63.052000000000199</c:v>
                </c:pt>
                <c:pt idx="8">
                  <c:v>68.878000000000199</c:v>
                </c:pt>
                <c:pt idx="9">
                  <c:v>62.243000000000123</c:v>
                </c:pt>
                <c:pt idx="10">
                  <c:v>62.197000000000109</c:v>
                </c:pt>
                <c:pt idx="11">
                  <c:v>62.204000000000228</c:v>
                </c:pt>
                <c:pt idx="12">
                  <c:v>60.919999999999867</c:v>
                </c:pt>
                <c:pt idx="13">
                  <c:v>59.775999999999925</c:v>
                </c:pt>
                <c:pt idx="14">
                  <c:v>59.018999999999956</c:v>
                </c:pt>
                <c:pt idx="15">
                  <c:v>58.163999999999923</c:v>
                </c:pt>
                <c:pt idx="16">
                  <c:v>57.275999999999954</c:v>
                </c:pt>
                <c:pt idx="17">
                  <c:v>56.38499999999987</c:v>
                </c:pt>
                <c:pt idx="18">
                  <c:v>55.526999999999987</c:v>
                </c:pt>
                <c:pt idx="19">
                  <c:v>54.714999999999975</c:v>
                </c:pt>
                <c:pt idx="20">
                  <c:v>53.976000000000049</c:v>
                </c:pt>
                <c:pt idx="21">
                  <c:v>53.249999999999865</c:v>
                </c:pt>
                <c:pt idx="22">
                  <c:v>52.554000000000087</c:v>
                </c:pt>
                <c:pt idx="23">
                  <c:v>51.885999999999925</c:v>
                </c:pt>
                <c:pt idx="24">
                  <c:v>51.246000000000052</c:v>
                </c:pt>
                <c:pt idx="25">
                  <c:v>50.63499999999997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42.845999999999989</c:v>
                </c:pt>
                <c:pt idx="1">
                  <c:v>42.325999999999986</c:v>
                </c:pt>
                <c:pt idx="2">
                  <c:v>36.751000000000118</c:v>
                </c:pt>
                <c:pt idx="3">
                  <c:v>35.37600000000004</c:v>
                </c:pt>
                <c:pt idx="4">
                  <c:v>38.930999999999997</c:v>
                </c:pt>
                <c:pt idx="5">
                  <c:v>40.706999999999972</c:v>
                </c:pt>
                <c:pt idx="6">
                  <c:v>46.063000000000009</c:v>
                </c:pt>
                <c:pt idx="7">
                  <c:v>43.692000000000185</c:v>
                </c:pt>
                <c:pt idx="8">
                  <c:v>37.440999999999931</c:v>
                </c:pt>
                <c:pt idx="9">
                  <c:v>43.292000000000058</c:v>
                </c:pt>
                <c:pt idx="10">
                  <c:v>46.385999999999854</c:v>
                </c:pt>
                <c:pt idx="11">
                  <c:v>45.472000000000087</c:v>
                </c:pt>
                <c:pt idx="12">
                  <c:v>45.434000000000097</c:v>
                </c:pt>
                <c:pt idx="13">
                  <c:v>45.372000000000064</c:v>
                </c:pt>
                <c:pt idx="14">
                  <c:v>45.418999999999961</c:v>
                </c:pt>
                <c:pt idx="15">
                  <c:v>45.532999999999873</c:v>
                </c:pt>
                <c:pt idx="16">
                  <c:v>45.603999999999971</c:v>
                </c:pt>
                <c:pt idx="17">
                  <c:v>45.578999999999915</c:v>
                </c:pt>
                <c:pt idx="18">
                  <c:v>45.599000000000032</c:v>
                </c:pt>
                <c:pt idx="19">
                  <c:v>45.592000000000027</c:v>
                </c:pt>
                <c:pt idx="20">
                  <c:v>45.631000000000007</c:v>
                </c:pt>
                <c:pt idx="21">
                  <c:v>45.675999999999952</c:v>
                </c:pt>
                <c:pt idx="22">
                  <c:v>45.727000000000132</c:v>
                </c:pt>
                <c:pt idx="23">
                  <c:v>45.783000000000101</c:v>
                </c:pt>
                <c:pt idx="24" formatCode="#,##0.00">
                  <c:v>45.841000000000093</c:v>
                </c:pt>
                <c:pt idx="25">
                  <c:v>45.89899999999998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152.73500000000013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171.05800000000019</c:v>
                </c:pt>
                <c:pt idx="7">
                  <c:v>173.04600000000016</c:v>
                </c:pt>
                <c:pt idx="8">
                  <c:v>171.31800000000021</c:v>
                </c:pt>
                <c:pt idx="9">
                  <c:v>170.15600000000006</c:v>
                </c:pt>
                <c:pt idx="10">
                  <c:v>169.29799999999975</c:v>
                </c:pt>
                <c:pt idx="11">
                  <c:v>169.27799999999982</c:v>
                </c:pt>
                <c:pt idx="12">
                  <c:v>169.61499999999998</c:v>
                </c:pt>
                <c:pt idx="13">
                  <c:v>170.32200000000023</c:v>
                </c:pt>
                <c:pt idx="14">
                  <c:v>171.3160000000002</c:v>
                </c:pt>
                <c:pt idx="15">
                  <c:v>172.08200000000005</c:v>
                </c:pt>
                <c:pt idx="16">
                  <c:v>172.64900000000023</c:v>
                </c:pt>
                <c:pt idx="17">
                  <c:v>173.15900000000011</c:v>
                </c:pt>
                <c:pt idx="18">
                  <c:v>173.63899999999995</c:v>
                </c:pt>
                <c:pt idx="19">
                  <c:v>174.10900000000012</c:v>
                </c:pt>
                <c:pt idx="20">
                  <c:v>174.59700000000004</c:v>
                </c:pt>
                <c:pt idx="21">
                  <c:v>175.07100000000003</c:v>
                </c:pt>
                <c:pt idx="22">
                  <c:v>175.53599999999989</c:v>
                </c:pt>
                <c:pt idx="23">
                  <c:v>176.02400000000034</c:v>
                </c:pt>
                <c:pt idx="24">
                  <c:v>176.48700000000042</c:v>
                </c:pt>
                <c:pt idx="25">
                  <c:v>176.93799999999976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139.27600000000021</c:v>
                </c:pt>
                <c:pt idx="2">
                  <c:v>140.76400000000021</c:v>
                </c:pt>
                <c:pt idx="3">
                  <c:v>143.63699999999992</c:v>
                </c:pt>
                <c:pt idx="4">
                  <c:v>152.989</c:v>
                </c:pt>
                <c:pt idx="5">
                  <c:v>148.48999999999992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160.86799999999999</c:v>
                </c:pt>
                <c:pt idx="9">
                  <c:v>162.70899999999989</c:v>
                </c:pt>
                <c:pt idx="10">
                  <c:v>165.95199999999997</c:v>
                </c:pt>
                <c:pt idx="11">
                  <c:v>166.4770000000002</c:v>
                </c:pt>
                <c:pt idx="12">
                  <c:v>165.99300000000005</c:v>
                </c:pt>
                <c:pt idx="13">
                  <c:v>166.703</c:v>
                </c:pt>
                <c:pt idx="14">
                  <c:v>167.59200000000001</c:v>
                </c:pt>
                <c:pt idx="15">
                  <c:v>168.32700000000014</c:v>
                </c:pt>
                <c:pt idx="16">
                  <c:v>169.1209999999999</c:v>
                </c:pt>
                <c:pt idx="17">
                  <c:v>169.89200000000011</c:v>
                </c:pt>
                <c:pt idx="18">
                  <c:v>170.66499999999994</c:v>
                </c:pt>
                <c:pt idx="19">
                  <c:v>171.45099999999994</c:v>
                </c:pt>
                <c:pt idx="20">
                  <c:v>172.30999999999989</c:v>
                </c:pt>
                <c:pt idx="21">
                  <c:v>173.14499999999992</c:v>
                </c:pt>
                <c:pt idx="22">
                  <c:v>173.99000000000012</c:v>
                </c:pt>
                <c:pt idx="23">
                  <c:v>174.83100000000013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180.33000000000004</c:v>
                </c:pt>
                <c:pt idx="2">
                  <c:v>184.464</c:v>
                </c:pt>
                <c:pt idx="3">
                  <c:v>182.7059999999999</c:v>
                </c:pt>
                <c:pt idx="4">
                  <c:v>180.86799999999994</c:v>
                </c:pt>
                <c:pt idx="5">
                  <c:v>190.45700000000014</c:v>
                </c:pt>
                <c:pt idx="6">
                  <c:v>197.80900000000008</c:v>
                </c:pt>
                <c:pt idx="7">
                  <c:v>186.85999999999984</c:v>
                </c:pt>
                <c:pt idx="8">
                  <c:v>187.77799999999996</c:v>
                </c:pt>
                <c:pt idx="9">
                  <c:v>191.20000000000033</c:v>
                </c:pt>
                <c:pt idx="10">
                  <c:v>194.62000000000023</c:v>
                </c:pt>
                <c:pt idx="11">
                  <c:v>196.80300000000005</c:v>
                </c:pt>
                <c:pt idx="12">
                  <c:v>198.3569999999998</c:v>
                </c:pt>
                <c:pt idx="13">
                  <c:v>199.92399999999981</c:v>
                </c:pt>
                <c:pt idx="14">
                  <c:v>201.93500000000009</c:v>
                </c:pt>
                <c:pt idx="15">
                  <c:v>203.62900000000013</c:v>
                </c:pt>
                <c:pt idx="16">
                  <c:v>204.9790000000001</c:v>
                </c:pt>
                <c:pt idx="17">
                  <c:v>206.29300000000003</c:v>
                </c:pt>
                <c:pt idx="18">
                  <c:v>207.61699999999996</c:v>
                </c:pt>
                <c:pt idx="19">
                  <c:v>208.96600000000021</c:v>
                </c:pt>
                <c:pt idx="20">
                  <c:v>210.37699999999995</c:v>
                </c:pt>
                <c:pt idx="21">
                  <c:v>211.79399999999993</c:v>
                </c:pt>
                <c:pt idx="22">
                  <c:v>213.22199999999978</c:v>
                </c:pt>
                <c:pt idx="23">
                  <c:v>214.666</c:v>
                </c:pt>
                <c:pt idx="24">
                  <c:v>216.12</c:v>
                </c:pt>
                <c:pt idx="25">
                  <c:v>217.58499999999995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30.899282909893284</c:v>
                </c:pt>
                <c:pt idx="1">
                  <c:v>30.154054962745171</c:v>
                </c:pt>
                <c:pt idx="2">
                  <c:v>32.248526410488623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24.09065836010253</c:v>
                </c:pt>
                <c:pt idx="1">
                  <c:v>25.712289226068641</c:v>
                </c:pt>
                <c:pt idx="2">
                  <c:v>26.15867783783624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26.263992991336515</c:v>
                </c:pt>
                <c:pt idx="1">
                  <c:v>26.230712142034822</c:v>
                </c:pt>
                <c:pt idx="2">
                  <c:v>26.224187172916469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6.6042051980920835</c:v>
                </c:pt>
                <c:pt idx="1">
                  <c:v>7.1869591691598567</c:v>
                </c:pt>
                <c:pt idx="2">
                  <c:v>6.8027442779374363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10.469191083422547</c:v>
                </c:pt>
                <c:pt idx="1">
                  <c:v>9.6366856259267415</c:v>
                </c:pt>
                <c:pt idx="2">
                  <c:v>7.5046723569873421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1.6726694571530552</c:v>
                </c:pt>
                <c:pt idx="1">
                  <c:v>1.0792988740647562</c:v>
                </c:pt>
                <c:pt idx="2">
                  <c:v>1.0611919438338997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4.1630000000000962</c:v>
                </c:pt>
                <c:pt idx="1">
                  <c:v>17.462000000000046</c:v>
                </c:pt>
                <c:pt idx="2">
                  <c:v>7.4119999999998072</c:v>
                </c:pt>
                <c:pt idx="3">
                  <c:v>5.6789999999998813</c:v>
                </c:pt>
                <c:pt idx="4">
                  <c:v>-2.3329999999997639</c:v>
                </c:pt>
                <c:pt idx="5">
                  <c:v>-3.3439999999999879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22.964999999999719</c:v>
                </c:pt>
                <c:pt idx="1">
                  <c:v>10.543999999999926</c:v>
                </c:pt>
                <c:pt idx="2">
                  <c:v>7.6400000000000148</c:v>
                </c:pt>
                <c:pt idx="3">
                  <c:v>-0.48699999999987398</c:v>
                </c:pt>
                <c:pt idx="4">
                  <c:v>-11.56200000000014</c:v>
                </c:pt>
                <c:pt idx="5">
                  <c:v>0.19400000000000528</c:v>
                </c:pt>
                <c:pt idx="7">
                  <c:v>29.293999999999652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0.29635624930957061</c:v>
                </c:pt>
                <c:pt idx="2">
                  <c:v>-1.9282399643098302</c:v>
                </c:pt>
                <c:pt idx="3">
                  <c:v>4.6356264099152833</c:v>
                </c:pt>
                <c:pt idx="4">
                  <c:v>-0.28216542395564925</c:v>
                </c:pt>
                <c:pt idx="6">
                  <c:v>-0.43446521514171055</c:v>
                </c:pt>
                <c:pt idx="7">
                  <c:v>-0.47405385713831238</c:v>
                </c:pt>
                <c:pt idx="8">
                  <c:v>-0.45217864837556743</c:v>
                </c:pt>
                <c:pt idx="10">
                  <c:v>1.4842894524328853</c:v>
                </c:pt>
                <c:pt idx="11">
                  <c:v>-0.6023512645206508</c:v>
                </c:pt>
                <c:pt idx="12">
                  <c:v>-7.1909246803891769E-2</c:v>
                </c:pt>
                <c:pt idx="14">
                  <c:v>-1.4166878692344342</c:v>
                </c:pt>
                <c:pt idx="15">
                  <c:v>-1.2943395154364823</c:v>
                </c:pt>
                <c:pt idx="16">
                  <c:v>1.0160625921760369</c:v>
                </c:pt>
                <c:pt idx="17">
                  <c:v>0.56483409276202323</c:v>
                </c:pt>
                <c:pt idx="19">
                  <c:v>-0.41520767863038044</c:v>
                </c:pt>
                <c:pt idx="20">
                  <c:v>-1.5074069083833908</c:v>
                </c:pt>
                <c:pt idx="21">
                  <c:v>-0.86312273110528137</c:v>
                </c:pt>
                <c:pt idx="22">
                  <c:v>0.60092693708437839</c:v>
                </c:pt>
                <c:pt idx="23">
                  <c:v>-0.8141504625132856</c:v>
                </c:pt>
                <c:pt idx="25">
                  <c:v>-2.3699293653370535</c:v>
                </c:pt>
                <c:pt idx="26">
                  <c:v>0.25388419635332671</c:v>
                </c:pt>
                <c:pt idx="27">
                  <c:v>-0.13972959508149474</c:v>
                </c:pt>
                <c:pt idx="29">
                  <c:v>0.38814921092180654</c:v>
                </c:pt>
                <c:pt idx="30">
                  <c:v>-0.63743635020468981</c:v>
                </c:pt>
                <c:pt idx="31">
                  <c:v>-0.90972593605141983</c:v>
                </c:pt>
                <c:pt idx="32">
                  <c:v>4.5438423051811672</c:v>
                </c:pt>
                <c:pt idx="33">
                  <c:v>7.2125020655278149E-2</c:v>
                </c:pt>
                <c:pt idx="34">
                  <c:v>1.0168969469982247</c:v>
                </c:pt>
                <c:pt idx="36">
                  <c:v>0.98611589593247118</c:v>
                </c:pt>
                <c:pt idx="37">
                  <c:v>0.27112255893806392</c:v>
                </c:pt>
                <c:pt idx="38">
                  <c:v>0.67551009071680213</c:v>
                </c:pt>
                <c:pt idx="39">
                  <c:v>2.2406917184986108</c:v>
                </c:pt>
                <c:pt idx="40">
                  <c:v>1.0827073530717213</c:v>
                </c:pt>
                <c:pt idx="42">
                  <c:v>0.65604427266039433</c:v>
                </c:pt>
                <c:pt idx="43">
                  <c:v>-0.18740478873953137</c:v>
                </c:pt>
                <c:pt idx="44">
                  <c:v>8.2658975817628821E-2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-2.4499183872846331</c:v>
                </c:pt>
                <c:pt idx="3">
                  <c:v>-4.125282897789317</c:v>
                </c:pt>
                <c:pt idx="4">
                  <c:v>-2.7518801612040344</c:v>
                </c:pt>
                <c:pt idx="6">
                  <c:v>-1.0544572841160726</c:v>
                </c:pt>
                <c:pt idx="7">
                  <c:v>-2.9652380545524659</c:v>
                </c:pt>
                <c:pt idx="8">
                  <c:v>-1.9384624832397335</c:v>
                </c:pt>
                <c:pt idx="10">
                  <c:v>2.5069497475204816</c:v>
                </c:pt>
                <c:pt idx="11">
                  <c:v>-0.50243476319602465</c:v>
                </c:pt>
                <c:pt idx="12">
                  <c:v>0.13572739851297477</c:v>
                </c:pt>
                <c:pt idx="14">
                  <c:v>1.10859736213893</c:v>
                </c:pt>
                <c:pt idx="15">
                  <c:v>1.8829211890578623</c:v>
                </c:pt>
                <c:pt idx="16">
                  <c:v>-0.19275091680869272</c:v>
                </c:pt>
                <c:pt idx="17">
                  <c:v>0.23714583617975293</c:v>
                </c:pt>
                <c:pt idx="19">
                  <c:v>-3.7853891278595397</c:v>
                </c:pt>
                <c:pt idx="20">
                  <c:v>-4.011345025632429</c:v>
                </c:pt>
                <c:pt idx="21">
                  <c:v>-1.8914821581058838</c:v>
                </c:pt>
                <c:pt idx="22">
                  <c:v>-2.7947346552196883</c:v>
                </c:pt>
                <c:pt idx="23">
                  <c:v>-3.071645540621748</c:v>
                </c:pt>
                <c:pt idx="25">
                  <c:v>-2.3689217597521628</c:v>
                </c:pt>
                <c:pt idx="26">
                  <c:v>0.73443353964290914</c:v>
                </c:pt>
                <c:pt idx="27">
                  <c:v>0.14905721842379815</c:v>
                </c:pt>
                <c:pt idx="29">
                  <c:v>3.0661156500854769</c:v>
                </c:pt>
                <c:pt idx="30">
                  <c:v>4.8487567001999743</c:v>
                </c:pt>
                <c:pt idx="31">
                  <c:v>1.5070392816855849</c:v>
                </c:pt>
                <c:pt idx="32">
                  <c:v>3.004437860943221</c:v>
                </c:pt>
                <c:pt idx="33">
                  <c:v>5.9200311443204034</c:v>
                </c:pt>
                <c:pt idx="34">
                  <c:v>3.5347907021364922</c:v>
                </c:pt>
                <c:pt idx="36">
                  <c:v>6.6054190645401523</c:v>
                </c:pt>
                <c:pt idx="37">
                  <c:v>2.6015944492274068</c:v>
                </c:pt>
                <c:pt idx="38">
                  <c:v>3.009736254582962</c:v>
                </c:pt>
                <c:pt idx="39">
                  <c:v>5.6664366137316291</c:v>
                </c:pt>
                <c:pt idx="40">
                  <c:v>4.5161510438719965</c:v>
                </c:pt>
                <c:pt idx="42">
                  <c:v>1.7300369755892664</c:v>
                </c:pt>
                <c:pt idx="43">
                  <c:v>5.0893813955740663</c:v>
                </c:pt>
                <c:pt idx="44">
                  <c:v>3.9852644322320829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11.341192500611761</c:v>
                </c:pt>
                <c:pt idx="1">
                  <c:v>27.017198362123011</c:v>
                </c:pt>
                <c:pt idx="2">
                  <c:v>12.678209711763287</c:v>
                </c:pt>
                <c:pt idx="3">
                  <c:v>0.59131870982277235</c:v>
                </c:pt>
                <c:pt idx="4">
                  <c:v>-9.8104172175717395</c:v>
                </c:pt>
                <c:pt idx="5">
                  <c:v>0.79740201436149505</c:v>
                </c:pt>
                <c:pt idx="6">
                  <c:v>0.3616453033502367</c:v>
                </c:pt>
                <c:pt idx="7">
                  <c:v>-4.4435376827386364</c:v>
                </c:pt>
                <c:pt idx="8">
                  <c:v>-9.4940117017221652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29.058272812093879</c:v>
                </c:pt>
                <c:pt idx="1">
                  <c:v>31.629235696029138</c:v>
                </c:pt>
                <c:pt idx="2">
                  <c:v>32.730449487784639</c:v>
                </c:pt>
                <c:pt idx="3">
                  <c:v>32.736672674091857</c:v>
                </c:pt>
                <c:pt idx="4">
                  <c:v>32.089778971183655</c:v>
                </c:pt>
                <c:pt idx="5">
                  <c:v>34.525277472808774</c:v>
                </c:pt>
                <c:pt idx="6">
                  <c:v>38.424148149452549</c:v>
                </c:pt>
                <c:pt idx="7">
                  <c:v>39.017123098446547</c:v>
                </c:pt>
                <c:pt idx="8">
                  <c:v>39.841114403820455</c:v>
                </c:pt>
                <c:pt idx="9">
                  <c:v>41.035555767720098</c:v>
                </c:pt>
                <c:pt idx="10">
                  <c:v>44.251842250355679</c:v>
                </c:pt>
                <c:pt idx="11">
                  <c:v>38.480104412575173</c:v>
                </c:pt>
                <c:pt idx="12">
                  <c:v>38.682069371518011</c:v>
                </c:pt>
                <c:pt idx="13">
                  <c:v>38.974421656670216</c:v>
                </c:pt>
                <c:pt idx="14">
                  <c:v>39.341086620345685</c:v>
                </c:pt>
                <c:pt idx="15">
                  <c:v>39.673434737255356</c:v>
                </c:pt>
                <c:pt idx="16">
                  <c:v>39.976516181502824</c:v>
                </c:pt>
                <c:pt idx="17">
                  <c:v>40.272982810362009</c:v>
                </c:pt>
                <c:pt idx="18">
                  <c:v>40.586707195410959</c:v>
                </c:pt>
                <c:pt idx="19">
                  <c:v>40.908472378023774</c:v>
                </c:pt>
                <c:pt idx="20">
                  <c:v>41.26086094312533</c:v>
                </c:pt>
                <c:pt idx="21">
                  <c:v>41.603370471155067</c:v>
                </c:pt>
                <c:pt idx="22">
                  <c:v>41.947724884954845</c:v>
                </c:pt>
                <c:pt idx="23">
                  <c:v>42.301697259801976</c:v>
                </c:pt>
                <c:pt idx="24">
                  <c:v>42.654069894258818</c:v>
                </c:pt>
                <c:pt idx="25">
                  <c:v>43.024077966228326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15.024367066635511</c:v>
                </c:pt>
                <c:pt idx="1">
                  <c:v>16.321000225975958</c:v>
                </c:pt>
                <c:pt idx="2">
                  <c:v>16.612133870958377</c:v>
                </c:pt>
                <c:pt idx="3">
                  <c:v>16.302034928146671</c:v>
                </c:pt>
                <c:pt idx="4">
                  <c:v>17.846243584340961</c:v>
                </c:pt>
                <c:pt idx="5">
                  <c:v>18.031042913195307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18.277377323814157</c:v>
                </c:pt>
                <c:pt idx="9">
                  <c:v>19.297195377466572</c:v>
                </c:pt>
                <c:pt idx="10">
                  <c:v>19.645670636260164</c:v>
                </c:pt>
                <c:pt idx="11">
                  <c:v>18.952135838487933</c:v>
                </c:pt>
                <c:pt idx="12">
                  <c:v>19.019586920882741</c:v>
                </c:pt>
                <c:pt idx="13">
                  <c:v>19.180273429970235</c:v>
                </c:pt>
                <c:pt idx="14">
                  <c:v>19.388651881034022</c:v>
                </c:pt>
                <c:pt idx="15">
                  <c:v>19.579944492525438</c:v>
                </c:pt>
                <c:pt idx="16">
                  <c:v>19.757600543593771</c:v>
                </c:pt>
                <c:pt idx="17">
                  <c:v>19.9431022032364</c:v>
                </c:pt>
                <c:pt idx="18">
                  <c:v>20.137804056288356</c:v>
                </c:pt>
                <c:pt idx="19">
                  <c:v>20.33851162944978</c:v>
                </c:pt>
                <c:pt idx="20">
                  <c:v>20.553081395105927</c:v>
                </c:pt>
                <c:pt idx="21">
                  <c:v>20.765998886134764</c:v>
                </c:pt>
                <c:pt idx="22">
                  <c:v>20.973492726931038</c:v>
                </c:pt>
                <c:pt idx="23">
                  <c:v>21.180668173454947</c:v>
                </c:pt>
                <c:pt idx="24">
                  <c:v>21.390030286312868</c:v>
                </c:pt>
                <c:pt idx="25">
                  <c:v>21.670290918423206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22.288991645776932</c:v>
                </c:pt>
                <c:pt idx="2">
                  <c:v>24.319909865657131</c:v>
                </c:pt>
                <c:pt idx="3">
                  <c:v>22.955085452128696</c:v>
                </c:pt>
                <c:pt idx="4">
                  <c:v>24.720482827814351</c:v>
                </c:pt>
                <c:pt idx="5">
                  <c:v>24.788393087547</c:v>
                </c:pt>
                <c:pt idx="6">
                  <c:v>26.977374584817799</c:v>
                </c:pt>
                <c:pt idx="7">
                  <c:v>27.067423016130402</c:v>
                </c:pt>
                <c:pt idx="8">
                  <c:v>29.49184197548929</c:v>
                </c:pt>
                <c:pt idx="9">
                  <c:v>30.28196138941798</c:v>
                </c:pt>
                <c:pt idx="10">
                  <c:v>32.653796682319488</c:v>
                </c:pt>
                <c:pt idx="11">
                  <c:v>37.880444834818256</c:v>
                </c:pt>
                <c:pt idx="12">
                  <c:v>38.27806230828039</c:v>
                </c:pt>
                <c:pt idx="13">
                  <c:v>38.786218604058703</c:v>
                </c:pt>
                <c:pt idx="14">
                  <c:v>39.396524362609512</c:v>
                </c:pt>
                <c:pt idx="15">
                  <c:v>39.947568853712433</c:v>
                </c:pt>
                <c:pt idx="16">
                  <c:v>40.452601243672333</c:v>
                </c:pt>
                <c:pt idx="17">
                  <c:v>40.973053644118885</c:v>
                </c:pt>
                <c:pt idx="18">
                  <c:v>41.512832796984888</c:v>
                </c:pt>
                <c:pt idx="19">
                  <c:v>42.055243080229523</c:v>
                </c:pt>
                <c:pt idx="20">
                  <c:v>42.62609473735769</c:v>
                </c:pt>
                <c:pt idx="21">
                  <c:v>43.188772101650542</c:v>
                </c:pt>
                <c:pt idx="22">
                  <c:v>43.761936670738407</c:v>
                </c:pt>
                <c:pt idx="23">
                  <c:v>44.340500146417725</c:v>
                </c:pt>
                <c:pt idx="24">
                  <c:v>44.928295823545469</c:v>
                </c:pt>
                <c:pt idx="25">
                  <c:v>45.529236819248403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23.777315116532129</c:v>
                </c:pt>
                <c:pt idx="1">
                  <c:v>25.030367864675835</c:v>
                </c:pt>
                <c:pt idx="2">
                  <c:v>25.487371716853438</c:v>
                </c:pt>
                <c:pt idx="3">
                  <c:v>26.276058353696939</c:v>
                </c:pt>
                <c:pt idx="4">
                  <c:v>25.59719244100825</c:v>
                </c:pt>
                <c:pt idx="5">
                  <c:v>27.384601708354925</c:v>
                </c:pt>
                <c:pt idx="6">
                  <c:v>29.395049872673773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30.876464835788248</c:v>
                </c:pt>
                <c:pt idx="10">
                  <c:v>31.761265984735669</c:v>
                </c:pt>
                <c:pt idx="11">
                  <c:v>30.341632797623856</c:v>
                </c:pt>
                <c:pt idx="12">
                  <c:v>30.625503455682761</c:v>
                </c:pt>
                <c:pt idx="13">
                  <c:v>30.977923214960772</c:v>
                </c:pt>
                <c:pt idx="14">
                  <c:v>31.389943357329493</c:v>
                </c:pt>
                <c:pt idx="15">
                  <c:v>31.730427204158744</c:v>
                </c:pt>
                <c:pt idx="16">
                  <c:v>32.049342930339698</c:v>
                </c:pt>
                <c:pt idx="17">
                  <c:v>32.365303566853584</c:v>
                </c:pt>
                <c:pt idx="18">
                  <c:v>32.71874775611068</c:v>
                </c:pt>
                <c:pt idx="19">
                  <c:v>33.052602996003678</c:v>
                </c:pt>
                <c:pt idx="20">
                  <c:v>33.41500255482562</c:v>
                </c:pt>
                <c:pt idx="21">
                  <c:v>33.763128345107411</c:v>
                </c:pt>
                <c:pt idx="22">
                  <c:v>34.112667788021177</c:v>
                </c:pt>
                <c:pt idx="23">
                  <c:v>34.465869135316872</c:v>
                </c:pt>
                <c:pt idx="24">
                  <c:v>34.808629486752999</c:v>
                </c:pt>
                <c:pt idx="25">
                  <c:v>35.136248142906346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28.180856026803809</c:v>
                </c:pt>
                <c:pt idx="2">
                  <c:v>28.430590468790392</c:v>
                </c:pt>
                <c:pt idx="3">
                  <c:v>28.749777334249654</c:v>
                </c:pt>
                <c:pt idx="4">
                  <c:v>28.449835844062196</c:v>
                </c:pt>
                <c:pt idx="5">
                  <c:v>28.189538975878587</c:v>
                </c:pt>
                <c:pt idx="6">
                  <c:v>31.064030501558435</c:v>
                </c:pt>
                <c:pt idx="7">
                  <c:v>28.789191425731453</c:v>
                </c:pt>
                <c:pt idx="8">
                  <c:v>29.449922358163413</c:v>
                </c:pt>
                <c:pt idx="9">
                  <c:v>30.653226815148745</c:v>
                </c:pt>
                <c:pt idx="10">
                  <c:v>32.052250078603201</c:v>
                </c:pt>
                <c:pt idx="11">
                  <c:v>30.481508810967995</c:v>
                </c:pt>
                <c:pt idx="12">
                  <c:v>30.536295338078506</c:v>
                </c:pt>
                <c:pt idx="13">
                  <c:v>30.741494586572845</c:v>
                </c:pt>
                <c:pt idx="14">
                  <c:v>30.989578825772856</c:v>
                </c:pt>
                <c:pt idx="15">
                  <c:v>31.215517365917563</c:v>
                </c:pt>
                <c:pt idx="16">
                  <c:v>31.400613886067873</c:v>
                </c:pt>
                <c:pt idx="17">
                  <c:v>31.591918920171391</c:v>
                </c:pt>
                <c:pt idx="18">
                  <c:v>31.803667175469872</c:v>
                </c:pt>
                <c:pt idx="19">
                  <c:v>32.034857300351092</c:v>
                </c:pt>
                <c:pt idx="20">
                  <c:v>32.264149883484656</c:v>
                </c:pt>
                <c:pt idx="21">
                  <c:v>32.487840824621522</c:v>
                </c:pt>
                <c:pt idx="22">
                  <c:v>32.712074907965025</c:v>
                </c:pt>
                <c:pt idx="23">
                  <c:v>32.941534014432335</c:v>
                </c:pt>
                <c:pt idx="24">
                  <c:v>33.164933927413649</c:v>
                </c:pt>
                <c:pt idx="25">
                  <c:v>33.380795142234099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30.414895141295485</c:v>
                </c:pt>
                <c:pt idx="1">
                  <c:v>28.651193963146955</c:v>
                </c:pt>
                <c:pt idx="2">
                  <c:v>28.61615783370447</c:v>
                </c:pt>
                <c:pt idx="3">
                  <c:v>29.517296293465481</c:v>
                </c:pt>
                <c:pt idx="4">
                  <c:v>29.052131379276023</c:v>
                </c:pt>
                <c:pt idx="5">
                  <c:v>28.95454864614624</c:v>
                </c:pt>
                <c:pt idx="6">
                  <c:v>33.704161557357786</c:v>
                </c:pt>
                <c:pt idx="7">
                  <c:v>33.382920737557662</c:v>
                </c:pt>
                <c:pt idx="8">
                  <c:v>34.69163508201968</c:v>
                </c:pt>
                <c:pt idx="9">
                  <c:v>35.101285375545388</c:v>
                </c:pt>
                <c:pt idx="10">
                  <c:v>39.866968034391405</c:v>
                </c:pt>
                <c:pt idx="11">
                  <c:v>39.545522548100095</c:v>
                </c:pt>
                <c:pt idx="12">
                  <c:v>39.794712089145065</c:v>
                </c:pt>
                <c:pt idx="13">
                  <c:v>40.212527096502335</c:v>
                </c:pt>
                <c:pt idx="14">
                  <c:v>40.714260297296661</c:v>
                </c:pt>
                <c:pt idx="15">
                  <c:v>41.192189177714241</c:v>
                </c:pt>
                <c:pt idx="16">
                  <c:v>41.649135169129124</c:v>
                </c:pt>
                <c:pt idx="17">
                  <c:v>42.110009823165022</c:v>
                </c:pt>
                <c:pt idx="18">
                  <c:v>42.59271941731636</c:v>
                </c:pt>
                <c:pt idx="19">
                  <c:v>43.085606970029261</c:v>
                </c:pt>
                <c:pt idx="20">
                  <c:v>43.611244771642362</c:v>
                </c:pt>
                <c:pt idx="21">
                  <c:v>44.119271403596393</c:v>
                </c:pt>
                <c:pt idx="22">
                  <c:v>44.620167292173612</c:v>
                </c:pt>
                <c:pt idx="23">
                  <c:v>45.131629569508803</c:v>
                </c:pt>
                <c:pt idx="24">
                  <c:v>45.649512614388371</c:v>
                </c:pt>
                <c:pt idx="25">
                  <c:v>46.188965963981083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9.8096396494878029</c:v>
                </c:pt>
                <c:pt idx="2">
                  <c:v>10.544527552306945</c:v>
                </c:pt>
                <c:pt idx="3">
                  <c:v>10.292480382829167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11.797765790650097</c:v>
                </c:pt>
                <c:pt idx="8">
                  <c:v>12.055060523252523</c:v>
                </c:pt>
                <c:pt idx="9">
                  <c:v>11.694802824166221</c:v>
                </c:pt>
                <c:pt idx="10">
                  <c:v>12.901272360558483</c:v>
                </c:pt>
                <c:pt idx="11">
                  <c:v>11.665854410155372</c:v>
                </c:pt>
                <c:pt idx="12">
                  <c:v>11.735491550602713</c:v>
                </c:pt>
                <c:pt idx="13">
                  <c:v>11.825977755314021</c:v>
                </c:pt>
                <c:pt idx="14">
                  <c:v>11.939278519614129</c:v>
                </c:pt>
                <c:pt idx="15">
                  <c:v>12.044292468207519</c:v>
                </c:pt>
                <c:pt idx="16">
                  <c:v>12.144129252049098</c:v>
                </c:pt>
                <c:pt idx="17">
                  <c:v>12.232948908486621</c:v>
                </c:pt>
                <c:pt idx="18">
                  <c:v>12.32318265822553</c:v>
                </c:pt>
                <c:pt idx="19">
                  <c:v>12.419532876580359</c:v>
                </c:pt>
                <c:pt idx="20">
                  <c:v>12.527007692930486</c:v>
                </c:pt>
                <c:pt idx="21">
                  <c:v>12.627506369279853</c:v>
                </c:pt>
                <c:pt idx="22">
                  <c:v>12.735366719185505</c:v>
                </c:pt>
                <c:pt idx="23">
                  <c:v>12.837380677569325</c:v>
                </c:pt>
                <c:pt idx="24">
                  <c:v>12.941466727577472</c:v>
                </c:pt>
                <c:pt idx="25">
                  <c:v>13.041554931000478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11.254258315573765</c:v>
                </c:pt>
                <c:pt idx="2">
                  <c:v>11.140353580317345</c:v>
                </c:pt>
                <c:pt idx="3">
                  <c:v>10.8506023900668</c:v>
                </c:pt>
                <c:pt idx="4">
                  <c:v>10.889754078293173</c:v>
                </c:pt>
                <c:pt idx="5">
                  <c:v>11.472168400569915</c:v>
                </c:pt>
                <c:pt idx="6">
                  <c:v>12.266918105113257</c:v>
                </c:pt>
                <c:pt idx="7">
                  <c:v>11.618257312134883</c:v>
                </c:pt>
                <c:pt idx="8">
                  <c:v>12.704430322538192</c:v>
                </c:pt>
                <c:pt idx="9">
                  <c:v>12.7135497497943</c:v>
                </c:pt>
                <c:pt idx="10">
                  <c:v>13.302252738613973</c:v>
                </c:pt>
                <c:pt idx="11">
                  <c:v>19.532322005912775</c:v>
                </c:pt>
                <c:pt idx="12">
                  <c:v>19.911547074243224</c:v>
                </c:pt>
                <c:pt idx="13">
                  <c:v>20.344609923029218</c:v>
                </c:pt>
                <c:pt idx="14">
                  <c:v>20.819057039398892</c:v>
                </c:pt>
                <c:pt idx="15">
                  <c:v>21.25065660868767</c:v>
                </c:pt>
                <c:pt idx="16">
                  <c:v>21.670014311251609</c:v>
                </c:pt>
                <c:pt idx="17">
                  <c:v>22.110309800738943</c:v>
                </c:pt>
                <c:pt idx="18">
                  <c:v>22.556227276009668</c:v>
                </c:pt>
                <c:pt idx="19">
                  <c:v>23.016237781822603</c:v>
                </c:pt>
                <c:pt idx="20">
                  <c:v>23.491579379391482</c:v>
                </c:pt>
                <c:pt idx="21">
                  <c:v>23.973123389249345</c:v>
                </c:pt>
                <c:pt idx="22">
                  <c:v>24.447483578048132</c:v>
                </c:pt>
                <c:pt idx="23">
                  <c:v>24.924113020557236</c:v>
                </c:pt>
                <c:pt idx="24">
                  <c:v>25.40754713931171</c:v>
                </c:pt>
                <c:pt idx="25">
                  <c:v>25.906101369550701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6.6216941200532826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6.719499708883875</c:v>
                </c:pt>
                <c:pt idx="4">
                  <c:v>6.7699611229574304</c:v>
                </c:pt>
                <c:pt idx="5">
                  <c:v>7.1655630545112192</c:v>
                </c:pt>
                <c:pt idx="6">
                  <c:v>7.8334823323760245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7.1765083000922703</c:v>
                </c:pt>
                <c:pt idx="10">
                  <c:v>7.7220236097508543</c:v>
                </c:pt>
                <c:pt idx="11">
                  <c:v>6.3077822872753417</c:v>
                </c:pt>
                <c:pt idx="12">
                  <c:v>6.3140027980452151</c:v>
                </c:pt>
                <c:pt idx="13">
                  <c:v>6.3418525518455198</c:v>
                </c:pt>
                <c:pt idx="14">
                  <c:v>6.3756714111480788</c:v>
                </c:pt>
                <c:pt idx="15">
                  <c:v>6.4042063243422911</c:v>
                </c:pt>
                <c:pt idx="16">
                  <c:v>6.4374986578382449</c:v>
                </c:pt>
                <c:pt idx="17">
                  <c:v>6.4658414382560281</c:v>
                </c:pt>
                <c:pt idx="18">
                  <c:v>6.4998519796474463</c:v>
                </c:pt>
                <c:pt idx="19">
                  <c:v>6.5231936127932855</c:v>
                </c:pt>
                <c:pt idx="20">
                  <c:v>6.5522963718414609</c:v>
                </c:pt>
                <c:pt idx="21">
                  <c:v>6.5844447381038753</c:v>
                </c:pt>
                <c:pt idx="22">
                  <c:v>6.627468930711597</c:v>
                </c:pt>
                <c:pt idx="23">
                  <c:v>6.6581092199609717</c:v>
                </c:pt>
                <c:pt idx="24">
                  <c:v>6.7019351744842588</c:v>
                </c:pt>
                <c:pt idx="25">
                  <c:v>6.7328132564284644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6.7460161299586234</c:v>
                </c:pt>
                <c:pt idx="1">
                  <c:v>6.5662963830441319</c:v>
                </c:pt>
                <c:pt idx="2">
                  <c:v>7.1641460600349314</c:v>
                </c:pt>
                <c:pt idx="3">
                  <c:v>7.2529482123594402</c:v>
                </c:pt>
                <c:pt idx="4">
                  <c:v>7.4990442782833142</c:v>
                </c:pt>
                <c:pt idx="5">
                  <c:v>7.5688690790758875</c:v>
                </c:pt>
                <c:pt idx="6">
                  <c:v>8.880580040774035</c:v>
                </c:pt>
                <c:pt idx="7">
                  <c:v>8.9126961092235675</c:v>
                </c:pt>
                <c:pt idx="8">
                  <c:v>9.2244015028786972</c:v>
                </c:pt>
                <c:pt idx="9">
                  <c:v>8.6999895830884366</c:v>
                </c:pt>
                <c:pt idx="10">
                  <c:v>9.5906362148675388</c:v>
                </c:pt>
                <c:pt idx="11">
                  <c:v>8.1752750295272278</c:v>
                </c:pt>
                <c:pt idx="12">
                  <c:v>8.0161694891632713</c:v>
                </c:pt>
                <c:pt idx="13">
                  <c:v>8.0182238421870853</c:v>
                </c:pt>
                <c:pt idx="14">
                  <c:v>8.0928974324753096</c:v>
                </c:pt>
                <c:pt idx="15">
                  <c:v>8.1587942923547381</c:v>
                </c:pt>
                <c:pt idx="16">
                  <c:v>8.2116296134591238</c:v>
                </c:pt>
                <c:pt idx="17">
                  <c:v>8.2641255117453412</c:v>
                </c:pt>
                <c:pt idx="18">
                  <c:v>8.3237136919793464</c:v>
                </c:pt>
                <c:pt idx="19">
                  <c:v>8.3878096704451917</c:v>
                </c:pt>
                <c:pt idx="20">
                  <c:v>8.4589394046679942</c:v>
                </c:pt>
                <c:pt idx="21">
                  <c:v>8.5189952323963816</c:v>
                </c:pt>
                <c:pt idx="22">
                  <c:v>8.5684897087483467</c:v>
                </c:pt>
                <c:pt idx="23">
                  <c:v>8.6132247492030718</c:v>
                </c:pt>
                <c:pt idx="24">
                  <c:v>8.654196222301838</c:v>
                </c:pt>
                <c:pt idx="25">
                  <c:v>8.713431890783685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30.915111301131098</c:v>
                </c:pt>
                <c:pt idx="1">
                  <c:v>28.567265400368083</c:v>
                </c:pt>
                <c:pt idx="2">
                  <c:v>29.691056545780601</c:v>
                </c:pt>
                <c:pt idx="3">
                  <c:v>29.404357569737694</c:v>
                </c:pt>
                <c:pt idx="4">
                  <c:v>30.707632412171709</c:v>
                </c:pt>
                <c:pt idx="5">
                  <c:v>30.955021910219852</c:v>
                </c:pt>
                <c:pt idx="6">
                  <c:v>32.963380939514472</c:v>
                </c:pt>
                <c:pt idx="7">
                  <c:v>32.686077641416567</c:v>
                </c:pt>
                <c:pt idx="8">
                  <c:v>32.837939204680715</c:v>
                </c:pt>
                <c:pt idx="9">
                  <c:v>33.355550483124858</c:v>
                </c:pt>
                <c:pt idx="10">
                  <c:v>36.000676282962459</c:v>
                </c:pt>
                <c:pt idx="11">
                  <c:v>35.164780155534842</c:v>
                </c:pt>
                <c:pt idx="12">
                  <c:v>35.298096004430612</c:v>
                </c:pt>
                <c:pt idx="13">
                  <c:v>35.522247388053216</c:v>
                </c:pt>
                <c:pt idx="14">
                  <c:v>35.791477174332954</c:v>
                </c:pt>
                <c:pt idx="15">
                  <c:v>36.011375557061939</c:v>
                </c:pt>
                <c:pt idx="16">
                  <c:v>36.203595910067499</c:v>
                </c:pt>
                <c:pt idx="17">
                  <c:v>36.382940400941678</c:v>
                </c:pt>
                <c:pt idx="18">
                  <c:v>36.590695904052133</c:v>
                </c:pt>
                <c:pt idx="19">
                  <c:v>36.800849728770984</c:v>
                </c:pt>
                <c:pt idx="20">
                  <c:v>37.035016540430675</c:v>
                </c:pt>
                <c:pt idx="21">
                  <c:v>37.247152846774704</c:v>
                </c:pt>
                <c:pt idx="22">
                  <c:v>37.455913192377359</c:v>
                </c:pt>
                <c:pt idx="23">
                  <c:v>37.680586175118137</c:v>
                </c:pt>
                <c:pt idx="24">
                  <c:v>37.918835552016759</c:v>
                </c:pt>
                <c:pt idx="25">
                  <c:v>38.154641020394308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59.138112607763695</c:v>
                </c:pt>
                <c:pt idx="2">
                  <c:v>60.090612714698594</c:v>
                </c:pt>
                <c:pt idx="3">
                  <c:v>58.20582365605415</c:v>
                </c:pt>
                <c:pt idx="4">
                  <c:v>60.559445057450482</c:v>
                </c:pt>
                <c:pt idx="5">
                  <c:v>63.418905164213093</c:v>
                </c:pt>
                <c:pt idx="6">
                  <c:v>64.143452794940728</c:v>
                </c:pt>
                <c:pt idx="7">
                  <c:v>63.459771019737936</c:v>
                </c:pt>
                <c:pt idx="8">
                  <c:v>61.785874262630756</c:v>
                </c:pt>
                <c:pt idx="9">
                  <c:v>61.03733529743679</c:v>
                </c:pt>
                <c:pt idx="10">
                  <c:v>65.782213560562113</c:v>
                </c:pt>
                <c:pt idx="11">
                  <c:v>67.760926840523453</c:v>
                </c:pt>
                <c:pt idx="12">
                  <c:v>67.881051729139898</c:v>
                </c:pt>
                <c:pt idx="13">
                  <c:v>68.038217181288886</c:v>
                </c:pt>
                <c:pt idx="14">
                  <c:v>68.290900901843798</c:v>
                </c:pt>
                <c:pt idx="15">
                  <c:v>68.453649313850747</c:v>
                </c:pt>
                <c:pt idx="16">
                  <c:v>68.536857775413694</c:v>
                </c:pt>
                <c:pt idx="17">
                  <c:v>68.593241485783452</c:v>
                </c:pt>
                <c:pt idx="18">
                  <c:v>68.621887257551123</c:v>
                </c:pt>
                <c:pt idx="19">
                  <c:v>68.662329751770272</c:v>
                </c:pt>
                <c:pt idx="20">
                  <c:v>68.673063219333585</c:v>
                </c:pt>
                <c:pt idx="21">
                  <c:v>68.65952941719172</c:v>
                </c:pt>
                <c:pt idx="22">
                  <c:v>68.647490192081591</c:v>
                </c:pt>
                <c:pt idx="23">
                  <c:v>68.58827094268382</c:v>
                </c:pt>
                <c:pt idx="24">
                  <c:v>68.466723331086641</c:v>
                </c:pt>
                <c:pt idx="25">
                  <c:v>68.332388216251289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17.232258214331555</c:v>
                </c:pt>
                <c:pt idx="1">
                  <c:v>15.659885793830375</c:v>
                </c:pt>
                <c:pt idx="2">
                  <c:v>15.075846493233692</c:v>
                </c:pt>
                <c:pt idx="3">
                  <c:v>16.088891409498228</c:v>
                </c:pt>
                <c:pt idx="4">
                  <c:v>16.219778076741793</c:v>
                </c:pt>
                <c:pt idx="5">
                  <c:v>15.686090252528995</c:v>
                </c:pt>
                <c:pt idx="6">
                  <c:v>15.572911186085635</c:v>
                </c:pt>
                <c:pt idx="7">
                  <c:v>15.39996605182766</c:v>
                </c:pt>
                <c:pt idx="8">
                  <c:v>15.438450897225682</c:v>
                </c:pt>
                <c:pt idx="9">
                  <c:v>13.856696149144488</c:v>
                </c:pt>
                <c:pt idx="10">
                  <c:v>13.914100566002741</c:v>
                </c:pt>
                <c:pt idx="11">
                  <c:v>13.855473557588695</c:v>
                </c:pt>
                <c:pt idx="12">
                  <c:v>13.706112360187205</c:v>
                </c:pt>
                <c:pt idx="13">
                  <c:v>13.554953302057388</c:v>
                </c:pt>
                <c:pt idx="14">
                  <c:v>13.441958059029355</c:v>
                </c:pt>
                <c:pt idx="15">
                  <c:v>13.239340775652858</c:v>
                </c:pt>
                <c:pt idx="16">
                  <c:v>12.986412307697854</c:v>
                </c:pt>
                <c:pt idx="17">
                  <c:v>12.642664153770468</c:v>
                </c:pt>
                <c:pt idx="18">
                  <c:v>12.224957941279234</c:v>
                </c:pt>
                <c:pt idx="19">
                  <c:v>11.771093885506225</c:v>
                </c:pt>
                <c:pt idx="20">
                  <c:v>11.321630891604897</c:v>
                </c:pt>
                <c:pt idx="21">
                  <c:v>11.01393483012165</c:v>
                </c:pt>
                <c:pt idx="22">
                  <c:v>10.701553687333591</c:v>
                </c:pt>
                <c:pt idx="23">
                  <c:v>10.408248346637636</c:v>
                </c:pt>
                <c:pt idx="24">
                  <c:v>10.172397443445051</c:v>
                </c:pt>
                <c:pt idx="25">
                  <c:v>9.7097755461992836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5.1750182221494221</c:v>
                </c:pt>
                <c:pt idx="1">
                  <c:v>6.6815251837244229</c:v>
                </c:pt>
                <c:pt idx="2">
                  <c:v>6.6908369204827087</c:v>
                </c:pt>
                <c:pt idx="3">
                  <c:v>5.6129265655222467</c:v>
                </c:pt>
                <c:pt idx="4">
                  <c:v>6.0185229771560209</c:v>
                </c:pt>
                <c:pt idx="5">
                  <c:v>6.635283318540468</c:v>
                </c:pt>
                <c:pt idx="6">
                  <c:v>5.7559392382783168</c:v>
                </c:pt>
                <c:pt idx="7">
                  <c:v>4.7937968411721652</c:v>
                </c:pt>
                <c:pt idx="8">
                  <c:v>5.8328463736011367</c:v>
                </c:pt>
                <c:pt idx="9">
                  <c:v>6.4714128765773884</c:v>
                </c:pt>
                <c:pt idx="10">
                  <c:v>5.7584874146931151</c:v>
                </c:pt>
                <c:pt idx="11">
                  <c:v>5.4414590961779421</c:v>
                </c:pt>
                <c:pt idx="12">
                  <c:v>5.4485743429446565</c:v>
                </c:pt>
                <c:pt idx="13">
                  <c:v>5.5022588656000222</c:v>
                </c:pt>
                <c:pt idx="14">
                  <c:v>5.5836227982817412</c:v>
                </c:pt>
                <c:pt idx="15">
                  <c:v>5.6527126173361797</c:v>
                </c:pt>
                <c:pt idx="16">
                  <c:v>5.7156160340356177</c:v>
                </c:pt>
                <c:pt idx="17">
                  <c:v>5.7782762251709192</c:v>
                </c:pt>
                <c:pt idx="18">
                  <c:v>5.8425493495305965</c:v>
                </c:pt>
                <c:pt idx="19">
                  <c:v>5.910892631359717</c:v>
                </c:pt>
                <c:pt idx="20">
                  <c:v>5.9794707173008828</c:v>
                </c:pt>
                <c:pt idx="21">
                  <c:v>6.0453750970736317</c:v>
                </c:pt>
                <c:pt idx="22">
                  <c:v>6.1115216918990214</c:v>
                </c:pt>
                <c:pt idx="23">
                  <c:v>6.1756429625718585</c:v>
                </c:pt>
                <c:pt idx="24">
                  <c:v>6.2389321733301752</c:v>
                </c:pt>
                <c:pt idx="25">
                  <c:v>6.2999652935849131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21.515323432640205</c:v>
                </c:pt>
                <c:pt idx="1">
                  <c:v>23.471449665674562</c:v>
                </c:pt>
                <c:pt idx="2">
                  <c:v>21.688385863449373</c:v>
                </c:pt>
                <c:pt idx="3">
                  <c:v>22.506273165230137</c:v>
                </c:pt>
                <c:pt idx="4">
                  <c:v>25.141801224419648</c:v>
                </c:pt>
                <c:pt idx="5">
                  <c:v>24.238615844174138</c:v>
                </c:pt>
                <c:pt idx="6">
                  <c:v>24.579961213860646</c:v>
                </c:pt>
                <c:pt idx="7">
                  <c:v>24.564435598294239</c:v>
                </c:pt>
                <c:pt idx="8">
                  <c:v>23.535080735509034</c:v>
                </c:pt>
                <c:pt idx="9">
                  <c:v>24.203000613978876</c:v>
                </c:pt>
                <c:pt idx="10">
                  <c:v>22.03136417193668</c:v>
                </c:pt>
                <c:pt idx="11">
                  <c:v>22.148809458672837</c:v>
                </c:pt>
                <c:pt idx="12">
                  <c:v>21.881237589987748</c:v>
                </c:pt>
                <c:pt idx="13">
                  <c:v>21.615275301374208</c:v>
                </c:pt>
                <c:pt idx="14">
                  <c:v>21.439696824525154</c:v>
                </c:pt>
                <c:pt idx="15">
                  <c:v>21.272261914156495</c:v>
                </c:pt>
                <c:pt idx="16">
                  <c:v>21.07149433739318</c:v>
                </c:pt>
                <c:pt idx="17">
                  <c:v>20.852605123507288</c:v>
                </c:pt>
                <c:pt idx="18">
                  <c:v>20.640886266115444</c:v>
                </c:pt>
                <c:pt idx="19">
                  <c:v>20.443385783940364</c:v>
                </c:pt>
                <c:pt idx="20">
                  <c:v>20.261978373832488</c:v>
                </c:pt>
                <c:pt idx="21">
                  <c:v>20.076993779661581</c:v>
                </c:pt>
                <c:pt idx="22">
                  <c:v>19.89213982486525</c:v>
                </c:pt>
                <c:pt idx="23">
                  <c:v>19.712103719455868</c:v>
                </c:pt>
                <c:pt idx="24">
                  <c:v>19.528560950132658</c:v>
                </c:pt>
                <c:pt idx="25">
                  <c:v>19.345052479376633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23.919712245733752</c:v>
                </c:pt>
                <c:pt idx="1">
                  <c:v>23.002874440552148</c:v>
                </c:pt>
                <c:pt idx="2">
                  <c:v>19.898839006338914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23.362048800428923</c:v>
                </c:pt>
                <c:pt idx="6">
                  <c:v>22.293072734916311</c:v>
                </c:pt>
                <c:pt idx="7">
                  <c:v>22.687589219266801</c:v>
                </c:pt>
                <c:pt idx="8">
                  <c:v>19.681706393944904</c:v>
                </c:pt>
                <c:pt idx="9">
                  <c:v>21.715471880620417</c:v>
                </c:pt>
                <c:pt idx="10">
                  <c:v>19.03752374206611</c:v>
                </c:pt>
                <c:pt idx="11">
                  <c:v>19.19542850465162</c:v>
                </c:pt>
                <c:pt idx="12">
                  <c:v>18.86853919577754</c:v>
                </c:pt>
                <c:pt idx="13">
                  <c:v>18.442629966105649</c:v>
                </c:pt>
                <c:pt idx="14">
                  <c:v>18.121127833950879</c:v>
                </c:pt>
                <c:pt idx="15">
                  <c:v>17.86653466828027</c:v>
                </c:pt>
                <c:pt idx="16">
                  <c:v>17.596879922476852</c:v>
                </c:pt>
                <c:pt idx="17">
                  <c:v>17.329417408585829</c:v>
                </c:pt>
                <c:pt idx="18">
                  <c:v>17.065478468997973</c:v>
                </c:pt>
                <c:pt idx="19">
                  <c:v>16.795060074652213</c:v>
                </c:pt>
                <c:pt idx="20">
                  <c:v>16.521089317321145</c:v>
                </c:pt>
                <c:pt idx="21">
                  <c:v>16.24767441284035</c:v>
                </c:pt>
                <c:pt idx="22">
                  <c:v>15.976240492148158</c:v>
                </c:pt>
                <c:pt idx="23">
                  <c:v>15.703536924214029</c:v>
                </c:pt>
                <c:pt idx="24">
                  <c:v>15.428162390804138</c:v>
                </c:pt>
                <c:pt idx="25">
                  <c:v>15.158772392506163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12.659063594792295</c:v>
                </c:pt>
                <c:pt idx="1">
                  <c:v>12.415603832099304</c:v>
                </c:pt>
                <c:pt idx="2">
                  <c:v>12.777812295973824</c:v>
                </c:pt>
                <c:pt idx="3">
                  <c:v>12.183059531529841</c:v>
                </c:pt>
                <c:pt idx="4">
                  <c:v>12.967459878633035</c:v>
                </c:pt>
                <c:pt idx="5">
                  <c:v>13.687868015973592</c:v>
                </c:pt>
                <c:pt idx="6">
                  <c:v>13.026487252250293</c:v>
                </c:pt>
                <c:pt idx="7">
                  <c:v>13.648670856673847</c:v>
                </c:pt>
                <c:pt idx="8">
                  <c:v>13.146136176160084</c:v>
                </c:pt>
                <c:pt idx="9">
                  <c:v>11.536731092040352</c:v>
                </c:pt>
                <c:pt idx="10">
                  <c:v>11.286023432849472</c:v>
                </c:pt>
                <c:pt idx="11">
                  <c:v>11.779043439315792</c:v>
                </c:pt>
                <c:pt idx="12">
                  <c:v>11.602505725364917</c:v>
                </c:pt>
                <c:pt idx="13">
                  <c:v>11.466063690803947</c:v>
                </c:pt>
                <c:pt idx="14">
                  <c:v>11.380689777798709</c:v>
                </c:pt>
                <c:pt idx="15">
                  <c:v>11.290104279352375</c:v>
                </c:pt>
                <c:pt idx="16">
                  <c:v>11.231633972248273</c:v>
                </c:pt>
                <c:pt idx="17">
                  <c:v>11.14594850546742</c:v>
                </c:pt>
                <c:pt idx="18">
                  <c:v>11.061985299665816</c:v>
                </c:pt>
                <c:pt idx="19">
                  <c:v>10.978965205437405</c:v>
                </c:pt>
                <c:pt idx="20">
                  <c:v>10.900731711807767</c:v>
                </c:pt>
                <c:pt idx="21">
                  <c:v>10.826561064612379</c:v>
                </c:pt>
                <c:pt idx="22">
                  <c:v>10.761552447064171</c:v>
                </c:pt>
                <c:pt idx="23">
                  <c:v>10.695443587324673</c:v>
                </c:pt>
                <c:pt idx="24">
                  <c:v>10.627155850821243</c:v>
                </c:pt>
                <c:pt idx="25">
                  <c:v>10.603183507690382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50.688937465724251</c:v>
                </c:pt>
                <c:pt idx="1">
                  <c:v>47.77679899334494</c:v>
                </c:pt>
                <c:pt idx="2">
                  <c:v>48.16187475087316</c:v>
                </c:pt>
                <c:pt idx="3">
                  <c:v>49.051184093750372</c:v>
                </c:pt>
                <c:pt idx="4">
                  <c:v>51.150911612122968</c:v>
                </c:pt>
                <c:pt idx="5">
                  <c:v>53.269884331650857</c:v>
                </c:pt>
                <c:pt idx="6">
                  <c:v>57.208713565983359</c:v>
                </c:pt>
                <c:pt idx="7">
                  <c:v>54.05437250463175</c:v>
                </c:pt>
                <c:pt idx="8">
                  <c:v>52.268694825245746</c:v>
                </c:pt>
                <c:pt idx="9">
                  <c:v>53.491618594198265</c:v>
                </c:pt>
                <c:pt idx="10">
                  <c:v>52.758468699905066</c:v>
                </c:pt>
                <c:pt idx="11">
                  <c:v>53.065507337739369</c:v>
                </c:pt>
                <c:pt idx="12">
                  <c:v>53.510306501792662</c:v>
                </c:pt>
                <c:pt idx="13">
                  <c:v>54.113696797376484</c:v>
                </c:pt>
                <c:pt idx="14">
                  <c:v>54.811557508500393</c:v>
                </c:pt>
                <c:pt idx="15">
                  <c:v>55.383353467436628</c:v>
                </c:pt>
                <c:pt idx="16">
                  <c:v>55.917393406640649</c:v>
                </c:pt>
                <c:pt idx="17">
                  <c:v>56.455131813375253</c:v>
                </c:pt>
                <c:pt idx="18">
                  <c:v>57.018974941656808</c:v>
                </c:pt>
                <c:pt idx="19">
                  <c:v>57.592988240261576</c:v>
                </c:pt>
                <c:pt idx="20">
                  <c:v>58.21203604972365</c:v>
                </c:pt>
                <c:pt idx="21">
                  <c:v>58.796399486135329</c:v>
                </c:pt>
                <c:pt idx="22">
                  <c:v>59.409515033408127</c:v>
                </c:pt>
                <c:pt idx="23">
                  <c:v>60.065261987621227</c:v>
                </c:pt>
                <c:pt idx="24">
                  <c:v>60.714806724646728</c:v>
                </c:pt>
                <c:pt idx="25">
                  <c:v>61.397223248285648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12.255595247449859</c:v>
                </c:pt>
                <c:pt idx="1">
                  <c:v>13.333056789737165</c:v>
                </c:pt>
                <c:pt idx="2">
                  <c:v>13.341027097550791</c:v>
                </c:pt>
                <c:pt idx="3">
                  <c:v>11.603058700558712</c:v>
                </c:pt>
                <c:pt idx="4">
                  <c:v>12.159096821139281</c:v>
                </c:pt>
                <c:pt idx="5">
                  <c:v>13.010823319154145</c:v>
                </c:pt>
                <c:pt idx="6">
                  <c:v>13.81434868695681</c:v>
                </c:pt>
                <c:pt idx="7">
                  <c:v>12.550983514793472</c:v>
                </c:pt>
                <c:pt idx="8">
                  <c:v>13.150031495852275</c:v>
                </c:pt>
                <c:pt idx="9">
                  <c:v>14.990512706585942</c:v>
                </c:pt>
                <c:pt idx="10">
                  <c:v>14.28274630719174</c:v>
                </c:pt>
                <c:pt idx="11">
                  <c:v>12.792530387340905</c:v>
                </c:pt>
                <c:pt idx="12">
                  <c:v>12.55666482698644</c:v>
                </c:pt>
                <c:pt idx="13">
                  <c:v>12.474333174199018</c:v>
                </c:pt>
                <c:pt idx="14">
                  <c:v>12.433090473857312</c:v>
                </c:pt>
                <c:pt idx="15">
                  <c:v>12.37713880907876</c:v>
                </c:pt>
                <c:pt idx="16">
                  <c:v>12.311421055107004</c:v>
                </c:pt>
                <c:pt idx="17">
                  <c:v>12.247756872248747</c:v>
                </c:pt>
                <c:pt idx="18">
                  <c:v>12.173997420055326</c:v>
                </c:pt>
                <c:pt idx="19">
                  <c:v>12.101253429344055</c:v>
                </c:pt>
                <c:pt idx="20">
                  <c:v>12.032708837897385</c:v>
                </c:pt>
                <c:pt idx="21">
                  <c:v>11.952595124904747</c:v>
                </c:pt>
                <c:pt idx="22">
                  <c:v>11.888558199614803</c:v>
                </c:pt>
                <c:pt idx="23">
                  <c:v>11.832884899893219</c:v>
                </c:pt>
                <c:pt idx="24">
                  <c:v>11.784407601122867</c:v>
                </c:pt>
                <c:pt idx="25">
                  <c:v>11.747422971570462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0.67215539778216005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0.69900231537628832</c:v>
                </c:pt>
                <c:pt idx="5">
                  <c:v>0.6510145366617911</c:v>
                </c:pt>
                <c:pt idx="6">
                  <c:v>0.56771762876271803</c:v>
                </c:pt>
                <c:pt idx="7">
                  <c:v>0.57001804438367798</c:v>
                </c:pt>
                <c:pt idx="8">
                  <c:v>0.5911317844198769</c:v>
                </c:pt>
                <c:pt idx="9">
                  <c:v>0.54705735359882224</c:v>
                </c:pt>
                <c:pt idx="10">
                  <c:v>0.68790919473148016</c:v>
                </c:pt>
                <c:pt idx="11">
                  <c:v>0.50049633853594033</c:v>
                </c:pt>
                <c:pt idx="12">
                  <c:v>0.50312569531697482</c:v>
                </c:pt>
                <c:pt idx="13">
                  <c:v>0.50686210498284978</c:v>
                </c:pt>
                <c:pt idx="14">
                  <c:v>0.51089816073630645</c:v>
                </c:pt>
                <c:pt idx="15">
                  <c:v>0.51439465652000005</c:v>
                </c:pt>
                <c:pt idx="16">
                  <c:v>0.51831599485657698</c:v>
                </c:pt>
                <c:pt idx="17">
                  <c:v>0.52207215610700719</c:v>
                </c:pt>
                <c:pt idx="18">
                  <c:v>0.52662301698404956</c:v>
                </c:pt>
                <c:pt idx="19">
                  <c:v>0.53021645894074687</c:v>
                </c:pt>
                <c:pt idx="20">
                  <c:v>0.53428411572391843</c:v>
                </c:pt>
                <c:pt idx="21">
                  <c:v>0.53828465341408027</c:v>
                </c:pt>
                <c:pt idx="22">
                  <c:v>0.54289975251524791</c:v>
                </c:pt>
                <c:pt idx="23">
                  <c:v>0.54666433647805124</c:v>
                </c:pt>
                <c:pt idx="24">
                  <c:v>0.55145499660622821</c:v>
                </c:pt>
                <c:pt idx="25">
                  <c:v>0.55536971313876338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43.241411971592797</c:v>
                </c:pt>
                <c:pt idx="1">
                  <c:v>46.543182648471038</c:v>
                </c:pt>
                <c:pt idx="2">
                  <c:v>44.881542172485737</c:v>
                </c:pt>
                <c:pt idx="3">
                  <c:v>43.091429737348257</c:v>
                </c:pt>
                <c:pt idx="4">
                  <c:v>45.464796361156864</c:v>
                </c:pt>
                <c:pt idx="5">
                  <c:v>42.400064657076733</c:v>
                </c:pt>
                <c:pt idx="6">
                  <c:v>47.709133245182308</c:v>
                </c:pt>
                <c:pt idx="7">
                  <c:v>45.938857973964943</c:v>
                </c:pt>
                <c:pt idx="8">
                  <c:v>42.038298123497313</c:v>
                </c:pt>
                <c:pt idx="9">
                  <c:v>42.872724549928947</c:v>
                </c:pt>
                <c:pt idx="10">
                  <c:v>41.345551193285985</c:v>
                </c:pt>
                <c:pt idx="11">
                  <c:v>40.212299880665974</c:v>
                </c:pt>
                <c:pt idx="12">
                  <c:v>39.985434587609745</c:v>
                </c:pt>
                <c:pt idx="13">
                  <c:v>39.893054586156275</c:v>
                </c:pt>
                <c:pt idx="14">
                  <c:v>39.828748059506843</c:v>
                </c:pt>
                <c:pt idx="15">
                  <c:v>39.68060050475804</c:v>
                </c:pt>
                <c:pt idx="16">
                  <c:v>39.511673222714151</c:v>
                </c:pt>
                <c:pt idx="17">
                  <c:v>39.319578183195198</c:v>
                </c:pt>
                <c:pt idx="18">
                  <c:v>39.114228355336365</c:v>
                </c:pt>
                <c:pt idx="19">
                  <c:v>38.903152991571233</c:v>
                </c:pt>
                <c:pt idx="20">
                  <c:v>38.690307655359291</c:v>
                </c:pt>
                <c:pt idx="21">
                  <c:v>38.524948638104433</c:v>
                </c:pt>
                <c:pt idx="22">
                  <c:v>38.315827335683295</c:v>
                </c:pt>
                <c:pt idx="23">
                  <c:v>38.109369478515362</c:v>
                </c:pt>
                <c:pt idx="24">
                  <c:v>37.91957642705281</c:v>
                </c:pt>
                <c:pt idx="25">
                  <c:v>37.763344841967154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9.889012123799759</c:v>
                </c:pt>
                <c:pt idx="1">
                  <c:v>9.7980779506202147</c:v>
                </c:pt>
                <c:pt idx="2">
                  <c:v>9.7319410122487842</c:v>
                </c:pt>
                <c:pt idx="3">
                  <c:v>10.004772519619792</c:v>
                </c:pt>
                <c:pt idx="4">
                  <c:v>9.7274716197265985</c:v>
                </c:pt>
                <c:pt idx="5">
                  <c:v>10.745421856877568</c:v>
                </c:pt>
                <c:pt idx="6">
                  <c:v>10.865065828678112</c:v>
                </c:pt>
                <c:pt idx="7">
                  <c:v>11.492755551162738</c:v>
                </c:pt>
                <c:pt idx="8">
                  <c:v>11.644845541274606</c:v>
                </c:pt>
                <c:pt idx="9">
                  <c:v>11.374043773910028</c:v>
                </c:pt>
                <c:pt idx="10">
                  <c:v>12.161580624018557</c:v>
                </c:pt>
                <c:pt idx="11">
                  <c:v>12.867946322213827</c:v>
                </c:pt>
                <c:pt idx="12">
                  <c:v>13.027326410858331</c:v>
                </c:pt>
                <c:pt idx="13">
                  <c:v>13.205097776969764</c:v>
                </c:pt>
                <c:pt idx="14">
                  <c:v>13.393866634728546</c:v>
                </c:pt>
                <c:pt idx="15">
                  <c:v>13.56100357913032</c:v>
                </c:pt>
                <c:pt idx="16">
                  <c:v>13.716532577743644</c:v>
                </c:pt>
                <c:pt idx="17">
                  <c:v>13.871486312807738</c:v>
                </c:pt>
                <c:pt idx="18">
                  <c:v>14.026996052552338</c:v>
                </c:pt>
                <c:pt idx="19">
                  <c:v>14.183417455981957</c:v>
                </c:pt>
                <c:pt idx="20">
                  <c:v>14.348520603084834</c:v>
                </c:pt>
                <c:pt idx="21">
                  <c:v>14.508377678013369</c:v>
                </c:pt>
                <c:pt idx="22">
                  <c:v>14.673223477454346</c:v>
                </c:pt>
                <c:pt idx="23">
                  <c:v>14.841927607395272</c:v>
                </c:pt>
                <c:pt idx="24">
                  <c:v>15.004636725364906</c:v>
                </c:pt>
                <c:pt idx="25">
                  <c:v>15.169534472650536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20.83253778770808</c:v>
                </c:pt>
                <c:pt idx="1">
                  <c:v>20.6762757530615</c:v>
                </c:pt>
                <c:pt idx="2">
                  <c:v>19.961438641672096</c:v>
                </c:pt>
                <c:pt idx="3">
                  <c:v>20.765287485445928</c:v>
                </c:pt>
                <c:pt idx="4">
                  <c:v>21.7643465393969</c:v>
                </c:pt>
                <c:pt idx="5">
                  <c:v>22.510968314293425</c:v>
                </c:pt>
                <c:pt idx="6">
                  <c:v>22.381833586893428</c:v>
                </c:pt>
                <c:pt idx="7">
                  <c:v>22.961028468517469</c:v>
                </c:pt>
                <c:pt idx="8">
                  <c:v>23.475659146275149</c:v>
                </c:pt>
                <c:pt idx="9">
                  <c:v>21.073809541680532</c:v>
                </c:pt>
                <c:pt idx="10">
                  <c:v>19.365597468584774</c:v>
                </c:pt>
                <c:pt idx="11">
                  <c:v>20.603947457487276</c:v>
                </c:pt>
                <c:pt idx="12">
                  <c:v>20.39963498904503</c:v>
                </c:pt>
                <c:pt idx="13">
                  <c:v>20.198749051526086</c:v>
                </c:pt>
                <c:pt idx="14">
                  <c:v>20.063997827857214</c:v>
                </c:pt>
                <c:pt idx="15">
                  <c:v>19.933711246376777</c:v>
                </c:pt>
                <c:pt idx="16">
                  <c:v>19.781525402762128</c:v>
                </c:pt>
                <c:pt idx="17">
                  <c:v>19.610823157526298</c:v>
                </c:pt>
                <c:pt idx="18">
                  <c:v>19.405324985476462</c:v>
                </c:pt>
                <c:pt idx="19">
                  <c:v>19.200587606015059</c:v>
                </c:pt>
                <c:pt idx="20">
                  <c:v>19.006661991763618</c:v>
                </c:pt>
                <c:pt idx="21">
                  <c:v>18.836588848505635</c:v>
                </c:pt>
                <c:pt idx="22">
                  <c:v>18.663489333264145</c:v>
                </c:pt>
                <c:pt idx="23">
                  <c:v>18.474716656891395</c:v>
                </c:pt>
                <c:pt idx="24">
                  <c:v>18.256156180845796</c:v>
                </c:pt>
                <c:pt idx="25">
                  <c:v>18.033317281668275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25.581599610574603</c:v>
                </c:pt>
                <c:pt idx="1">
                  <c:v>23.655872642747539</c:v>
                </c:pt>
                <c:pt idx="2">
                  <c:v>21.996190025730066</c:v>
                </c:pt>
                <c:pt idx="3">
                  <c:v>23.629772190585999</c:v>
                </c:pt>
                <c:pt idx="4">
                  <c:v>25.431861582203297</c:v>
                </c:pt>
                <c:pt idx="5">
                  <c:v>25.147235196773284</c:v>
                </c:pt>
                <c:pt idx="6">
                  <c:v>26.493145904490813</c:v>
                </c:pt>
                <c:pt idx="7">
                  <c:v>25.443816855926059</c:v>
                </c:pt>
                <c:pt idx="8">
                  <c:v>28.217500516885853</c:v>
                </c:pt>
                <c:pt idx="9">
                  <c:v>25.216492677620735</c:v>
                </c:pt>
                <c:pt idx="10">
                  <c:v>23.849068359743299</c:v>
                </c:pt>
                <c:pt idx="11">
                  <c:v>24.239380020176103</c:v>
                </c:pt>
                <c:pt idx="12">
                  <c:v>24.081445232660702</c:v>
                </c:pt>
                <c:pt idx="13">
                  <c:v>23.997481512763088</c:v>
                </c:pt>
                <c:pt idx="14">
                  <c:v>23.925710498376674</c:v>
                </c:pt>
                <c:pt idx="15">
                  <c:v>23.81626500938458</c:v>
                </c:pt>
                <c:pt idx="16">
                  <c:v>23.680419125091678</c:v>
                </c:pt>
                <c:pt idx="17">
                  <c:v>23.525018450973811</c:v>
                </c:pt>
                <c:pt idx="18">
                  <c:v>23.368437254753289</c:v>
                </c:pt>
                <c:pt idx="19">
                  <c:v>23.22071653979836</c:v>
                </c:pt>
                <c:pt idx="20">
                  <c:v>23.090310651043527</c:v>
                </c:pt>
                <c:pt idx="21">
                  <c:v>22.932891158582454</c:v>
                </c:pt>
                <c:pt idx="22">
                  <c:v>22.777208404219408</c:v>
                </c:pt>
                <c:pt idx="23">
                  <c:v>22.628288299313553</c:v>
                </c:pt>
                <c:pt idx="24">
                  <c:v>22.481759144361124</c:v>
                </c:pt>
                <c:pt idx="25">
                  <c:v>22.341219725093939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12.00583053838325</c:v>
                </c:pt>
                <c:pt idx="1">
                  <c:v>11.960827868732673</c:v>
                </c:pt>
                <c:pt idx="2">
                  <c:v>11.515272587191433</c:v>
                </c:pt>
                <c:pt idx="3">
                  <c:v>11.502865910614753</c:v>
                </c:pt>
                <c:pt idx="4">
                  <c:v>12.794694102786098</c:v>
                </c:pt>
                <c:pt idx="5">
                  <c:v>13.515136689594309</c:v>
                </c:pt>
                <c:pt idx="6">
                  <c:v>14.213791844439353</c:v>
                </c:pt>
                <c:pt idx="7">
                  <c:v>12.599055815216094</c:v>
                </c:pt>
                <c:pt idx="8">
                  <c:v>12.631845158678777</c:v>
                </c:pt>
                <c:pt idx="9">
                  <c:v>11.884279975165184</c:v>
                </c:pt>
                <c:pt idx="10">
                  <c:v>10.948154558616645</c:v>
                </c:pt>
                <c:pt idx="11">
                  <c:v>18.765314096433897</c:v>
                </c:pt>
                <c:pt idx="12">
                  <c:v>18.920557967395158</c:v>
                </c:pt>
                <c:pt idx="13">
                  <c:v>19.11611432678253</c:v>
                </c:pt>
                <c:pt idx="14">
                  <c:v>19.366010310581043</c:v>
                </c:pt>
                <c:pt idx="15">
                  <c:v>19.618910339684273</c:v>
                </c:pt>
                <c:pt idx="16">
                  <c:v>19.856326428847797</c:v>
                </c:pt>
                <c:pt idx="17">
                  <c:v>20.058956298036982</c:v>
                </c:pt>
                <c:pt idx="18">
                  <c:v>20.24452891944377</c:v>
                </c:pt>
                <c:pt idx="19">
                  <c:v>20.426830799140909</c:v>
                </c:pt>
                <c:pt idx="20">
                  <c:v>20.611700779636834</c:v>
                </c:pt>
                <c:pt idx="21">
                  <c:v>20.790681789761301</c:v>
                </c:pt>
                <c:pt idx="22">
                  <c:v>20.987487685481721</c:v>
                </c:pt>
                <c:pt idx="23">
                  <c:v>21.190039469683835</c:v>
                </c:pt>
                <c:pt idx="24">
                  <c:v>21.396047310218673</c:v>
                </c:pt>
                <c:pt idx="25">
                  <c:v>21.604021397872977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61.208152330206346</c:v>
                </c:pt>
                <c:pt idx="1">
                  <c:v>57.199237694717176</c:v>
                </c:pt>
                <c:pt idx="2">
                  <c:v>53.385200259006879</c:v>
                </c:pt>
                <c:pt idx="3">
                  <c:v>56.541749245658139</c:v>
                </c:pt>
                <c:pt idx="4">
                  <c:v>59.068345385558409</c:v>
                </c:pt>
                <c:pt idx="5">
                  <c:v>59.38858540313764</c:v>
                </c:pt>
                <c:pt idx="6">
                  <c:v>58.902141088996977</c:v>
                </c:pt>
                <c:pt idx="7">
                  <c:v>59.250145198236225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52.461555832393145</c:v>
                </c:pt>
                <c:pt idx="11">
                  <c:v>47.402074131497834</c:v>
                </c:pt>
                <c:pt idx="12">
                  <c:v>46.651946444860187</c:v>
                </c:pt>
                <c:pt idx="13">
                  <c:v>46.000442312849714</c:v>
                </c:pt>
                <c:pt idx="14">
                  <c:v>45.487697409068467</c:v>
                </c:pt>
                <c:pt idx="15">
                  <c:v>44.935611737063923</c:v>
                </c:pt>
                <c:pt idx="16">
                  <c:v>44.336820737999474</c:v>
                </c:pt>
                <c:pt idx="17">
                  <c:v>43.750486825367609</c:v>
                </c:pt>
                <c:pt idx="18">
                  <c:v>43.180994563106076</c:v>
                </c:pt>
                <c:pt idx="19">
                  <c:v>42.61219112178086</c:v>
                </c:pt>
                <c:pt idx="20">
                  <c:v>42.042231409762657</c:v>
                </c:pt>
                <c:pt idx="21">
                  <c:v>41.44255941300726</c:v>
                </c:pt>
                <c:pt idx="22">
                  <c:v>40.860506043111847</c:v>
                </c:pt>
                <c:pt idx="23">
                  <c:v>40.290288639979153</c:v>
                </c:pt>
                <c:pt idx="24">
                  <c:v>39.721769901797195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44.082639878729388</c:v>
                </c:pt>
                <c:pt idx="1">
                  <c:v>47.950235922005092</c:v>
                </c:pt>
                <c:pt idx="2">
                  <c:v>49.342583358743013</c:v>
                </c:pt>
                <c:pt idx="3">
                  <c:v>49.038707602238532</c:v>
                </c:pt>
                <c:pt idx="4">
                  <c:v>49.936022555524616</c:v>
                </c:pt>
                <c:pt idx="5">
                  <c:v>52.556320386004082</c:v>
                </c:pt>
                <c:pt idx="6">
                  <c:v>56.404341887426696</c:v>
                </c:pt>
                <c:pt idx="7">
                  <c:v>57.730933656906409</c:v>
                </c:pt>
                <c:pt idx="8">
                  <c:v>58.118491727634613</c:v>
                </c:pt>
                <c:pt idx="9">
                  <c:v>60.33275114518667</c:v>
                </c:pt>
                <c:pt idx="10">
                  <c:v>63.897512886615843</c:v>
                </c:pt>
                <c:pt idx="11">
                  <c:v>57.432240251063106</c:v>
                </c:pt>
                <c:pt idx="12">
                  <c:v>57.701656292400756</c:v>
                </c:pt>
                <c:pt idx="13">
                  <c:v>58.154695086640452</c:v>
                </c:pt>
                <c:pt idx="14">
                  <c:v>58.729738501379707</c:v>
                </c:pt>
                <c:pt idx="15">
                  <c:v>59.253379229780791</c:v>
                </c:pt>
                <c:pt idx="16">
                  <c:v>59.734116725096598</c:v>
                </c:pt>
                <c:pt idx="17">
                  <c:v>60.216085013598409</c:v>
                </c:pt>
                <c:pt idx="18">
                  <c:v>60.724511251699312</c:v>
                </c:pt>
                <c:pt idx="19">
                  <c:v>61.246984007473557</c:v>
                </c:pt>
                <c:pt idx="20">
                  <c:v>61.813942338231257</c:v>
                </c:pt>
                <c:pt idx="21">
                  <c:v>62.369369357289827</c:v>
                </c:pt>
                <c:pt idx="22">
                  <c:v>62.921217611885879</c:v>
                </c:pt>
                <c:pt idx="23">
                  <c:v>63.482365433256923</c:v>
                </c:pt>
                <c:pt idx="24">
                  <c:v>64.044100180571689</c:v>
                </c:pt>
                <c:pt idx="25">
                  <c:v>64.694368884651539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105.33102465574414</c:v>
                </c:pt>
                <c:pt idx="1">
                  <c:v>104.15140950040353</c:v>
                </c:pt>
                <c:pt idx="2">
                  <c:v>106.85402988500545</c:v>
                </c:pt>
                <c:pt idx="3">
                  <c:v>107.49821743354077</c:v>
                </c:pt>
                <c:pt idx="4">
                  <c:v>107.81964249216081</c:v>
                </c:pt>
                <c:pt idx="5">
                  <c:v>109.31708241792676</c:v>
                </c:pt>
                <c:pt idx="6">
                  <c:v>121.14061651640779</c:v>
                </c:pt>
                <c:pt idx="7">
                  <c:v>118.37802597407907</c:v>
                </c:pt>
                <c:pt idx="8">
                  <c:v>122.86529617976015</c:v>
                </c:pt>
                <c:pt idx="9">
                  <c:v>126.91293841590036</c:v>
                </c:pt>
                <c:pt idx="10">
                  <c:v>136.33428078004977</c:v>
                </c:pt>
                <c:pt idx="11">
                  <c:v>138.24910899151018</c:v>
                </c:pt>
                <c:pt idx="12">
                  <c:v>139.23457319118671</c:v>
                </c:pt>
                <c:pt idx="13">
                  <c:v>140.71816350209465</c:v>
                </c:pt>
                <c:pt idx="14">
                  <c:v>142.49030684300851</c:v>
                </c:pt>
                <c:pt idx="15">
                  <c:v>144.08570260150299</c:v>
                </c:pt>
                <c:pt idx="16">
                  <c:v>145.55169322920904</c:v>
                </c:pt>
                <c:pt idx="17">
                  <c:v>147.0402859543089</c:v>
                </c:pt>
                <c:pt idx="18">
                  <c:v>148.6279671458818</c:v>
                </c:pt>
                <c:pt idx="19">
                  <c:v>150.22831034661357</c:v>
                </c:pt>
                <c:pt idx="20">
                  <c:v>151.91649194731033</c:v>
                </c:pt>
                <c:pt idx="21">
                  <c:v>153.55901267497586</c:v>
                </c:pt>
                <c:pt idx="22">
                  <c:v>155.20684665889823</c:v>
                </c:pt>
                <c:pt idx="23">
                  <c:v>156.87953286567574</c:v>
                </c:pt>
                <c:pt idx="24">
                  <c:v>158.55137185210049</c:v>
                </c:pt>
                <c:pt idx="25">
                  <c:v>160.23524606836992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63.404577287558197</c:v>
                </c:pt>
                <c:pt idx="1">
                  <c:v>63.815417314732784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65.666001429163515</c:v>
                </c:pt>
                <c:pt idx="5">
                  <c:v>66.838651494990017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73.917135082154488</c:v>
                </c:pt>
                <c:pt idx="9">
                  <c:v>73.64040094026609</c:v>
                </c:pt>
                <c:pt idx="10">
                  <c:v>79.516861206753305</c:v>
                </c:pt>
                <c:pt idx="11">
                  <c:v>80.846013888405565</c:v>
                </c:pt>
                <c:pt idx="12">
                  <c:v>81.275306916485022</c:v>
                </c:pt>
                <c:pt idx="13">
                  <c:v>82.052911460429058</c:v>
                </c:pt>
                <c:pt idx="14">
                  <c:v>83.018381576969361</c:v>
                </c:pt>
                <c:pt idx="15">
                  <c:v>83.869325250654157</c:v>
                </c:pt>
                <c:pt idx="16">
                  <c:v>84.666867744665581</c:v>
                </c:pt>
                <c:pt idx="17">
                  <c:v>85.456166060168613</c:v>
                </c:pt>
                <c:pt idx="18">
                  <c:v>86.293671509914134</c:v>
                </c:pt>
                <c:pt idx="19">
                  <c:v>87.147623670412429</c:v>
                </c:pt>
                <c:pt idx="20">
                  <c:v>88.06483938926209</c:v>
                </c:pt>
                <c:pt idx="21">
                  <c:v>88.951222575804167</c:v>
                </c:pt>
                <c:pt idx="22">
                  <c:v>89.83472212907094</c:v>
                </c:pt>
                <c:pt idx="23">
                  <c:v>90.713413842408727</c:v>
                </c:pt>
                <c:pt idx="24">
                  <c:v>91.623980815692036</c:v>
                </c:pt>
                <c:pt idx="25">
                  <c:v>92.548542468157635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74.797998401594072</c:v>
                </c:pt>
                <c:pt idx="2">
                  <c:v>75.166459207932292</c:v>
                </c:pt>
                <c:pt idx="3">
                  <c:v>74.294715065552381</c:v>
                </c:pt>
                <c:pt idx="4">
                  <c:v>76.779223134192279</c:v>
                </c:pt>
                <c:pt idx="5">
                  <c:v>79.104995416742085</c:v>
                </c:pt>
                <c:pt idx="6">
                  <c:v>79.716363981026362</c:v>
                </c:pt>
                <c:pt idx="7">
                  <c:v>78.85973707156559</c:v>
                </c:pt>
                <c:pt idx="8">
                  <c:v>77.224325159856434</c:v>
                </c:pt>
                <c:pt idx="9">
                  <c:v>74.89403144658128</c:v>
                </c:pt>
                <c:pt idx="10">
                  <c:v>79.696314126564857</c:v>
                </c:pt>
                <c:pt idx="11">
                  <c:v>81.616400398112148</c:v>
                </c:pt>
                <c:pt idx="12">
                  <c:v>81.587164089327104</c:v>
                </c:pt>
                <c:pt idx="13">
                  <c:v>81.59317048334627</c:v>
                </c:pt>
                <c:pt idx="14">
                  <c:v>81.732858960873159</c:v>
                </c:pt>
                <c:pt idx="15">
                  <c:v>81.69299008950361</c:v>
                </c:pt>
                <c:pt idx="16">
                  <c:v>81.523270083111555</c:v>
                </c:pt>
                <c:pt idx="17">
                  <c:v>81.23590563955392</c:v>
                </c:pt>
                <c:pt idx="18">
                  <c:v>80.846845198830351</c:v>
                </c:pt>
                <c:pt idx="19">
                  <c:v>80.433423637276491</c:v>
                </c:pt>
                <c:pt idx="20">
                  <c:v>79.994694110938482</c:v>
                </c:pt>
                <c:pt idx="21">
                  <c:v>79.673464247313376</c:v>
                </c:pt>
                <c:pt idx="22">
                  <c:v>79.349043879415177</c:v>
                </c:pt>
                <c:pt idx="23">
                  <c:v>78.996519289321455</c:v>
                </c:pt>
                <c:pt idx="24">
                  <c:v>78.63912077453169</c:v>
                </c:pt>
                <c:pt idx="25">
                  <c:v>78.042163762450571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63.269117495315676</c:v>
                </c:pt>
                <c:pt idx="1">
                  <c:v>65.571453122050443</c:v>
                </c:pt>
                <c:pt idx="2">
                  <c:v>61.05587408624482</c:v>
                </c:pt>
                <c:pt idx="3">
                  <c:v>59.938895644339645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58.113398761545383</c:v>
                </c:pt>
                <c:pt idx="11">
                  <c:v>58.564740498818189</c:v>
                </c:pt>
                <c:pt idx="12">
                  <c:v>57.800856854074866</c:v>
                </c:pt>
                <c:pt idx="13">
                  <c:v>57.026227823883829</c:v>
                </c:pt>
                <c:pt idx="14">
                  <c:v>56.525137234556482</c:v>
                </c:pt>
                <c:pt idx="15">
                  <c:v>56.081613479125323</c:v>
                </c:pt>
                <c:pt idx="16">
                  <c:v>55.615624266153922</c:v>
                </c:pt>
                <c:pt idx="17">
                  <c:v>55.106247262731458</c:v>
                </c:pt>
                <c:pt idx="18">
                  <c:v>54.610899384309825</c:v>
                </c:pt>
                <c:pt idx="19">
                  <c:v>54.128303695389697</c:v>
                </c:pt>
                <c:pt idx="20">
                  <c:v>53.663270120262283</c:v>
                </c:pt>
                <c:pt idx="21">
                  <c:v>53.19660435418794</c:v>
                </c:pt>
                <c:pt idx="22">
                  <c:v>52.741454455976601</c:v>
                </c:pt>
                <c:pt idx="23">
                  <c:v>52.286727193566428</c:v>
                </c:pt>
                <c:pt idx="24">
                  <c:v>51.822811365088214</c:v>
                </c:pt>
                <c:pt idx="25">
                  <c:v>51.406973673158092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63.938312491145851</c:v>
                </c:pt>
                <c:pt idx="1">
                  <c:v>61.782011180864266</c:v>
                </c:pt>
                <c:pt idx="2">
                  <c:v>62.170663025415884</c:v>
                </c:pt>
                <c:pt idx="3">
                  <c:v>61.259698901178822</c:v>
                </c:pt>
                <c:pt idx="4">
                  <c:v>64.009010748638531</c:v>
                </c:pt>
                <c:pt idx="5">
                  <c:v>66.931722187466789</c:v>
                </c:pt>
                <c:pt idx="6">
                  <c:v>71.590779881702886</c:v>
                </c:pt>
                <c:pt idx="7">
                  <c:v>67.175374063808889</c:v>
                </c:pt>
                <c:pt idx="8">
                  <c:v>66.009858105517893</c:v>
                </c:pt>
                <c:pt idx="9">
                  <c:v>69.02918865438302</c:v>
                </c:pt>
                <c:pt idx="10">
                  <c:v>67.729124201828284</c:v>
                </c:pt>
                <c:pt idx="11">
                  <c:v>66.358534063616219</c:v>
                </c:pt>
                <c:pt idx="12">
                  <c:v>66.570097024096086</c:v>
                </c:pt>
                <c:pt idx="13">
                  <c:v>67.094892076558352</c:v>
                </c:pt>
                <c:pt idx="14">
                  <c:v>67.755546143094008</c:v>
                </c:pt>
                <c:pt idx="15">
                  <c:v>68.27488693303539</c:v>
                </c:pt>
                <c:pt idx="16">
                  <c:v>68.747130456604225</c:v>
                </c:pt>
                <c:pt idx="17">
                  <c:v>69.224960841731004</c:v>
                </c:pt>
                <c:pt idx="18">
                  <c:v>69.719595378696184</c:v>
                </c:pt>
                <c:pt idx="19">
                  <c:v>70.224458128546374</c:v>
                </c:pt>
                <c:pt idx="20">
                  <c:v>70.779029003344959</c:v>
                </c:pt>
                <c:pt idx="21">
                  <c:v>71.287279264454156</c:v>
                </c:pt>
                <c:pt idx="22">
                  <c:v>71.840972985538187</c:v>
                </c:pt>
                <c:pt idx="23">
                  <c:v>72.444811223992488</c:v>
                </c:pt>
                <c:pt idx="24">
                  <c:v>73.050669322375825</c:v>
                </c:pt>
                <c:pt idx="25">
                  <c:v>73.700015932994873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53.130424095392556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53.096202256968049</c:v>
                </c:pt>
                <c:pt idx="4">
                  <c:v>55.192267980883464</c:v>
                </c:pt>
                <c:pt idx="5">
                  <c:v>53.145486513954303</c:v>
                </c:pt>
                <c:pt idx="6">
                  <c:v>58.57419907386042</c:v>
                </c:pt>
                <c:pt idx="7">
                  <c:v>57.43161352512768</c:v>
                </c:pt>
                <c:pt idx="8">
                  <c:v>53.683143664771919</c:v>
                </c:pt>
                <c:pt idx="9">
                  <c:v>54.246768323838978</c:v>
                </c:pt>
                <c:pt idx="10">
                  <c:v>53.50713181730454</c:v>
                </c:pt>
                <c:pt idx="11">
                  <c:v>53.080246202879799</c:v>
                </c:pt>
                <c:pt idx="12">
                  <c:v>53.012760998468075</c:v>
                </c:pt>
                <c:pt idx="13">
                  <c:v>53.09815236312604</c:v>
                </c:pt>
                <c:pt idx="14">
                  <c:v>53.222614694235389</c:v>
                </c:pt>
                <c:pt idx="15">
                  <c:v>53.241604083888362</c:v>
                </c:pt>
                <c:pt idx="16">
                  <c:v>53.228205800457793</c:v>
                </c:pt>
                <c:pt idx="17">
                  <c:v>53.191064496002937</c:v>
                </c:pt>
                <c:pt idx="18">
                  <c:v>53.1412244078887</c:v>
                </c:pt>
                <c:pt idx="19">
                  <c:v>53.086570447553186</c:v>
                </c:pt>
                <c:pt idx="20">
                  <c:v>53.038828258444127</c:v>
                </c:pt>
                <c:pt idx="21">
                  <c:v>53.033326316117801</c:v>
                </c:pt>
                <c:pt idx="22">
                  <c:v>52.989050813137638</c:v>
                </c:pt>
                <c:pt idx="23">
                  <c:v>52.951297085910632</c:v>
                </c:pt>
                <c:pt idx="24">
                  <c:v>52.924213152417714</c:v>
                </c:pt>
                <c:pt idx="25">
                  <c:v>52.932879314617693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44.395059676031927</c:v>
                </c:pt>
                <c:pt idx="4">
                  <c:v>47.196208121600193</c:v>
                </c:pt>
                <c:pt idx="5">
                  <c:v>47.658203511066709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51.693159663160998</c:v>
                </c:pt>
                <c:pt idx="9">
                  <c:v>46.290302219301267</c:v>
                </c:pt>
                <c:pt idx="10">
                  <c:v>43.214665828328073</c:v>
                </c:pt>
                <c:pt idx="11">
                  <c:v>44.843327477663379</c:v>
                </c:pt>
                <c:pt idx="12">
                  <c:v>44.481080221705732</c:v>
                </c:pt>
                <c:pt idx="13">
                  <c:v>44.196230564289174</c:v>
                </c:pt>
                <c:pt idx="14">
                  <c:v>43.989708326233888</c:v>
                </c:pt>
                <c:pt idx="15">
                  <c:v>43.749976255761354</c:v>
                </c:pt>
                <c:pt idx="16">
                  <c:v>43.461944527853802</c:v>
                </c:pt>
                <c:pt idx="17">
                  <c:v>43.135841608500108</c:v>
                </c:pt>
                <c:pt idx="18">
                  <c:v>42.77376224022975</c:v>
                </c:pt>
                <c:pt idx="19">
                  <c:v>42.421304145813423</c:v>
                </c:pt>
                <c:pt idx="20">
                  <c:v>42.096972642807145</c:v>
                </c:pt>
                <c:pt idx="21">
                  <c:v>41.769480007088092</c:v>
                </c:pt>
                <c:pt idx="22">
                  <c:v>41.440697737483553</c:v>
                </c:pt>
                <c:pt idx="23">
                  <c:v>41.103004956204948</c:v>
                </c:pt>
                <c:pt idx="24">
                  <c:v>40.73791532520692</c:v>
                </c:pt>
                <c:pt idx="25">
                  <c:v>40.37453700676221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73.213982868589596</c:v>
                </c:pt>
                <c:pt idx="1">
                  <c:v>69.160065563449848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72.903722092731954</c:v>
                </c:pt>
                <c:pt idx="6">
                  <c:v>73.115932933436326</c:v>
                </c:pt>
                <c:pt idx="7">
                  <c:v>71.849201013452316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63.409710391009789</c:v>
                </c:pt>
                <c:pt idx="11">
                  <c:v>66.167388227931724</c:v>
                </c:pt>
                <c:pt idx="12">
                  <c:v>65.572504412255341</c:v>
                </c:pt>
                <c:pt idx="13">
                  <c:v>65.11655663963225</c:v>
                </c:pt>
                <c:pt idx="14">
                  <c:v>64.853707719649506</c:v>
                </c:pt>
                <c:pt idx="15">
                  <c:v>64.554522076748199</c:v>
                </c:pt>
                <c:pt idx="16">
                  <c:v>64.193147166847268</c:v>
                </c:pt>
                <c:pt idx="17">
                  <c:v>63.809443123404591</c:v>
                </c:pt>
                <c:pt idx="18">
                  <c:v>63.425523482549849</c:v>
                </c:pt>
                <c:pt idx="19">
                  <c:v>63.039021920921769</c:v>
                </c:pt>
                <c:pt idx="20">
                  <c:v>62.653932189399491</c:v>
                </c:pt>
                <c:pt idx="21">
                  <c:v>62.233241202768561</c:v>
                </c:pt>
                <c:pt idx="22">
                  <c:v>61.847993728593565</c:v>
                </c:pt>
                <c:pt idx="23">
                  <c:v>61.480328109662992</c:v>
                </c:pt>
                <c:pt idx="24">
                  <c:v>61.117817212015865</c:v>
                </c:pt>
                <c:pt idx="25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64.694368884651539</c:v>
                </c:pt>
                <c:pt idx="1">
                  <c:v>160.23524606836992</c:v>
                </c:pt>
                <c:pt idx="2">
                  <c:v>92.548542468157635</c:v>
                </c:pt>
                <c:pt idx="3">
                  <c:v>78.042163762450571</c:v>
                </c:pt>
                <c:pt idx="4">
                  <c:v>51.406973673158092</c:v>
                </c:pt>
                <c:pt idx="5">
                  <c:v>73.700015932994873</c:v>
                </c:pt>
                <c:pt idx="6">
                  <c:v>52.932879314617693</c:v>
                </c:pt>
                <c:pt idx="7">
                  <c:v>40.37453700676221</c:v>
                </c:pt>
                <c:pt idx="8">
                  <c:v>60.778272888837208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63.897512886615843</c:v>
                </c:pt>
                <c:pt idx="1">
                  <c:v>136.33428078004977</c:v>
                </c:pt>
                <c:pt idx="2">
                  <c:v>79.516861206753305</c:v>
                </c:pt>
                <c:pt idx="3">
                  <c:v>79.696314126564857</c:v>
                </c:pt>
                <c:pt idx="4">
                  <c:v>58.113398761545383</c:v>
                </c:pt>
                <c:pt idx="5">
                  <c:v>67.729124201828284</c:v>
                </c:pt>
                <c:pt idx="6">
                  <c:v>53.50713181730454</c:v>
                </c:pt>
                <c:pt idx="7">
                  <c:v>43.214665828328073</c:v>
                </c:pt>
                <c:pt idx="8">
                  <c:v>63.409710391009789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9.5884278033254962</c:v>
                </c:pt>
                <c:pt idx="1">
                  <c:v>23.748652548323502</c:v>
                </c:pt>
                <c:pt idx="2">
                  <c:v>13.716727329717621</c:v>
                </c:pt>
                <c:pt idx="3">
                  <c:v>11.566720036882435</c:v>
                </c:pt>
                <c:pt idx="4">
                  <c:v>7.6190874746978494</c:v>
                </c:pt>
                <c:pt idx="5">
                  <c:v>10.92316524700056</c:v>
                </c:pt>
                <c:pt idx="6">
                  <c:v>7.8452437280173513</c:v>
                </c:pt>
                <c:pt idx="7">
                  <c:v>5.9839571798323465</c:v>
                </c:pt>
                <c:pt idx="8">
                  <c:v>9.0080186522028214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9.9001598785619684</c:v>
                </c:pt>
                <c:pt idx="1">
                  <c:v>21.123375788449025</c:v>
                </c:pt>
                <c:pt idx="2">
                  <c:v>12.320192186277957</c:v>
                </c:pt>
                <c:pt idx="3">
                  <c:v>12.347996282502512</c:v>
                </c:pt>
                <c:pt idx="4">
                  <c:v>9.003980168161366</c:v>
                </c:pt>
                <c:pt idx="5">
                  <c:v>10.493822493888203</c:v>
                </c:pt>
                <c:pt idx="6">
                  <c:v>8.2902938737943206</c:v>
                </c:pt>
                <c:pt idx="7">
                  <c:v>6.6955986465115052</c:v>
                </c:pt>
                <c:pt idx="8">
                  <c:v>9.8245806818531545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17.735338982109539</c:v>
                </c:pt>
                <c:pt idx="2">
                  <c:v>10.84374111667965</c:v>
                </c:pt>
                <c:pt idx="3">
                  <c:v>12.833803078740727</c:v>
                </c:pt>
                <c:pt idx="4">
                  <c:v>11.019795577260316</c:v>
                </c:pt>
                <c:pt idx="5">
                  <c:v>10.858840680662384</c:v>
                </c:pt>
                <c:pt idx="6">
                  <c:v>8.6221951578497524</c:v>
                </c:pt>
                <c:pt idx="7">
                  <c:v>7.7319516387726273</c:v>
                </c:pt>
                <c:pt idx="8">
                  <c:v>11.827723497312043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7.5010022084312108E-2</c:v>
                </c:pt>
                <c:pt idx="1">
                  <c:v>8.1561613877831785E-2</c:v>
                </c:pt>
                <c:pt idx="2">
                  <c:v>8.4725751843715433E-2</c:v>
                </c:pt>
                <c:pt idx="3">
                  <c:v>8.4246498974788142E-2</c:v>
                </c:pt>
                <c:pt idx="4">
                  <c:v>8.2636131373657329E-2</c:v>
                </c:pt>
                <c:pt idx="5">
                  <c:v>8.5266102706129485E-2</c:v>
                </c:pt>
                <c:pt idx="6">
                  <c:v>8.7100863818749472E-2</c:v>
                </c:pt>
                <c:pt idx="7">
                  <c:v>9.0573529450286364E-2</c:v>
                </c:pt>
                <c:pt idx="8">
                  <c:v>9.1377684411201754E-2</c:v>
                </c:pt>
                <c:pt idx="9">
                  <c:v>9.4554325346059079E-2</c:v>
                </c:pt>
                <c:pt idx="10">
                  <c:v>9.9001598785619677E-2</c:v>
                </c:pt>
                <c:pt idx="11">
                  <c:v>8.8745314515254511E-2</c:v>
                </c:pt>
                <c:pt idx="12">
                  <c:v>8.9150875866609372E-2</c:v>
                </c:pt>
                <c:pt idx="13">
                  <c:v>8.959957705425374E-2</c:v>
                </c:pt>
                <c:pt idx="14">
                  <c:v>9.0032374549498417E-2</c:v>
                </c:pt>
                <c:pt idx="15">
                  <c:v>9.0490252395802079E-2</c:v>
                </c:pt>
                <c:pt idx="16">
                  <c:v>9.0957995506617137E-2</c:v>
                </c:pt>
                <c:pt idx="17">
                  <c:v>9.1455986813197776E-2</c:v>
                </c:pt>
                <c:pt idx="18">
                  <c:v>9.1983978604860794E-2</c:v>
                </c:pt>
                <c:pt idx="19">
                  <c:v>9.2524252378516858E-2</c:v>
                </c:pt>
                <c:pt idx="20">
                  <c:v>9.3090202340029765E-2</c:v>
                </c:pt>
                <c:pt idx="21">
                  <c:v>9.3637438174629287E-2</c:v>
                </c:pt>
                <c:pt idx="22">
                  <c:v>9.416919238143158E-2</c:v>
                </c:pt>
                <c:pt idx="23">
                  <c:v>9.4702024103149304E-2</c:v>
                </c:pt>
                <c:pt idx="24">
                  <c:v>9.5231163429904078E-2</c:v>
                </c:pt>
                <c:pt idx="25">
                  <c:v>9.5884278033254958E-2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</c:v>
                </c:pt>
                <c:pt idx="3">
                  <c:v>0.18467755182832224</c:v>
                </c:pt>
                <c:pt idx="4">
                  <c:v>0.17842426540351763</c:v>
                </c:pt>
                <c:pt idx="5">
                  <c:v>0.17735338982109539</c:v>
                </c:pt>
                <c:pt idx="6">
                  <c:v>0.18706808711949624</c:v>
                </c:pt>
                <c:pt idx="7">
                  <c:v>0.18572219333139681</c:v>
                </c:pt>
                <c:pt idx="8">
                  <c:v>0.19317683452656753</c:v>
                </c:pt>
                <c:pt idx="9">
                  <c:v>0.19889971933691228</c:v>
                </c:pt>
                <c:pt idx="10">
                  <c:v>0.21123375788449025</c:v>
                </c:pt>
                <c:pt idx="11">
                  <c:v>0.21362497101404929</c:v>
                </c:pt>
                <c:pt idx="12">
                  <c:v>0.21512179976266274</c:v>
                </c:pt>
                <c:pt idx="13">
                  <c:v>0.2168060190987991</c:v>
                </c:pt>
                <c:pt idx="14">
                  <c:v>0.2184368771718832</c:v>
                </c:pt>
                <c:pt idx="15">
                  <c:v>0.22004401714330238</c:v>
                </c:pt>
                <c:pt idx="16">
                  <c:v>0.22163364898573382</c:v>
                </c:pt>
                <c:pt idx="17">
                  <c:v>0.2233242903488204</c:v>
                </c:pt>
                <c:pt idx="18">
                  <c:v>0.22513794624651121</c:v>
                </c:pt>
                <c:pt idx="19">
                  <c:v>0.2269460664252812</c:v>
                </c:pt>
                <c:pt idx="20">
                  <c:v>0.22878231737398805</c:v>
                </c:pt>
                <c:pt idx="21">
                  <c:v>0.23054381828264459</c:v>
                </c:pt>
                <c:pt idx="22">
                  <c:v>0.23228576872257184</c:v>
                </c:pt>
                <c:pt idx="23">
                  <c:v>0.23403049337151657</c:v>
                </c:pt>
                <c:pt idx="24">
                  <c:v>0.23575991484479145</c:v>
                </c:pt>
                <c:pt idx="25">
                  <c:v>0.23748652548323501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0.10788779337330598</c:v>
                </c:pt>
                <c:pt idx="1">
                  <c:v>0.10854771256898725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0.10866673081239997</c:v>
                </c:pt>
                <c:pt idx="5">
                  <c:v>0.1084374111667965</c:v>
                </c:pt>
                <c:pt idx="6">
                  <c:v>0.11195973562205135</c:v>
                </c:pt>
                <c:pt idx="7">
                  <c:v>0.11275426127241729</c:v>
                </c:pt>
                <c:pt idx="8">
                  <c:v>0.11621734221477845</c:v>
                </c:pt>
                <c:pt idx="9">
                  <c:v>0.11541025888847872</c:v>
                </c:pt>
                <c:pt idx="10">
                  <c:v>0.12320192186277958</c:v>
                </c:pt>
                <c:pt idx="11">
                  <c:v>0.12492469209745614</c:v>
                </c:pt>
                <c:pt idx="12">
                  <c:v>0.12557290836184185</c:v>
                </c:pt>
                <c:pt idx="13">
                  <c:v>0.12641982133981622</c:v>
                </c:pt>
                <c:pt idx="14">
                  <c:v>0.12726673428752444</c:v>
                </c:pt>
                <c:pt idx="15">
                  <c:v>0.12808309853124622</c:v>
                </c:pt>
                <c:pt idx="16">
                  <c:v>0.12892345276184689</c:v>
                </c:pt>
                <c:pt idx="17">
                  <c:v>0.12979053677336005</c:v>
                </c:pt>
                <c:pt idx="18">
                  <c:v>0.13071550631345263</c:v>
                </c:pt>
                <c:pt idx="19">
                  <c:v>0.13165168632116386</c:v>
                </c:pt>
                <c:pt idx="20">
                  <c:v>0.13262337601655075</c:v>
                </c:pt>
                <c:pt idx="21">
                  <c:v>0.13354575635974464</c:v>
                </c:pt>
                <c:pt idx="22">
                  <c:v>0.13444849848402951</c:v>
                </c:pt>
                <c:pt idx="23">
                  <c:v>0.13532488661303504</c:v>
                </c:pt>
                <c:pt idx="24">
                  <c:v>0.13624140657072584</c:v>
                </c:pt>
                <c:pt idx="25">
                  <c:v>0.13716727329717621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0.12722868505566237</c:v>
                </c:pt>
                <c:pt idx="2">
                  <c:v>0.12906772074578843</c:v>
                </c:pt>
                <c:pt idx="3">
                  <c:v>0.12763528939976632</c:v>
                </c:pt>
                <c:pt idx="4">
                  <c:v>0.12705733546618883</c:v>
                </c:pt>
                <c:pt idx="5">
                  <c:v>0.12833803078740727</c:v>
                </c:pt>
                <c:pt idx="6">
                  <c:v>0.12309981698031326</c:v>
                </c:pt>
                <c:pt idx="7">
                  <c:v>0.12372231428893249</c:v>
                </c:pt>
                <c:pt idx="8">
                  <c:v>0.12141712221981275</c:v>
                </c:pt>
                <c:pt idx="9">
                  <c:v>0.11737496602528112</c:v>
                </c:pt>
                <c:pt idx="10">
                  <c:v>0.12347996282502512</c:v>
                </c:pt>
                <c:pt idx="11">
                  <c:v>0.12611510697250455</c:v>
                </c:pt>
                <c:pt idx="12">
                  <c:v>0.12605473751356097</c:v>
                </c:pt>
                <c:pt idx="13">
                  <c:v>0.1257114933700838</c:v>
                </c:pt>
                <c:pt idx="14">
                  <c:v>0.12529603500267225</c:v>
                </c:pt>
                <c:pt idx="15">
                  <c:v>0.12475945487428849</c:v>
                </c:pt>
                <c:pt idx="16">
                  <c:v>0.12413665155592714</c:v>
                </c:pt>
                <c:pt idx="17">
                  <c:v>0.12338081948123063</c:v>
                </c:pt>
                <c:pt idx="18">
                  <c:v>0.12246478935360057</c:v>
                </c:pt>
                <c:pt idx="19">
                  <c:v>0.12150871604347785</c:v>
                </c:pt>
                <c:pt idx="20">
                  <c:v>0.12046994543996804</c:v>
                </c:pt>
                <c:pt idx="21">
                  <c:v>0.11961671505572723</c:v>
                </c:pt>
                <c:pt idx="22">
                  <c:v>0.1187554160895925</c:v>
                </c:pt>
                <c:pt idx="23">
                  <c:v>0.11784580210180748</c:v>
                </c:pt>
                <c:pt idx="24">
                  <c:v>0.11693340903141006</c:v>
                </c:pt>
                <c:pt idx="25">
                  <c:v>0.11566720036882436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0.10765729805733579</c:v>
                </c:pt>
                <c:pt idx="1">
                  <c:v>0.11153466584915581</c:v>
                </c:pt>
                <c:pt idx="2">
                  <c:v>0.10483854886198839</c:v>
                </c:pt>
                <c:pt idx="3">
                  <c:v>0.10297257732420921</c:v>
                </c:pt>
                <c:pt idx="4">
                  <c:v>0.10893246936806912</c:v>
                </c:pt>
                <c:pt idx="5">
                  <c:v>0.11019795577260316</c:v>
                </c:pt>
                <c:pt idx="6">
                  <c:v>0.10138665087334373</c:v>
                </c:pt>
                <c:pt idx="7">
                  <c:v>0.10306748350767425</c:v>
                </c:pt>
                <c:pt idx="8">
                  <c:v>9.7788246812963553E-2</c:v>
                </c:pt>
                <c:pt idx="9">
                  <c:v>0.10018668097514713</c:v>
                </c:pt>
                <c:pt idx="10">
                  <c:v>9.0039801681613657E-2</c:v>
                </c:pt>
                <c:pt idx="11">
                  <c:v>9.0495273949820848E-2</c:v>
                </c:pt>
                <c:pt idx="12">
                  <c:v>8.9304143857997537E-2</c:v>
                </c:pt>
                <c:pt idx="13">
                  <c:v>8.7860935155918141E-2</c:v>
                </c:pt>
                <c:pt idx="14">
                  <c:v>8.6652732615927333E-2</c:v>
                </c:pt>
                <c:pt idx="15">
                  <c:v>8.5646412482399792E-2</c:v>
                </c:pt>
                <c:pt idx="16">
                  <c:v>8.4686708022807131E-2</c:v>
                </c:pt>
                <c:pt idx="17">
                  <c:v>8.3695182472375326E-2</c:v>
                </c:pt>
                <c:pt idx="18">
                  <c:v>8.2723231476284437E-2</c:v>
                </c:pt>
                <c:pt idx="19">
                  <c:v>8.1770244087808933E-2</c:v>
                </c:pt>
                <c:pt idx="20">
                  <c:v>8.0815500269964355E-2</c:v>
                </c:pt>
                <c:pt idx="21">
                  <c:v>7.9866027228528938E-2</c:v>
                </c:pt>
                <c:pt idx="22">
                  <c:v>7.893394882751241E-2</c:v>
                </c:pt>
                <c:pt idx="23">
                  <c:v>7.8000541806620541E-2</c:v>
                </c:pt>
                <c:pt idx="24">
                  <c:v>7.7058567527550706E-2</c:v>
                </c:pt>
                <c:pt idx="25">
                  <c:v>7.6190874746978499E-2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0.10879598511314782</c:v>
                </c:pt>
                <c:pt idx="1">
                  <c:v>0.10508896241357271</c:v>
                </c:pt>
                <c:pt idx="2">
                  <c:v>0.10675274395655046</c:v>
                </c:pt>
                <c:pt idx="3">
                  <c:v>0.105241663433202</c:v>
                </c:pt>
                <c:pt idx="4">
                  <c:v>0.10592467622828612</c:v>
                </c:pt>
                <c:pt idx="5">
                  <c:v>0.10858840680662384</c:v>
                </c:pt>
                <c:pt idx="6">
                  <c:v>0.11055210575099854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0.10818350296498529</c:v>
                </c:pt>
                <c:pt idx="10">
                  <c:v>0.10493822493888204</c:v>
                </c:pt>
                <c:pt idx="11">
                  <c:v>0.10253838176089329</c:v>
                </c:pt>
                <c:pt idx="12">
                  <c:v>0.10285289604424989</c:v>
                </c:pt>
                <c:pt idx="13">
                  <c:v>0.10337383668857816</c:v>
                </c:pt>
                <c:pt idx="14">
                  <c:v>0.10386888931946384</c:v>
                </c:pt>
                <c:pt idx="15">
                  <c:v>0.10426766930720549</c:v>
                </c:pt>
                <c:pt idx="16">
                  <c:v>0.10468224066896534</c:v>
                </c:pt>
                <c:pt idx="17">
                  <c:v>0.10513863703453595</c:v>
                </c:pt>
                <c:pt idx="18">
                  <c:v>0.10560950821113571</c:v>
                </c:pt>
                <c:pt idx="19">
                  <c:v>0.1060862929387245</c:v>
                </c:pt>
                <c:pt idx="20">
                  <c:v>0.10659139155531736</c:v>
                </c:pt>
                <c:pt idx="21">
                  <c:v>0.10702622575071229</c:v>
                </c:pt>
                <c:pt idx="22">
                  <c:v>0.10751868229368816</c:v>
                </c:pt>
                <c:pt idx="23">
                  <c:v>0.10807206397965273</c:v>
                </c:pt>
                <c:pt idx="24">
                  <c:v>0.10862359232604887</c:v>
                </c:pt>
                <c:pt idx="25">
                  <c:v>0.1092316524700056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9.1217109253560552E-2</c:v>
                </c:pt>
                <c:pt idx="4">
                  <c:v>9.1334376954173332E-2</c:v>
                </c:pt>
                <c:pt idx="5">
                  <c:v>8.6221951578497533E-2</c:v>
                </c:pt>
                <c:pt idx="6">
                  <c:v>9.045160649169659E-2</c:v>
                </c:pt>
                <c:pt idx="7">
                  <c:v>9.0103928855710128E-2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8.2902938737943202E-2</c:v>
                </c:pt>
                <c:pt idx="11">
                  <c:v>8.2020536256802459E-2</c:v>
                </c:pt>
                <c:pt idx="12">
                  <c:v>8.1906384994759412E-2</c:v>
                </c:pt>
                <c:pt idx="13">
                  <c:v>8.1808906177058563E-2</c:v>
                </c:pt>
                <c:pt idx="14">
                  <c:v>8.1589983250861378E-2</c:v>
                </c:pt>
                <c:pt idx="15">
                  <c:v>8.130922242974746E-2</c:v>
                </c:pt>
                <c:pt idx="16">
                  <c:v>8.1051351714207548E-2</c:v>
                </c:pt>
                <c:pt idx="17">
                  <c:v>8.0786409346071411E-2</c:v>
                </c:pt>
                <c:pt idx="18">
                  <c:v>8.0497004392679261E-2</c:v>
                </c:pt>
                <c:pt idx="19">
                  <c:v>8.0196524312119141E-2</c:v>
                </c:pt>
                <c:pt idx="20">
                  <c:v>7.9875106936884793E-2</c:v>
                </c:pt>
                <c:pt idx="21">
                  <c:v>7.962089187839444E-2</c:v>
                </c:pt>
                <c:pt idx="22">
                  <c:v>7.9304506643704989E-2</c:v>
                </c:pt>
                <c:pt idx="23">
                  <c:v>7.8991937031632709E-2</c:v>
                </c:pt>
                <c:pt idx="24">
                  <c:v>7.8696310478352335E-2</c:v>
                </c:pt>
                <c:pt idx="25">
                  <c:v>7.8452437280173509E-2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7.897724548364389E-2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7.6268901289555019E-2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7.5473851664107222E-2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6.6955986465115053E-2</c:v>
                </c:pt>
                <c:pt idx="11">
                  <c:v>6.9292703602000363E-2</c:v>
                </c:pt>
                <c:pt idx="12">
                  <c:v>6.8724669551300854E-2</c:v>
                </c:pt>
                <c:pt idx="13">
                  <c:v>6.809361754975983E-2</c:v>
                </c:pt>
                <c:pt idx="14">
                  <c:v>6.7435987242777121E-2</c:v>
                </c:pt>
                <c:pt idx="15">
                  <c:v>6.6813850031095329E-2</c:v>
                </c:pt>
                <c:pt idx="16">
                  <c:v>6.618012572725418E-2</c:v>
                </c:pt>
                <c:pt idx="17">
                  <c:v>6.5514570740231287E-2</c:v>
                </c:pt>
                <c:pt idx="18">
                  <c:v>6.4792630679997326E-2</c:v>
                </c:pt>
                <c:pt idx="19">
                  <c:v>6.408477926903508E-2</c:v>
                </c:pt>
                <c:pt idx="20">
                  <c:v>6.3396954683439907E-2</c:v>
                </c:pt>
                <c:pt idx="21">
                  <c:v>6.2710063322020421E-2</c:v>
                </c:pt>
                <c:pt idx="22">
                  <c:v>6.2021003181042554E-2</c:v>
                </c:pt>
                <c:pt idx="23">
                  <c:v>6.1316835620545053E-2</c:v>
                </c:pt>
                <c:pt idx="24">
                  <c:v>6.0575744856904999E-2</c:v>
                </c:pt>
                <c:pt idx="25">
                  <c:v>5.9839571798323464E-2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0.11763876558244368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0.11892183774681038</c:v>
                </c:pt>
                <c:pt idx="5">
                  <c:v>0.11827723497312043</c:v>
                </c:pt>
                <c:pt idx="6">
                  <c:v>0.11290728167924383</c:v>
                </c:pt>
                <c:pt idx="7">
                  <c:v>0.11272354891480181</c:v>
                </c:pt>
                <c:pt idx="8">
                  <c:v>0.11055826537939334</c:v>
                </c:pt>
                <c:pt idx="9">
                  <c:v>0.10782745349892346</c:v>
                </c:pt>
                <c:pt idx="10">
                  <c:v>9.8245806818531553E-2</c:v>
                </c:pt>
                <c:pt idx="11">
                  <c:v>0.10224301983121847</c:v>
                </c:pt>
                <c:pt idx="12">
                  <c:v>0.10131158404701744</c:v>
                </c:pt>
                <c:pt idx="13">
                  <c:v>0.1003257935657325</c:v>
                </c:pt>
                <c:pt idx="14">
                  <c:v>9.942038655939206E-2</c:v>
                </c:pt>
                <c:pt idx="15">
                  <c:v>9.8586022804912909E-2</c:v>
                </c:pt>
                <c:pt idx="16">
                  <c:v>9.7747825056640855E-2</c:v>
                </c:pt>
                <c:pt idx="17">
                  <c:v>9.6913566990177349E-2</c:v>
                </c:pt>
                <c:pt idx="18">
                  <c:v>9.6075404721478089E-2</c:v>
                </c:pt>
                <c:pt idx="19">
                  <c:v>9.523143822387245E-2</c:v>
                </c:pt>
                <c:pt idx="20">
                  <c:v>9.4355205383856972E-2</c:v>
                </c:pt>
                <c:pt idx="21">
                  <c:v>9.3433063947598219E-2</c:v>
                </c:pt>
                <c:pt idx="22">
                  <c:v>9.2562983376426405E-2</c:v>
                </c:pt>
                <c:pt idx="23">
                  <c:v>9.1715415372040615E-2</c:v>
                </c:pt>
                <c:pt idx="24">
                  <c:v>9.0879890934311702E-2</c:v>
                </c:pt>
                <c:pt idx="25">
                  <c:v>9.0080186522028219E-2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7.7764307591825883</c:v>
                </c:pt>
                <c:pt idx="1">
                  <c:v>17.595855997973601</c:v>
                </c:pt>
                <c:pt idx="2">
                  <c:v>6.8017494452760729</c:v>
                </c:pt>
                <c:pt idx="3">
                  <c:v>-4.2109639701608046</c:v>
                </c:pt>
                <c:pt idx="4">
                  <c:v>-3.9971995159000926</c:v>
                </c:pt>
                <c:pt idx="5">
                  <c:v>2.0974664669162308</c:v>
                </c:pt>
                <c:pt idx="6">
                  <c:v>1.1012818098846751</c:v>
                </c:pt>
                <c:pt idx="7">
                  <c:v>-1.3679012917654418</c:v>
                </c:pt>
                <c:pt idx="8">
                  <c:v>-4.1017197014063385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3.564761741429173</c:v>
                </c:pt>
                <c:pt idx="1">
                  <c:v>9.4213423641494103</c:v>
                </c:pt>
                <c:pt idx="2">
                  <c:v>5.8764602664872143</c:v>
                </c:pt>
                <c:pt idx="3">
                  <c:v>4.8022826799835769</c:v>
                </c:pt>
                <c:pt idx="4">
                  <c:v>-5.8132177016716469</c:v>
                </c:pt>
                <c:pt idx="5">
                  <c:v>-1.3000644525547358</c:v>
                </c:pt>
                <c:pt idx="6">
                  <c:v>-0.73963650653443835</c:v>
                </c:pt>
                <c:pt idx="7">
                  <c:v>-3.0756363909731945</c:v>
                </c:pt>
                <c:pt idx="8">
                  <c:v>-5.3922920003158268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-4.6441336568350522</c:v>
                </c:pt>
                <c:pt idx="1">
                  <c:v>7.7514218214532207</c:v>
                </c:pt>
                <c:pt idx="2">
                  <c:v>4.3524640439008522</c:v>
                </c:pt>
                <c:pt idx="3">
                  <c:v>1.9966759629387525</c:v>
                </c:pt>
                <c:pt idx="4">
                  <c:v>-2.03178528242006</c:v>
                </c:pt>
                <c:pt idx="5">
                  <c:v>0.54576273120710539</c:v>
                </c:pt>
                <c:pt idx="6">
                  <c:v>-0.26552773341617808</c:v>
                </c:pt>
                <c:pt idx="7">
                  <c:v>0.53531042743328072</c:v>
                </c:pt>
                <c:pt idx="8">
                  <c:v>1.1448116857384107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5.4409896548707479</c:v>
                </c:pt>
                <c:pt idx="1">
                  <c:v>16.14954346686693</c:v>
                </c:pt>
                <c:pt idx="2">
                  <c:v>8.6792172175034779</c:v>
                </c:pt>
                <c:pt idx="3">
                  <c:v>-3.6508263270530392</c:v>
                </c:pt>
                <c:pt idx="4">
                  <c:v>-4.6746398059672316</c:v>
                </c:pt>
                <c:pt idx="5">
                  <c:v>5.4251289999594832</c:v>
                </c:pt>
                <c:pt idx="6">
                  <c:v>-0.30872476927066828</c:v>
                </c:pt>
                <c:pt idx="7">
                  <c:v>-3.3754392489991432</c:v>
                </c:pt>
                <c:pt idx="8">
                  <c:v>-3.7762491879109916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0.79685599803569573</c:v>
                </c:pt>
                <c:pt idx="1">
                  <c:v>23.900965288320151</c:v>
                </c:pt>
                <c:pt idx="2">
                  <c:v>13.03168126140433</c:v>
                </c:pt>
                <c:pt idx="3">
                  <c:v>-1.6541503641142867</c:v>
                </c:pt>
                <c:pt idx="4">
                  <c:v>-6.7064250883872916</c:v>
                </c:pt>
                <c:pt idx="5">
                  <c:v>5.9708917311665886</c:v>
                </c:pt>
                <c:pt idx="6">
                  <c:v>-0.57425250268684636</c:v>
                </c:pt>
                <c:pt idx="7">
                  <c:v>-2.8401288215658624</c:v>
                </c:pt>
                <c:pt idx="8">
                  <c:v>-2.6314375021725809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2.5422210546532078</c:v>
                </c:pt>
                <c:pt idx="1">
                  <c:v>13.734990516010072</c:v>
                </c:pt>
                <c:pt idx="2">
                  <c:v>13.841774096485437</c:v>
                </c:pt>
                <c:pt idx="3">
                  <c:v>-7.5773182026690549</c:v>
                </c:pt>
                <c:pt idx="4">
                  <c:v>0.59571017295757134</c:v>
                </c:pt>
                <c:pt idx="5">
                  <c:v>3.232506376126274</c:v>
                </c:pt>
                <c:pt idx="6">
                  <c:v>-2.6778488005692154</c:v>
                </c:pt>
                <c:pt idx="7">
                  <c:v>1.2267545871822447</c:v>
                </c:pt>
                <c:pt idx="8">
                  <c:v>-2.6045360536980162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-1.7453650566174943</c:v>
                </c:pt>
                <c:pt idx="1">
                  <c:v>10.165974772310108</c:v>
                </c:pt>
                <c:pt idx="2">
                  <c:v>-0.81009283508116425</c:v>
                </c:pt>
                <c:pt idx="3">
                  <c:v>5.9231678385548641</c:v>
                </c:pt>
                <c:pt idx="4">
                  <c:v>-7.3021352613448869</c:v>
                </c:pt>
                <c:pt idx="5">
                  <c:v>2.7383853550403128</c:v>
                </c:pt>
                <c:pt idx="6">
                  <c:v>2.1035962978822624</c:v>
                </c:pt>
                <c:pt idx="7">
                  <c:v>-4.0668834087480903</c:v>
                </c:pt>
                <c:pt idx="8">
                  <c:v>-2.690144847452558E-2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1.0790990025639218</c:v>
                </c:pt>
                <c:pt idx="1">
                  <c:v>-0.20003816780029737</c:v>
                </c:pt>
                <c:pt idx="2">
                  <c:v>0.15685236995344454</c:v>
                </c:pt>
                <c:pt idx="3">
                  <c:v>-0.17065626509886389</c:v>
                </c:pt>
                <c:pt idx="4">
                  <c:v>0.74532452604811539</c:v>
                </c:pt>
                <c:pt idx="5">
                  <c:v>0.38980094351702554</c:v>
                </c:pt>
                <c:pt idx="6">
                  <c:v>-0.60638451689872541</c:v>
                </c:pt>
                <c:pt idx="7">
                  <c:v>1.2944678374273897</c:v>
                </c:pt>
                <c:pt idx="8">
                  <c:v>0.97314319354949541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1.3535029075910856</c:v>
                </c:pt>
                <c:pt idx="1">
                  <c:v>5.0377941814784784</c:v>
                </c:pt>
                <c:pt idx="2">
                  <c:v>4.8113582917328976</c:v>
                </c:pt>
                <c:pt idx="3">
                  <c:v>-2.7368052953660609</c:v>
                </c:pt>
                <c:pt idx="4">
                  <c:v>0.55023383339703535</c:v>
                </c:pt>
                <c:pt idx="5">
                  <c:v>0.38302586821787798</c:v>
                </c:pt>
                <c:pt idx="6">
                  <c:v>0.24579215209903182</c:v>
                </c:pt>
                <c:pt idx="7">
                  <c:v>1.0980819744599009</c:v>
                </c:pt>
                <c:pt idx="8">
                  <c:v>-5.1325536026418348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-1.6357459121193116</c:v>
                </c:pt>
                <c:pt idx="1">
                  <c:v>19.063209274641963</c:v>
                </c:pt>
                <c:pt idx="2">
                  <c:v>8.0634705997179239</c:v>
                </c:pt>
                <c:pt idx="3">
                  <c:v>1.2533111963506727</c:v>
                </c:pt>
                <c:pt idx="4">
                  <c:v>-8.0019834478324263</c:v>
                </c:pt>
                <c:pt idx="5">
                  <c:v>5.1980649194315909</c:v>
                </c:pt>
                <c:pt idx="6">
                  <c:v>-0.21366013788723848</c:v>
                </c:pt>
                <c:pt idx="7">
                  <c:v>-5.2326786334531548</c:v>
                </c:pt>
                <c:pt idx="8">
                  <c:v>1.5279729069197572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0.37966448321137491</c:v>
                </c:pt>
                <c:pt idx="1">
                  <c:v>0.83000842937416852</c:v>
                </c:pt>
                <c:pt idx="2">
                  <c:v>0.25426598262770739</c:v>
                </c:pt>
                <c:pt idx="3">
                  <c:v>-0.34567956684318446</c:v>
                </c:pt>
                <c:pt idx="4">
                  <c:v>0.41763453661209571</c:v>
                </c:pt>
                <c:pt idx="5">
                  <c:v>4.0190586196539257E-2</c:v>
                </c:pt>
                <c:pt idx="6">
                  <c:v>-0.33973573939923107</c:v>
                </c:pt>
                <c:pt idx="7">
                  <c:v>3.773335230016106E-3</c:v>
                </c:pt>
                <c:pt idx="8">
                  <c:v>0.38175232502952872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1.1706189632215853</c:v>
                </c:pt>
                <c:pt idx="1">
                  <c:v>3.5020975552636848</c:v>
                </c:pt>
                <c:pt idx="2">
                  <c:v>4.5089748974574544</c:v>
                </c:pt>
                <c:pt idx="3">
                  <c:v>-3.171362291747478</c:v>
                </c:pt>
                <c:pt idx="4">
                  <c:v>0.11315005066529404</c:v>
                </c:pt>
                <c:pt idx="5">
                  <c:v>-0.82546657999711215</c:v>
                </c:pt>
                <c:pt idx="6">
                  <c:v>-0.74133150054606034</c:v>
                </c:pt>
                <c:pt idx="7">
                  <c:v>0.81015451129900695</c:v>
                </c:pt>
                <c:pt idx="8">
                  <c:v>-3.4823270433379356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0.99193760822025112</c:v>
                </c:pt>
                <c:pt idx="1">
                  <c:v>9.40288453137223</c:v>
                </c:pt>
                <c:pt idx="2">
                  <c:v>9.0785332164002597</c:v>
                </c:pt>
                <c:pt idx="3">
                  <c:v>-4.0602763440783711</c:v>
                </c:pt>
                <c:pt idx="4">
                  <c:v>6.4925585680186249E-2</c:v>
                </c:pt>
                <c:pt idx="5">
                  <c:v>4.0177823699267741</c:v>
                </c:pt>
                <c:pt idx="6">
                  <c:v>-1.59678156062391</c:v>
                </c:pt>
                <c:pt idx="7">
                  <c:v>0.41282674065321245</c:v>
                </c:pt>
                <c:pt idx="8">
                  <c:v>0.49603866461040003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0.69943451935254863</c:v>
                </c:pt>
                <c:pt idx="1">
                  <c:v>-1.0300465971744659</c:v>
                </c:pt>
                <c:pt idx="2">
                  <c:v>-9.741361267425841E-2</c:v>
                </c:pt>
                <c:pt idx="3">
                  <c:v>0.17502330174432135</c:v>
                </c:pt>
                <c:pt idx="4">
                  <c:v>0.32768998943602412</c:v>
                </c:pt>
                <c:pt idx="5">
                  <c:v>0.34961035732048673</c:v>
                </c:pt>
                <c:pt idx="6">
                  <c:v>-0.26664877749949567</c:v>
                </c:pt>
                <c:pt idx="7">
                  <c:v>1.290694502197387</c:v>
                </c:pt>
                <c:pt idx="8">
                  <c:v>0.59139086851996403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0.18288394436950073</c:v>
                </c:pt>
                <c:pt idx="1">
                  <c:v>1.5356966262147953</c:v>
                </c:pt>
                <c:pt idx="2">
                  <c:v>0.30238339427544147</c:v>
                </c:pt>
                <c:pt idx="3">
                  <c:v>0.4345569963814393</c:v>
                </c:pt>
                <c:pt idx="4">
                  <c:v>0.43708378273174553</c:v>
                </c:pt>
                <c:pt idx="5">
                  <c:v>1.2084924482149959</c:v>
                </c:pt>
                <c:pt idx="6">
                  <c:v>0.98712365264510638</c:v>
                </c:pt>
                <c:pt idx="7">
                  <c:v>0.28792746316089435</c:v>
                </c:pt>
                <c:pt idx="8">
                  <c:v>-1.6502265593039045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-2.627683520339545</c:v>
                </c:pt>
                <c:pt idx="1">
                  <c:v>9.6603247432697614</c:v>
                </c:pt>
                <c:pt idx="2">
                  <c:v>-1.0150626166823891</c:v>
                </c:pt>
                <c:pt idx="3">
                  <c:v>5.3135875404290829</c:v>
                </c:pt>
                <c:pt idx="4">
                  <c:v>-8.0669090335126121</c:v>
                </c:pt>
                <c:pt idx="5">
                  <c:v>1.1802825495048248</c:v>
                </c:pt>
                <c:pt idx="6">
                  <c:v>1.3831214227366697</c:v>
                </c:pt>
                <c:pt idx="7">
                  <c:v>-5.6455053741063566</c:v>
                </c:pt>
                <c:pt idx="8">
                  <c:v>1.031934242309358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42.330036650664212</c:v>
                </c:pt>
                <c:pt idx="1">
                  <c:v>40.818787613336546</c:v>
                </c:pt>
                <c:pt idx="2">
                  <c:v>43.601721440191888</c:v>
                </c:pt>
                <c:pt idx="3">
                  <c:v>36.099291137575378</c:v>
                </c:pt>
                <c:pt idx="4">
                  <c:v>34.690376998176852</c:v>
                </c:pt>
                <c:pt idx="5">
                  <c:v>35.659905197559972</c:v>
                </c:pt>
                <c:pt idx="6">
                  <c:v>38.946188263907167</c:v>
                </c:pt>
                <c:pt idx="7">
                  <c:v>35.607688849076524</c:v>
                </c:pt>
                <c:pt idx="8">
                  <c:v>33.640561631814066</c:v>
                </c:pt>
                <c:pt idx="9">
                  <c:v>33.542827615638572</c:v>
                </c:pt>
                <c:pt idx="10">
                  <c:v>26.515112560768817</c:v>
                </c:pt>
                <c:pt idx="11">
                  <c:v>25.611284161760167</c:v>
                </c:pt>
                <c:pt idx="12">
                  <c:v>25.40777858552336</c:v>
                </c:pt>
                <c:pt idx="13">
                  <c:v>23.743609430550848</c:v>
                </c:pt>
                <c:pt idx="14">
                  <c:v>22.181800518182971</c:v>
                </c:pt>
                <c:pt idx="15">
                  <c:v>21.186556934736018</c:v>
                </c:pt>
                <c:pt idx="16">
                  <c:v>20.247380310162349</c:v>
                </c:pt>
                <c:pt idx="17">
                  <c:v>19.298529933840051</c:v>
                </c:pt>
                <c:pt idx="18">
                  <c:v>18.376593003922903</c:v>
                </c:pt>
                <c:pt idx="19">
                  <c:v>17.459489079049746</c:v>
                </c:pt>
                <c:pt idx="20">
                  <c:v>16.562064613385591</c:v>
                </c:pt>
                <c:pt idx="21">
                  <c:v>15.671902684118299</c:v>
                </c:pt>
                <c:pt idx="22">
                  <c:v>14.788736087911412</c:v>
                </c:pt>
                <c:pt idx="23">
                  <c:v>13.913901012366747</c:v>
                </c:pt>
                <c:pt idx="24">
                  <c:v>13.081329629008755</c:v>
                </c:pt>
                <c:pt idx="25">
                  <c:v>12.811922335151634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100.60609605987871</c:v>
                </c:pt>
                <c:pt idx="1">
                  <c:v>96.128479499323817</c:v>
                </c:pt>
                <c:pt idx="2">
                  <c:v>89.526346190240986</c:v>
                </c:pt>
                <c:pt idx="3">
                  <c:v>93.767441500152444</c:v>
                </c:pt>
                <c:pt idx="4">
                  <c:v>91.679528343516239</c:v>
                </c:pt>
                <c:pt idx="5">
                  <c:v>94.75891333585885</c:v>
                </c:pt>
                <c:pt idx="6">
                  <c:v>89.615525419901346</c:v>
                </c:pt>
                <c:pt idx="7">
                  <c:v>93.471146539262648</c:v>
                </c:pt>
                <c:pt idx="8">
                  <c:v>92.240589025851918</c:v>
                </c:pt>
                <c:pt idx="9">
                  <c:v>86.576108268775087</c:v>
                </c:pt>
                <c:pt idx="10">
                  <c:v>78.690718970060104</c:v>
                </c:pt>
                <c:pt idx="11">
                  <c:v>76.692502930636664</c:v>
                </c:pt>
                <c:pt idx="12">
                  <c:v>77.548878214366837</c:v>
                </c:pt>
                <c:pt idx="13">
                  <c:v>75.066218557293908</c:v>
                </c:pt>
                <c:pt idx="14">
                  <c:v>72.745521789570887</c:v>
                </c:pt>
                <c:pt idx="15">
                  <c:v>70.307456231995488</c:v>
                </c:pt>
                <c:pt idx="16">
                  <c:v>67.826007758508098</c:v>
                </c:pt>
                <c:pt idx="17">
                  <c:v>65.333456963545643</c:v>
                </c:pt>
                <c:pt idx="18">
                  <c:v>62.875050775523917</c:v>
                </c:pt>
                <c:pt idx="19">
                  <c:v>60.436374284399548</c:v>
                </c:pt>
                <c:pt idx="20">
                  <c:v>58.041066129528211</c:v>
                </c:pt>
                <c:pt idx="21">
                  <c:v>55.659051014619109</c:v>
                </c:pt>
                <c:pt idx="22">
                  <c:v>53.296464566745847</c:v>
                </c:pt>
                <c:pt idx="23">
                  <c:v>50.956794953826986</c:v>
                </c:pt>
                <c:pt idx="24">
                  <c:v>48.626101702902325</c:v>
                </c:pt>
                <c:pt idx="25">
                  <c:v>46.25723266227665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133.10985127520729</c:v>
                </c:pt>
                <c:pt idx="1">
                  <c:v>142.86483301412633</c:v>
                </c:pt>
                <c:pt idx="2">
                  <c:v>135.1943837370228</c:v>
                </c:pt>
                <c:pt idx="3">
                  <c:v>129.16265792297531</c:v>
                </c:pt>
                <c:pt idx="4">
                  <c:v>137.66182920959014</c:v>
                </c:pt>
                <c:pt idx="5">
                  <c:v>130.82146963636629</c:v>
                </c:pt>
                <c:pt idx="6">
                  <c:v>141.16231005913536</c:v>
                </c:pt>
                <c:pt idx="7">
                  <c:v>136.82695043176577</c:v>
                </c:pt>
                <c:pt idx="8">
                  <c:v>131.74196002900291</c:v>
                </c:pt>
                <c:pt idx="9">
                  <c:v>126.40077306102289</c:v>
                </c:pt>
                <c:pt idx="10">
                  <c:v>136.89316424207158</c:v>
                </c:pt>
                <c:pt idx="11">
                  <c:v>123.54784887099548</c:v>
                </c:pt>
                <c:pt idx="12">
                  <c:v>125.08289699266747</c:v>
                </c:pt>
                <c:pt idx="13">
                  <c:v>122.90985027641317</c:v>
                </c:pt>
                <c:pt idx="14">
                  <c:v>120.97572675225372</c:v>
                </c:pt>
                <c:pt idx="15">
                  <c:v>118.76537552129606</c:v>
                </c:pt>
                <c:pt idx="16">
                  <c:v>116.42041684474857</c:v>
                </c:pt>
                <c:pt idx="17">
                  <c:v>114.02047944305924</c:v>
                </c:pt>
                <c:pt idx="18">
                  <c:v>111.61019486491747</c:v>
                </c:pt>
                <c:pt idx="19">
                  <c:v>109.18486542740644</c:v>
                </c:pt>
                <c:pt idx="20">
                  <c:v>106.79542256053581</c:v>
                </c:pt>
                <c:pt idx="21">
                  <c:v>104.3913324106083</c:v>
                </c:pt>
                <c:pt idx="22">
                  <c:v>101.9778276584413</c:v>
                </c:pt>
                <c:pt idx="23">
                  <c:v>99.558035869522868</c:v>
                </c:pt>
                <c:pt idx="24">
                  <c:v>97.121954138266005</c:v>
                </c:pt>
                <c:pt idx="25">
                  <c:v>94.588260463299562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123.49012338434949</c:v>
                </c:pt>
                <c:pt idx="1">
                  <c:v>123.1930064644533</c:v>
                </c:pt>
                <c:pt idx="2">
                  <c:v>123.1599447171281</c:v>
                </c:pt>
                <c:pt idx="3">
                  <c:v>123.44947136668424</c:v>
                </c:pt>
                <c:pt idx="4">
                  <c:v>134.09313709069869</c:v>
                </c:pt>
                <c:pt idx="5">
                  <c:v>135.13790495553434</c:v>
                </c:pt>
                <c:pt idx="6">
                  <c:v>141.68658212395241</c:v>
                </c:pt>
                <c:pt idx="7">
                  <c:v>132.96249067698139</c:v>
                </c:pt>
                <c:pt idx="8">
                  <c:v>130.38476033158418</c:v>
                </c:pt>
                <c:pt idx="9">
                  <c:v>142.12806479331994</c:v>
                </c:pt>
                <c:pt idx="10">
                  <c:v>153.48849572048846</c:v>
                </c:pt>
                <c:pt idx="11">
                  <c:v>144.0243830843865</c:v>
                </c:pt>
                <c:pt idx="12">
                  <c:v>145.87008190325935</c:v>
                </c:pt>
                <c:pt idx="13">
                  <c:v>147.16936879924899</c:v>
                </c:pt>
                <c:pt idx="14">
                  <c:v>148.80733356438128</c:v>
                </c:pt>
                <c:pt idx="15">
                  <c:v>150.13816712426907</c:v>
                </c:pt>
                <c:pt idx="16">
                  <c:v>151.32251901716106</c:v>
                </c:pt>
                <c:pt idx="17">
                  <c:v>152.47335842811012</c:v>
                </c:pt>
                <c:pt idx="18">
                  <c:v>153.6192808976441</c:v>
                </c:pt>
                <c:pt idx="19">
                  <c:v>154.77995315472208</c:v>
                </c:pt>
                <c:pt idx="20">
                  <c:v>156.00124620639426</c:v>
                </c:pt>
                <c:pt idx="21">
                  <c:v>157.21778639672814</c:v>
                </c:pt>
                <c:pt idx="22">
                  <c:v>158.44824170346436</c:v>
                </c:pt>
                <c:pt idx="23">
                  <c:v>159.69611060658767</c:v>
                </c:pt>
                <c:pt idx="24">
                  <c:v>160.93891228731928</c:v>
                </c:pt>
                <c:pt idx="25">
                  <c:v>162.05647995435228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27.010046214123808</c:v>
                </c:pt>
                <c:pt idx="1">
                  <c:v>25.827948324245359</c:v>
                </c:pt>
                <c:pt idx="2">
                  <c:v>26.683434051969311</c:v>
                </c:pt>
                <c:pt idx="3">
                  <c:v>26.983088286353446</c:v>
                </c:pt>
                <c:pt idx="4">
                  <c:v>28.498062073441467</c:v>
                </c:pt>
                <c:pt idx="5">
                  <c:v>28.883887880083716</c:v>
                </c:pt>
                <c:pt idx="6">
                  <c:v>31.352149770882939</c:v>
                </c:pt>
                <c:pt idx="7">
                  <c:v>31.211655499417404</c:v>
                </c:pt>
                <c:pt idx="8">
                  <c:v>31.533881415850775</c:v>
                </c:pt>
                <c:pt idx="9">
                  <c:v>31.234084660198512</c:v>
                </c:pt>
                <c:pt idx="10">
                  <c:v>31.553721419451033</c:v>
                </c:pt>
                <c:pt idx="11">
                  <c:v>34.342101649619494</c:v>
                </c:pt>
                <c:pt idx="12">
                  <c:v>33.409921935428876</c:v>
                </c:pt>
                <c:pt idx="13">
                  <c:v>33.922125290774872</c:v>
                </c:pt>
                <c:pt idx="14">
                  <c:v>34.519329309642806</c:v>
                </c:pt>
                <c:pt idx="15">
                  <c:v>35.041185801250009</c:v>
                </c:pt>
                <c:pt idx="16">
                  <c:v>35.553139700112773</c:v>
                </c:pt>
                <c:pt idx="17">
                  <c:v>36.073788206708095</c:v>
                </c:pt>
                <c:pt idx="18" formatCode="General">
                  <c:v>36.586637814118262</c:v>
                </c:pt>
                <c:pt idx="19" formatCode="General">
                  <c:v>37.107928819593219</c:v>
                </c:pt>
                <c:pt idx="20" formatCode="General">
                  <c:v>37.669024369966543</c:v>
                </c:pt>
                <c:pt idx="21" formatCode="General">
                  <c:v>38.246100769513269</c:v>
                </c:pt>
                <c:pt idx="22">
                  <c:v>38.831780451062883</c:v>
                </c:pt>
                <c:pt idx="23">
                  <c:v>39.435586576132565</c:v>
                </c:pt>
                <c:pt idx="24">
                  <c:v>40.065782752516412</c:v>
                </c:pt>
                <c:pt idx="25">
                  <c:v>40.640355301875132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34.487862874076669</c:v>
                </c:pt>
                <c:pt idx="1">
                  <c:v>32.274014776247903</c:v>
                </c:pt>
                <c:pt idx="2">
                  <c:v>32.879914571207927</c:v>
                </c:pt>
                <c:pt idx="3">
                  <c:v>33.610452306516159</c:v>
                </c:pt>
                <c:pt idx="4">
                  <c:v>32.893480138686421</c:v>
                </c:pt>
                <c:pt idx="5">
                  <c:v>34.333740171587607</c:v>
                </c:pt>
                <c:pt idx="6">
                  <c:v>34.902671083921192</c:v>
                </c:pt>
                <c:pt idx="7">
                  <c:v>34.434449968495954</c:v>
                </c:pt>
                <c:pt idx="8">
                  <c:v>33.886301904843883</c:v>
                </c:pt>
                <c:pt idx="9">
                  <c:v>33.734353831325933</c:v>
                </c:pt>
                <c:pt idx="10">
                  <c:v>33.090545405401116</c:v>
                </c:pt>
                <c:pt idx="11">
                  <c:v>34.918537150732227</c:v>
                </c:pt>
                <c:pt idx="12">
                  <c:v>33.993307539308518</c:v>
                </c:pt>
                <c:pt idx="13">
                  <c:v>34.159446836513354</c:v>
                </c:pt>
                <c:pt idx="14">
                  <c:v>34.425533292296159</c:v>
                </c:pt>
                <c:pt idx="15">
                  <c:v>34.616486347287591</c:v>
                </c:pt>
                <c:pt idx="16">
                  <c:v>34.79105198451785</c:v>
                </c:pt>
                <c:pt idx="17">
                  <c:v>34.981906540955258</c:v>
                </c:pt>
                <c:pt idx="18" formatCode="General">
                  <c:v>35.245055683045614</c:v>
                </c:pt>
                <c:pt idx="19" formatCode="General">
                  <c:v>35.533462890894313</c:v>
                </c:pt>
                <c:pt idx="20" formatCode="General">
                  <c:v>35.850703978280713</c:v>
                </c:pt>
                <c:pt idx="21" formatCode="General">
                  <c:v>36.200912058317734</c:v>
                </c:pt>
                <c:pt idx="22">
                  <c:v>36.572384783244303</c:v>
                </c:pt>
                <c:pt idx="23">
                  <c:v>36.961811744937883</c:v>
                </c:pt>
                <c:pt idx="24">
                  <c:v>37.358005220301997</c:v>
                </c:pt>
                <c:pt idx="25">
                  <c:v>37.730916595542695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83.411614236111703</c:v>
                </c:pt>
                <c:pt idx="1">
                  <c:v>82.009282820425213</c:v>
                </c:pt>
                <c:pt idx="2">
                  <c:v>89.349103823099128</c:v>
                </c:pt>
                <c:pt idx="3">
                  <c:v>92.688558125024173</c:v>
                </c:pt>
                <c:pt idx="4">
                  <c:v>96.732569144457941</c:v>
                </c:pt>
                <c:pt idx="5">
                  <c:v>100.79639418098232</c:v>
                </c:pt>
                <c:pt idx="6">
                  <c:v>109.84868044139552</c:v>
                </c:pt>
                <c:pt idx="7">
                  <c:v>111.15056512212536</c:v>
                </c:pt>
                <c:pt idx="8">
                  <c:v>111.91794110036994</c:v>
                </c:pt>
                <c:pt idx="9">
                  <c:v>113.87307989564883</c:v>
                </c:pt>
                <c:pt idx="10">
                  <c:v>117.32059725733077</c:v>
                </c:pt>
                <c:pt idx="11">
                  <c:v>124.22404100014992</c:v>
                </c:pt>
                <c:pt idx="12">
                  <c:v>124.06917411740707</c:v>
                </c:pt>
                <c:pt idx="13">
                  <c:v>126.59687851433422</c:v>
                </c:pt>
                <c:pt idx="14">
                  <c:v>129.38190157989035</c:v>
                </c:pt>
                <c:pt idx="15">
                  <c:v>131.89012465535569</c:v>
                </c:pt>
                <c:pt idx="16">
                  <c:v>134.24394615768654</c:v>
                </c:pt>
                <c:pt idx="17">
                  <c:v>136.51897065783754</c:v>
                </c:pt>
                <c:pt idx="18" formatCode="General">
                  <c:v>138.75800284514759</c:v>
                </c:pt>
                <c:pt idx="19" formatCode="General">
                  <c:v>141.00579215108357</c:v>
                </c:pt>
                <c:pt idx="20" formatCode="General">
                  <c:v>143.28872844037278</c:v>
                </c:pt>
                <c:pt idx="21" formatCode="General">
                  <c:v>145.54038457722763</c:v>
                </c:pt>
                <c:pt idx="22" formatCode="General">
                  <c:v>147.80339059087348</c:v>
                </c:pt>
                <c:pt idx="23" formatCode="General">
                  <c:v>150.07939954105126</c:v>
                </c:pt>
                <c:pt idx="24" formatCode="General">
                  <c:v>152.3378551491667</c:v>
                </c:pt>
                <c:pt idx="25" formatCode="General">
                  <c:v>154.51992125761996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37.85582971072072</c:v>
                </c:pt>
                <c:pt idx="1">
                  <c:v>38.96841015060631</c:v>
                </c:pt>
                <c:pt idx="2">
                  <c:v>36.441301996605254</c:v>
                </c:pt>
                <c:pt idx="3">
                  <c:v>40.270828386229624</c:v>
                </c:pt>
                <c:pt idx="4">
                  <c:v>41.756034029945951</c:v>
                </c:pt>
                <c:pt idx="5">
                  <c:v>48.533879616761254</c:v>
                </c:pt>
                <c:pt idx="6">
                  <c:v>52.448924360484462</c:v>
                </c:pt>
                <c:pt idx="7">
                  <c:v>53.804657771088735</c:v>
                </c:pt>
                <c:pt idx="8">
                  <c:v>61.546040367213052</c:v>
                </c:pt>
                <c:pt idx="9">
                  <c:v>61.486616561857858</c:v>
                </c:pt>
                <c:pt idx="10">
                  <c:v>59.112960939326399</c:v>
                </c:pt>
                <c:pt idx="11">
                  <c:v>73.029771655560964</c:v>
                </c:pt>
                <c:pt idx="12">
                  <c:v>71.337877985061851</c:v>
                </c:pt>
                <c:pt idx="13">
                  <c:v>74.512166568287967</c:v>
                </c:pt>
                <c:pt idx="14">
                  <c:v>77.832090668866869</c:v>
                </c:pt>
                <c:pt idx="15">
                  <c:v>80.961997487791365</c:v>
                </c:pt>
                <c:pt idx="16">
                  <c:v>83.987230251796376</c:v>
                </c:pt>
                <c:pt idx="17">
                  <c:v>86.960070723861051</c:v>
                </c:pt>
                <c:pt idx="18" formatCode="General">
                  <c:v>89.906690066899827</c:v>
                </c:pt>
                <c:pt idx="19" formatCode="General">
                  <c:v>92.834654230919284</c:v>
                </c:pt>
                <c:pt idx="20" formatCode="General">
                  <c:v>95.769987106339329</c:v>
                </c:pt>
                <c:pt idx="21" formatCode="General">
                  <c:v>98.675518504689208</c:v>
                </c:pt>
                <c:pt idx="22" formatCode="General">
                  <c:v>101.5567360295191</c:v>
                </c:pt>
                <c:pt idx="23" formatCode="General">
                  <c:v>104.41875021497006</c:v>
                </c:pt>
                <c:pt idx="24" formatCode="General">
                  <c:v>107.24243928206077</c:v>
                </c:pt>
                <c:pt idx="25" formatCode="General">
                  <c:v>109.9589874714772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5.3885395948676136</c:v>
                </c:pt>
                <c:pt idx="1">
                  <c:v>5.8172373372347996</c:v>
                </c:pt>
                <c:pt idx="2">
                  <c:v>5.5438494725349052</c:v>
                </c:pt>
                <c:pt idx="3">
                  <c:v>6.0542109684892509</c:v>
                </c:pt>
                <c:pt idx="4">
                  <c:v>6.2829829714858487</c:v>
                </c:pt>
                <c:pt idx="5">
                  <c:v>7.4539050252658123</c:v>
                </c:pt>
                <c:pt idx="6">
                  <c:v>7.6119684764195465</c:v>
                </c:pt>
                <c:pt idx="7">
                  <c:v>7.9233951417871573</c:v>
                </c:pt>
                <c:pt idx="8">
                  <c:v>9.1329641934689967</c:v>
                </c:pt>
                <c:pt idx="9">
                  <c:v>9.0990913122124439</c:v>
                </c:pt>
                <c:pt idx="10">
                  <c:v>8.7536834851013019</c:v>
                </c:pt>
                <c:pt idx="11">
                  <c:v>10.767529496158543</c:v>
                </c:pt>
                <c:pt idx="12">
                  <c:v>10.516082726976389</c:v>
                </c:pt>
                <c:pt idx="13">
                  <c:v>10.971335726582151</c:v>
                </c:pt>
                <c:pt idx="14">
                  <c:v>11.448762524915006</c:v>
                </c:pt>
                <c:pt idx="15">
                  <c:v>11.896649896017854</c:v>
                </c:pt>
                <c:pt idx="16">
                  <c:v>12.330307975306397</c:v>
                </c:pt>
                <c:pt idx="17">
                  <c:v>12.75543910208212</c:v>
                </c:pt>
                <c:pt idx="18" formatCode="General">
                  <c:v>13.186494048780661</c:v>
                </c:pt>
                <c:pt idx="19" formatCode="General">
                  <c:v>13.613479961932097</c:v>
                </c:pt>
                <c:pt idx="20" formatCode="General">
                  <c:v>14.043756595196625</c:v>
                </c:pt>
                <c:pt idx="21" formatCode="General">
                  <c:v>14.470011584178737</c:v>
                </c:pt>
                <c:pt idx="22" formatCode="General">
                  <c:v>14.896438128736758</c:v>
                </c:pt>
                <c:pt idx="23" formatCode="General">
                  <c:v>15.317609480604418</c:v>
                </c:pt>
                <c:pt idx="24" formatCode="General">
                  <c:v>15.73961983845812</c:v>
                </c:pt>
                <c:pt idx="25" formatCode="General">
                  <c:v>16.148923958404627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34.525277472808774</c:v>
                </c:pt>
                <c:pt idx="1">
                  <c:v>18.031042913195307</c:v>
                </c:pt>
                <c:pt idx="2">
                  <c:v>24.788393087547</c:v>
                </c:pt>
                <c:pt idx="3">
                  <c:v>27.384601708354925</c:v>
                </c:pt>
                <c:pt idx="4">
                  <c:v>28.189538975878587</c:v>
                </c:pt>
                <c:pt idx="5">
                  <c:v>28.95454864614624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7.1655630545112192</c:v>
                </c:pt>
                <c:pt idx="9">
                  <c:v>7.5688690790758875</c:v>
                </c:pt>
                <c:pt idx="10">
                  <c:v>30.955021910219852</c:v>
                </c:pt>
                <c:pt idx="11">
                  <c:v>63.418905164213093</c:v>
                </c:pt>
                <c:pt idx="12">
                  <c:v>15.686090252528995</c:v>
                </c:pt>
                <c:pt idx="13">
                  <c:v>6.635283318540468</c:v>
                </c:pt>
                <c:pt idx="14">
                  <c:v>24.238615844174138</c:v>
                </c:pt>
                <c:pt idx="15">
                  <c:v>23.362048800428923</c:v>
                </c:pt>
                <c:pt idx="16">
                  <c:v>13.687868015973592</c:v>
                </c:pt>
                <c:pt idx="17">
                  <c:v>53.269884331650857</c:v>
                </c:pt>
                <c:pt idx="18">
                  <c:v>13.010823319154145</c:v>
                </c:pt>
                <c:pt idx="19">
                  <c:v>0.6510145366617911</c:v>
                </c:pt>
                <c:pt idx="20">
                  <c:v>42.400064657076733</c:v>
                </c:pt>
                <c:pt idx="21">
                  <c:v>10.745421856877568</c:v>
                </c:pt>
                <c:pt idx="22">
                  <c:v>22.510968314293425</c:v>
                </c:pt>
                <c:pt idx="23">
                  <c:v>25.147235196773284</c:v>
                </c:pt>
                <c:pt idx="24">
                  <c:v>13.515136689594309</c:v>
                </c:pt>
                <c:pt idx="25">
                  <c:v>59.38858540313764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44.251842250355679</c:v>
                </c:pt>
                <c:pt idx="1">
                  <c:v>19.645670636260164</c:v>
                </c:pt>
                <c:pt idx="2">
                  <c:v>32.653796682319488</c:v>
                </c:pt>
                <c:pt idx="3">
                  <c:v>31.761265984735669</c:v>
                </c:pt>
                <c:pt idx="4">
                  <c:v>32.052250078603201</c:v>
                </c:pt>
                <c:pt idx="5">
                  <c:v>39.866968034391405</c:v>
                </c:pt>
                <c:pt idx="6">
                  <c:v>12.901272360558483</c:v>
                </c:pt>
                <c:pt idx="7">
                  <c:v>13.302252738613973</c:v>
                </c:pt>
                <c:pt idx="8">
                  <c:v>7.7220236097508543</c:v>
                </c:pt>
                <c:pt idx="9">
                  <c:v>9.5906362148675388</c:v>
                </c:pt>
                <c:pt idx="10">
                  <c:v>36.000676282962459</c:v>
                </c:pt>
                <c:pt idx="11">
                  <c:v>65.782213560562113</c:v>
                </c:pt>
                <c:pt idx="12">
                  <c:v>13.914100566002741</c:v>
                </c:pt>
                <c:pt idx="13">
                  <c:v>5.7584874146931151</c:v>
                </c:pt>
                <c:pt idx="14">
                  <c:v>22.03136417193668</c:v>
                </c:pt>
                <c:pt idx="15">
                  <c:v>19.03752374206611</c:v>
                </c:pt>
                <c:pt idx="16">
                  <c:v>11.286023432849472</c:v>
                </c:pt>
                <c:pt idx="17">
                  <c:v>52.758468699905066</c:v>
                </c:pt>
                <c:pt idx="18">
                  <c:v>14.28274630719174</c:v>
                </c:pt>
                <c:pt idx="19">
                  <c:v>0.68790919473148016</c:v>
                </c:pt>
                <c:pt idx="20">
                  <c:v>41.345551193285985</c:v>
                </c:pt>
                <c:pt idx="21">
                  <c:v>12.161580624018557</c:v>
                </c:pt>
                <c:pt idx="22">
                  <c:v>19.365597468584774</c:v>
                </c:pt>
                <c:pt idx="23">
                  <c:v>23.849068359743299</c:v>
                </c:pt>
                <c:pt idx="24">
                  <c:v>10.948154558616645</c:v>
                </c:pt>
                <c:pt idx="25">
                  <c:v>52.461555832393145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43.024077966228326</c:v>
                </c:pt>
                <c:pt idx="1">
                  <c:v>21.670290918423206</c:v>
                </c:pt>
                <c:pt idx="2">
                  <c:v>45.529236819248403</c:v>
                </c:pt>
                <c:pt idx="3">
                  <c:v>35.136248142906346</c:v>
                </c:pt>
                <c:pt idx="4">
                  <c:v>33.380795142234099</c:v>
                </c:pt>
                <c:pt idx="5">
                  <c:v>46.188965963981083</c:v>
                </c:pt>
                <c:pt idx="6">
                  <c:v>13.041554931000478</c:v>
                </c:pt>
                <c:pt idx="7">
                  <c:v>25.906101369550701</c:v>
                </c:pt>
                <c:pt idx="8">
                  <c:v>6.7328132564284644</c:v>
                </c:pt>
                <c:pt idx="9">
                  <c:v>8.713431890783685</c:v>
                </c:pt>
                <c:pt idx="10">
                  <c:v>38.154641020394308</c:v>
                </c:pt>
                <c:pt idx="11">
                  <c:v>68.332388216251289</c:v>
                </c:pt>
                <c:pt idx="12">
                  <c:v>9.7097755461992836</c:v>
                </c:pt>
                <c:pt idx="13">
                  <c:v>6.2999652935849131</c:v>
                </c:pt>
                <c:pt idx="14">
                  <c:v>19.345052479376633</c:v>
                </c:pt>
                <c:pt idx="15">
                  <c:v>15.158772392506163</c:v>
                </c:pt>
                <c:pt idx="16">
                  <c:v>10.603183507690382</c:v>
                </c:pt>
                <c:pt idx="17">
                  <c:v>61.397223248285648</c:v>
                </c:pt>
                <c:pt idx="18">
                  <c:v>11.747422971570462</c:v>
                </c:pt>
                <c:pt idx="19">
                  <c:v>0.55536971313876338</c:v>
                </c:pt>
                <c:pt idx="20">
                  <c:v>37.763344841967154</c:v>
                </c:pt>
                <c:pt idx="21">
                  <c:v>15.169534472650536</c:v>
                </c:pt>
                <c:pt idx="22">
                  <c:v>18.033317281668275</c:v>
                </c:pt>
                <c:pt idx="23">
                  <c:v>22.341219725093939</c:v>
                </c:pt>
                <c:pt idx="24">
                  <c:v>21.604021397872977</c:v>
                </c:pt>
                <c:pt idx="25">
                  <c:v>39.174251490964231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9.7265647775469048</c:v>
                </c:pt>
                <c:pt idx="1">
                  <c:v>1.6146277230648565</c:v>
                </c:pt>
                <c:pt idx="2">
                  <c:v>7.8654035947724878</c:v>
                </c:pt>
                <c:pt idx="3">
                  <c:v>4.376664276380744</c:v>
                </c:pt>
                <c:pt idx="4">
                  <c:v>3.8627111027246137</c:v>
                </c:pt>
                <c:pt idx="5">
                  <c:v>10.912419388245166</c:v>
                </c:pt>
                <c:pt idx="6">
                  <c:v>3.2242433099453418</c:v>
                </c:pt>
                <c:pt idx="7">
                  <c:v>1.8300843380440579</c:v>
                </c:pt>
                <c:pt idx="8">
                  <c:v>0.55646055523963511</c:v>
                </c:pt>
                <c:pt idx="9">
                  <c:v>2.0217671357916513</c:v>
                </c:pt>
                <c:pt idx="10">
                  <c:v>5.0456543727426073</c:v>
                </c:pt>
                <c:pt idx="11">
                  <c:v>2.3633083963490193</c:v>
                </c:pt>
                <c:pt idx="12">
                  <c:v>-1.7719896865262541</c:v>
                </c:pt>
                <c:pt idx="13">
                  <c:v>-0.87679590384735295</c:v>
                </c:pt>
                <c:pt idx="14">
                  <c:v>-2.207251672237458</c:v>
                </c:pt>
                <c:pt idx="15">
                  <c:v>-4.3245250583628128</c:v>
                </c:pt>
                <c:pt idx="16">
                  <c:v>-2.4018445831241202</c:v>
                </c:pt>
                <c:pt idx="17">
                  <c:v>-0.51141563174579119</c:v>
                </c:pt>
                <c:pt idx="18">
                  <c:v>1.2719229880375948</c:v>
                </c:pt>
                <c:pt idx="19">
                  <c:v>3.6894658069689057E-2</c:v>
                </c:pt>
                <c:pt idx="20">
                  <c:v>-1.0545134637907481</c:v>
                </c:pt>
                <c:pt idx="21">
                  <c:v>1.4161587671409883</c:v>
                </c:pt>
                <c:pt idx="22">
                  <c:v>-3.1453708457086513</c:v>
                </c:pt>
                <c:pt idx="23">
                  <c:v>-1.298166837029985</c:v>
                </c:pt>
                <c:pt idx="24">
                  <c:v>-2.5669821309776637</c:v>
                </c:pt>
                <c:pt idx="25">
                  <c:v>-6.9270295707444944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5.6012974906403175</c:v>
                </c:pt>
                <c:pt idx="1">
                  <c:v>6.8562968010479519</c:v>
                </c:pt>
                <c:pt idx="2">
                  <c:v>6.3766487330506951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2.9253127799726326</c:v>
                </c:pt>
                <c:pt idx="1">
                  <c:v>3.0438630775140125</c:v>
                </c:pt>
                <c:pt idx="2">
                  <c:v>3.2117790702747997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1.9988987557785691</c:v>
                </c:pt>
                <c:pt idx="2">
                  <c:v>1.932904054168288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2.0610258976903335</c:v>
                </c:pt>
                <c:pt idx="2">
                  <c:v>3.8395734733954594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1.1964357432537396</c:v>
                </c:pt>
                <c:pt idx="2">
                  <c:v>0.99787809875139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1.2279550081241912</c:v>
                </c:pt>
                <c:pt idx="1">
                  <c:v>1.4859550485603212</c:v>
                </c:pt>
                <c:pt idx="2">
                  <c:v>1.2914278946431574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5.022067865638058</c:v>
                </c:pt>
                <c:pt idx="1">
                  <c:v>5.5778767409949905</c:v>
                </c:pt>
                <c:pt idx="2">
                  <c:v>5.6549438087593265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10.288929745321573</c:v>
                </c:pt>
                <c:pt idx="1">
                  <c:v>10.1921718388461</c:v>
                </c:pt>
                <c:pt idx="2">
                  <c:v>10.127622887991087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2.5448733334191571</c:v>
                </c:pt>
                <c:pt idx="1">
                  <c:v>2.1558244436564062</c:v>
                </c:pt>
                <c:pt idx="2">
                  <c:v>1.4390971488913487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8.6423771588388458</c:v>
                </c:pt>
                <c:pt idx="1">
                  <c:v>8.1742974253787182</c:v>
                </c:pt>
                <c:pt idx="2">
                  <c:v>9.0997540062642432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2.1108444983864096</c:v>
                </c:pt>
                <c:pt idx="1">
                  <c:v>2.2129417180454465</c:v>
                </c:pt>
                <c:pt idx="2">
                  <c:v>1.7410992483575187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0.10561902343713153</c:v>
                </c:pt>
                <c:pt idx="1">
                  <c:v>0.10658335046403657</c:v>
                </c:pt>
                <c:pt idx="2">
                  <c:v>8.2311992378798618E-2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6.878883912047236</c:v>
                </c:pt>
                <c:pt idx="1">
                  <c:v>6.4060015576371292</c:v>
                </c:pt>
                <c:pt idx="2">
                  <c:v>5.5969493461615771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1.7433112458025197</c:v>
                </c:pt>
                <c:pt idx="1">
                  <c:v>1.8842923161571874</c:v>
                </c:pt>
                <c:pt idx="2">
                  <c:v>2.2482943818557728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3.0004690702605243</c:v>
                </c:pt>
                <c:pt idx="2">
                  <c:v>2.6727389692607493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4.0798265999502403</c:v>
                </c:pt>
                <c:pt idx="1">
                  <c:v>3.6951295762509782</c:v>
                </c:pt>
                <c:pt idx="2">
                  <c:v>3.3112182105715973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</c:v>
                </c:pt>
                <c:pt idx="1">
                  <c:v>5.0593175413676219</c:v>
                </c:pt>
                <c:pt idx="2">
                  <c:v>6.747941246018442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4.4428115299579698</c:v>
                </c:pt>
                <c:pt idx="1">
                  <c:v>4.9210305219920185</c:v>
                </c:pt>
                <c:pt idx="2">
                  <c:v>5.2075842829330918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4.5734026048668994</c:v>
                </c:pt>
                <c:pt idx="1">
                  <c:v>4.9661150475277607</c:v>
                </c:pt>
                <c:pt idx="2">
                  <c:v>4.9474065480039817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4.6975159229933245</c:v>
                </c:pt>
                <c:pt idx="1">
                  <c:v>6.1769126775616163</c:v>
                </c:pt>
                <c:pt idx="2">
                  <c:v>6.8457204713679882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1.0764923129466353</c:v>
                </c:pt>
                <c:pt idx="1">
                  <c:v>0.89220915632993691</c:v>
                </c:pt>
                <c:pt idx="2">
                  <c:v>0.93372519776333263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3.9324143943953644</c:v>
                </c:pt>
                <c:pt idx="1">
                  <c:v>3.4134979249040827</c:v>
                </c:pt>
                <c:pt idx="2">
                  <c:v>2.8671527715305083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3.7902022778852218</c:v>
                </c:pt>
                <c:pt idx="1">
                  <c:v>2.9496379471422611</c:v>
                </c:pt>
                <c:pt idx="2">
                  <c:v>2.2466993214160933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</c:v>
                </c:pt>
                <c:pt idx="1">
                  <c:v>1.7486351397850812</c:v>
                </c:pt>
                <c:pt idx="2">
                  <c:v>1.5715101839879155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1.696286374993089</c:v>
                </c:pt>
                <c:pt idx="2">
                  <c:v>3.2019571874075323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9.6350604177841035</c:v>
                </c:pt>
                <c:pt idx="1">
                  <c:v>8.128294306860063</c:v>
                </c:pt>
                <c:pt idx="2">
                  <c:v>5.8060614647952891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-2.6314375021725809</c:v>
                </c:pt>
                <c:pt idx="1">
                  <c:v>-2.8401288215658624</c:v>
                </c:pt>
                <c:pt idx="2">
                  <c:v>-0.57425250268684636</c:v>
                </c:pt>
                <c:pt idx="3">
                  <c:v>5.9708917311665886</c:v>
                </c:pt>
                <c:pt idx="4">
                  <c:v>-6.7064250883872916</c:v>
                </c:pt>
                <c:pt idx="5">
                  <c:v>-1.6541503641142867</c:v>
                </c:pt>
                <c:pt idx="6">
                  <c:v>13.03168126140433</c:v>
                </c:pt>
                <c:pt idx="7">
                  <c:v>23.900965288320151</c:v>
                </c:pt>
                <c:pt idx="8">
                  <c:v>0.79685599803569573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27.116399903662607</c:v>
                </c:pt>
                <c:pt idx="1">
                  <c:v>17.09794946183839</c:v>
                </c:pt>
                <c:pt idx="2">
                  <c:v>23.784188738864724</c:v>
                </c:pt>
                <c:pt idx="3">
                  <c:v>44.734657333292397</c:v>
                </c:pt>
                <c:pt idx="4">
                  <c:v>16.105327743091724</c:v>
                </c:pt>
                <c:pt idx="5">
                  <c:v>38.15075057642818</c:v>
                </c:pt>
                <c:pt idx="6">
                  <c:v>54.443300867658422</c:v>
                </c:pt>
                <c:pt idx="7">
                  <c:v>94.499319784237059</c:v>
                </c:pt>
                <c:pt idx="8">
                  <c:v>33.594784167196082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-1.2277642841273533</c:v>
                </c:pt>
                <c:pt idx="1">
                  <c:v>2.0246202821630419</c:v>
                </c:pt>
                <c:pt idx="2">
                  <c:v>12.875440136928916</c:v>
                </c:pt>
                <c:pt idx="3">
                  <c:v>3.3749821581706776</c:v>
                </c:pt>
                <c:pt idx="4">
                  <c:v>1.328545063630898</c:v>
                </c:pt>
                <c:pt idx="5">
                  <c:v>6.3219979295896778</c:v>
                </c:pt>
                <c:pt idx="6">
                  <c:v>0.14028257044199499</c:v>
                </c:pt>
                <c:pt idx="7">
                  <c:v>12.603848630936728</c:v>
                </c:pt>
                <c:pt idx="8">
                  <c:v>-0.98921035332238993</c:v>
                </c:pt>
                <c:pt idx="9">
                  <c:v>-0.87720432408385385</c:v>
                </c:pt>
                <c:pt idx="10">
                  <c:v>2.1539647374318491</c:v>
                </c:pt>
                <c:pt idx="11">
                  <c:v>2.550174655689176</c:v>
                </c:pt>
                <c:pt idx="12">
                  <c:v>-4.2043250198034574</c:v>
                </c:pt>
                <c:pt idx="13">
                  <c:v>0.54147787889179799</c:v>
                </c:pt>
                <c:pt idx="14">
                  <c:v>-2.6863116925600465</c:v>
                </c:pt>
                <c:pt idx="15">
                  <c:v>-3.8787513495599466</c:v>
                </c:pt>
                <c:pt idx="16">
                  <c:v>-0.6828399251590902</c:v>
                </c:pt>
                <c:pt idx="17">
                  <c:v>8.6387545483805823</c:v>
                </c:pt>
                <c:pt idx="18">
                  <c:v>-2.5353233356212783</c:v>
                </c:pt>
                <c:pt idx="19">
                  <c:v>-0.13253948159271678</c:v>
                </c:pt>
                <c:pt idx="20">
                  <c:v>-3.5822063513188311</c:v>
                </c:pt>
                <c:pt idx="21">
                  <c:v>3.0079538486319795</c:v>
                </c:pt>
                <c:pt idx="22">
                  <c:v>-1.3322801869164991</c:v>
                </c:pt>
                <c:pt idx="23">
                  <c:v>-1.5078486346493598</c:v>
                </c:pt>
                <c:pt idx="24">
                  <c:v>10.655866839256332</c:v>
                </c:pt>
                <c:pt idx="25">
                  <c:v>-13.287304341428914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20.216671413362622</c:v>
                </c:pt>
                <c:pt idx="1">
                  <c:v>13.378112753833454</c:v>
                </c:pt>
                <c:pt idx="2">
                  <c:v>28.56761399369136</c:v>
                </c:pt>
                <c:pt idx="3">
                  <c:v>20.886777800063722</c:v>
                </c:pt>
                <c:pt idx="4">
                  <c:v>17.980479502579627</c:v>
                </c:pt>
                <c:pt idx="5">
                  <c:v>27.064448487902368</c:v>
                </c:pt>
                <c:pt idx="6">
                  <c:v>5.2757193840906753</c:v>
                </c:pt>
                <c:pt idx="7">
                  <c:v>25.373385127925616</c:v>
                </c:pt>
                <c:pt idx="8">
                  <c:v>1.2585648683873676</c:v>
                </c:pt>
                <c:pt idx="9">
                  <c:v>3.2086745953413915</c:v>
                </c:pt>
                <c:pt idx="10">
                  <c:v>19.326956891913376</c:v>
                </c:pt>
                <c:pt idx="11">
                  <c:v>35.9700587638862</c:v>
                </c:pt>
                <c:pt idx="12">
                  <c:v>2.1806918125419843</c:v>
                </c:pt>
                <c:pt idx="13">
                  <c:v>3.8059619478181959</c:v>
                </c:pt>
                <c:pt idx="14">
                  <c:v>5.1231274677444869</c:v>
                </c:pt>
                <c:pt idx="15">
                  <c:v>3.1916822422157054</c:v>
                </c:pt>
                <c:pt idx="16">
                  <c:v>3.9845560853133426</c:v>
                </c:pt>
                <c:pt idx="17">
                  <c:v>41.005547501441121</c:v>
                </c:pt>
                <c:pt idx="18">
                  <c:v>3.5985100642499956</c:v>
                </c:pt>
                <c:pt idx="19">
                  <c:v>0.13059976760128339</c:v>
                </c:pt>
                <c:pt idx="20">
                  <c:v>14.600454146812226</c:v>
                </c:pt>
                <c:pt idx="21">
                  <c:v>9.1837345920524935</c:v>
                </c:pt>
                <c:pt idx="22">
                  <c:v>6.3439722624606452</c:v>
                </c:pt>
                <c:pt idx="23">
                  <c:v>10.753977199377747</c:v>
                </c:pt>
                <c:pt idx="24">
                  <c:v>19.855117323585439</c:v>
                </c:pt>
                <c:pt idx="25">
                  <c:v>7.2612825800771645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44960.55978009259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automation/Data/Results/Workbooks/LEPs/SH_LEP/SH_LEP_Database.Main.xlsx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Sheffield City Region</v>
      </c>
      <c r="L1" s="19" t="str">
        <f>CONCATENATE("Industry Table 1.1  Employment by Industry Sector (SIC 2007), ",B$5,"-",F$5,", ",Info!B5)</f>
        <v>Industry Table 1.1  Employment by Industry Sector (SIC 2007), 2015-2035, Sheffield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6.9660000000000091</v>
      </c>
      <c r="P5" s="11">
        <f t="shared" si="1"/>
        <v>7.0690000000000044</v>
      </c>
      <c r="Q5" s="11">
        <f t="shared" si="1"/>
        <v>7.1600000000000144</v>
      </c>
      <c r="R5" s="40">
        <f t="shared" ref="R5:R10" si="2">IF(D$5-B$5 &lt;&gt; 0,(EXP(LN(D7/B7)/(D$5-B$5))-1)*100,0)</f>
        <v>-7.541900753633179</v>
      </c>
      <c r="S5" s="40">
        <f t="shared" si="0"/>
        <v>0.1832931704721652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64.529999999999873</v>
      </c>
      <c r="N6" s="11">
        <f t="shared" si="1"/>
        <v>62.243000000000123</v>
      </c>
      <c r="O6" s="11">
        <f t="shared" si="1"/>
        <v>62.197000000000109</v>
      </c>
      <c r="P6" s="11">
        <f t="shared" si="1"/>
        <v>58.163999999999923</v>
      </c>
      <c r="Q6" s="11">
        <f t="shared" si="1"/>
        <v>50.63499999999997</v>
      </c>
      <c r="R6" s="40">
        <f t="shared" si="2"/>
        <v>-0.73376400769331607</v>
      </c>
      <c r="S6" s="40">
        <f t="shared" si="0"/>
        <v>-1.3617348868061874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6.9660000000000091</v>
      </c>
      <c r="E7" s="11">
        <f t="array" ref="E7:E12">MMULT(aggregation!$B$3:$W$8,'Ind T2'!E5:E26)</f>
        <v>7.0690000000000044</v>
      </c>
      <c r="F7" s="11">
        <f t="array" ref="F7:F12">MMULT(aggregation!$B$3:$W$8,'Ind T2'!F5:F26)</f>
        <v>7.1600000000000144</v>
      </c>
      <c r="G7" s="11"/>
      <c r="H7" s="11">
        <f>F7-D7</f>
        <v>0.19400000000000528</v>
      </c>
      <c r="I7" s="11">
        <f t="array" ref="I7:I12">MMULT(aggregation!$B$3:$W$8,'RD T1'!AB7:AB28)</f>
        <v>3.367875327424513</v>
      </c>
      <c r="J7" s="11">
        <f>SUM(H7:I7)</f>
        <v>3.5618753274245183</v>
      </c>
      <c r="K7" s="11"/>
      <c r="L7" t="str">
        <f t="shared" si="1"/>
        <v>Construction</v>
      </c>
      <c r="M7" s="11">
        <f t="shared" si="1"/>
        <v>40.706999999999972</v>
      </c>
      <c r="N7" s="11">
        <f t="shared" si="1"/>
        <v>43.292000000000058</v>
      </c>
      <c r="O7" s="11">
        <f t="shared" si="1"/>
        <v>46.385999999999854</v>
      </c>
      <c r="P7" s="11">
        <f t="shared" si="1"/>
        <v>45.532999999999873</v>
      </c>
      <c r="Q7" s="11">
        <f t="shared" si="1"/>
        <v>45.89899999999998</v>
      </c>
      <c r="R7" s="40">
        <f>IF(D$5-B$5 &lt;&gt; 0,(EXP(LN(D9/B9)/(D$5-B$5))-1)*100,0)</f>
        <v>2.6463628536478989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64.529999999999873</v>
      </c>
      <c r="C8" s="11">
        <v>62.243000000000123</v>
      </c>
      <c r="D8" s="11">
        <v>62.197000000000109</v>
      </c>
      <c r="E8" s="11">
        <v>58.163999999999923</v>
      </c>
      <c r="F8" s="11">
        <v>50.63499999999997</v>
      </c>
      <c r="G8" s="11"/>
      <c r="H8" s="11">
        <f t="shared" ref="H8:H12" si="3">F8-D8</f>
        <v>-11.56200000000014</v>
      </c>
      <c r="I8" s="11">
        <v>23.838942217580239</v>
      </c>
      <c r="J8" s="11">
        <f t="shared" ref="J8:J12" si="4">SUM(H8:I8)</f>
        <v>12.2769422175801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169.29799999999975</v>
      </c>
      <c r="P8" s="11">
        <f t="shared" si="1"/>
        <v>172.08200000000005</v>
      </c>
      <c r="Q8" s="11">
        <f t="shared" si="1"/>
        <v>176.93799999999976</v>
      </c>
      <c r="R8" s="40">
        <f t="shared" si="2"/>
        <v>0.89938219219751758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40.706999999999972</v>
      </c>
      <c r="C9" s="11">
        <v>43.292000000000058</v>
      </c>
      <c r="D9" s="11">
        <v>46.385999999999854</v>
      </c>
      <c r="E9" s="11">
        <v>45.532999999999873</v>
      </c>
      <c r="F9" s="11">
        <v>45.89899999999998</v>
      </c>
      <c r="G9" s="11"/>
      <c r="H9" s="11">
        <f t="shared" si="3"/>
        <v>-0.48699999999987398</v>
      </c>
      <c r="I9" s="11">
        <v>18.834176377015147</v>
      </c>
      <c r="J9" s="11">
        <f t="shared" si="4"/>
        <v>18.347176377015273</v>
      </c>
      <c r="K9" s="11"/>
      <c r="L9" t="str">
        <f t="shared" si="1"/>
        <v>Business and other services</v>
      </c>
      <c r="M9" s="11">
        <f t="shared" si="1"/>
        <v>148.48999999999992</v>
      </c>
      <c r="N9" s="11">
        <f t="shared" si="1"/>
        <v>162.70899999999989</v>
      </c>
      <c r="O9" s="11">
        <f t="shared" si="1"/>
        <v>165.95199999999997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169.29799999999975</v>
      </c>
      <c r="E10" s="11">
        <v>172.08200000000005</v>
      </c>
      <c r="F10" s="11">
        <v>176.93799999999976</v>
      </c>
      <c r="G10" s="11"/>
      <c r="H10" s="11">
        <f t="shared" si="3"/>
        <v>7.6400000000000148</v>
      </c>
      <c r="I10" s="11">
        <v>80.668198385420325</v>
      </c>
      <c r="J10" s="11">
        <f t="shared" si="4"/>
        <v>88.30819838542034</v>
      </c>
      <c r="K10" s="11"/>
      <c r="L10" t="str">
        <f t="shared" si="1"/>
        <v>Non-marketed services</v>
      </c>
      <c r="M10" s="11">
        <f t="shared" si="1"/>
        <v>190.45700000000014</v>
      </c>
      <c r="N10" s="11">
        <f t="shared" si="1"/>
        <v>191.20000000000033</v>
      </c>
      <c r="O10" s="11">
        <f t="shared" si="1"/>
        <v>194.62000000000023</v>
      </c>
      <c r="P10" s="11">
        <f t="shared" si="1"/>
        <v>203.62900000000013</v>
      </c>
      <c r="Q10" s="11">
        <f t="shared" si="1"/>
        <v>217.58499999999995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148.48999999999992</v>
      </c>
      <c r="C11" s="11">
        <v>162.70899999999989</v>
      </c>
      <c r="D11" s="11">
        <v>165.95199999999997</v>
      </c>
      <c r="E11" s="11">
        <v>168.32700000000014</v>
      </c>
      <c r="F11" s="11">
        <v>176.4959999999999</v>
      </c>
      <c r="G11" s="11"/>
      <c r="H11" s="11">
        <f t="shared" si="3"/>
        <v>10.543999999999926</v>
      </c>
      <c r="I11" s="11">
        <v>82.056211905378262</v>
      </c>
      <c r="J11" s="11">
        <f t="shared" si="4"/>
        <v>92.600211905378188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190.45700000000014</v>
      </c>
      <c r="C12" s="11">
        <v>191.20000000000033</v>
      </c>
      <c r="D12" s="11">
        <v>194.62000000000023</v>
      </c>
      <c r="E12" s="11">
        <v>203.62900000000013</v>
      </c>
      <c r="F12" s="11">
        <v>217.58499999999995</v>
      </c>
      <c r="G12" s="11"/>
      <c r="H12" s="11">
        <f t="shared" si="3"/>
        <v>22.964999999999719</v>
      </c>
      <c r="I12" s="11">
        <v>111.4672743634512</v>
      </c>
      <c r="J12" s="11">
        <f t="shared" si="4"/>
        <v>134.43227436345092</v>
      </c>
      <c r="K12" s="11"/>
      <c r="L12" s="24" t="str">
        <f t="shared" ref="L12:Q12" si="5">A14</f>
        <v>All industries</v>
      </c>
      <c r="M12" s="34">
        <f t="shared" si="5"/>
        <v>616.37999999999977</v>
      </c>
      <c r="N12" s="34">
        <f t="shared" si="5"/>
        <v>638.0750000000005</v>
      </c>
      <c r="O12" s="34">
        <f t="shared" si="5"/>
        <v>645.41899999999998</v>
      </c>
      <c r="P12" s="34">
        <f t="shared" si="5"/>
        <v>654.80400000000009</v>
      </c>
      <c r="Q12" s="34">
        <f t="shared" si="5"/>
        <v>674.71299999999951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616.37999999999977</v>
      </c>
      <c r="C14" s="34">
        <f t="shared" ref="C14:F14" si="6">SUM(C7:C12)</f>
        <v>638.0750000000005</v>
      </c>
      <c r="D14" s="34">
        <f t="shared" si="6"/>
        <v>645.41899999999998</v>
      </c>
      <c r="E14" s="34">
        <f t="shared" si="6"/>
        <v>654.80400000000009</v>
      </c>
      <c r="F14" s="34">
        <f t="shared" si="6"/>
        <v>674.71299999999951</v>
      </c>
      <c r="G14" s="34"/>
      <c r="H14" s="34">
        <f>SUM(H7:H12)</f>
        <v>29.293999999999652</v>
      </c>
      <c r="I14" s="34">
        <f>SUM(I7:I12)</f>
        <v>320.23267857626968</v>
      </c>
      <c r="J14" s="34">
        <f t="shared" ref="J14" si="7">SUM(J7:J12)</f>
        <v>349.52667857626932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1.6726694571530552</v>
      </c>
      <c r="C20" s="18">
        <f t="shared" si="8"/>
        <v>1.3282137679739827</v>
      </c>
      <c r="D20" s="18">
        <f t="shared" si="8"/>
        <v>1.0792988740647562</v>
      </c>
      <c r="E20" s="18">
        <f t="shared" si="8"/>
        <v>1.0795596850355227</v>
      </c>
      <c r="F20" s="18">
        <f t="shared" si="8"/>
        <v>1.0611919438338997</v>
      </c>
      <c r="G20" s="351"/>
      <c r="H20" s="40">
        <f>IF(D7&gt;0,(H7/D7)*100,0)</f>
        <v>2.7849554981338649</v>
      </c>
      <c r="I20" s="40">
        <f>IF(D7&gt;0,(I7/D7)*100,0)</f>
        <v>48.347334588350684</v>
      </c>
      <c r="J20" s="40">
        <f>IF(D7&gt;0,(J7/D7)*100,0)</f>
        <v>51.132290086484545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10.469191083422547</v>
      </c>
      <c r="C21" s="18">
        <f t="shared" si="8"/>
        <v>9.7548093876111857</v>
      </c>
      <c r="D21" s="18">
        <f t="shared" si="8"/>
        <v>9.6366856259267415</v>
      </c>
      <c r="E21" s="18">
        <f t="shared" si="8"/>
        <v>8.8826580167500371</v>
      </c>
      <c r="F21" s="18">
        <f t="shared" si="8"/>
        <v>7.5046723569873421</v>
      </c>
      <c r="G21" s="351"/>
      <c r="H21" s="40">
        <f t="shared" ref="H21:H25" si="9">IF(D8&gt;0,(H8/D8)*100,0)</f>
        <v>-18.589321028345609</v>
      </c>
      <c r="I21" s="40">
        <f t="shared" ref="I21:I25" si="10">IF(D8&gt;0,(I8/D8)*100,0)</f>
        <v>38.328122284965829</v>
      </c>
      <c r="J21" s="40">
        <f t="shared" ref="J21:J27" si="11">IF(D8&gt;0,(J8/D8)*100,0)</f>
        <v>19.738801256620221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6.6042051980920835</v>
      </c>
      <c r="C22" s="18">
        <f t="shared" si="8"/>
        <v>6.7847823531716536</v>
      </c>
      <c r="D22" s="18">
        <f t="shared" si="8"/>
        <v>7.1869591691598567</v>
      </c>
      <c r="E22" s="18">
        <f t="shared" si="8"/>
        <v>6.9536838504346141</v>
      </c>
      <c r="F22" s="18">
        <f t="shared" si="8"/>
        <v>6.8027442779374363</v>
      </c>
      <c r="G22" s="351"/>
      <c r="H22" s="40">
        <f t="shared" si="9"/>
        <v>-1.0498857413872191</v>
      </c>
      <c r="I22" s="40">
        <f t="shared" si="10"/>
        <v>40.603148314179293</v>
      </c>
      <c r="J22" s="40">
        <f t="shared" si="11"/>
        <v>39.553262572792072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26.263992991336515</v>
      </c>
      <c r="C23" s="18">
        <f t="shared" si="8"/>
        <v>26.667084590369463</v>
      </c>
      <c r="D23" s="18">
        <f t="shared" si="8"/>
        <v>26.230712142034822</v>
      </c>
      <c r="E23" s="18">
        <f t="shared" si="8"/>
        <v>26.279924985186408</v>
      </c>
      <c r="F23" s="18">
        <f t="shared" si="8"/>
        <v>26.224187172916469</v>
      </c>
      <c r="G23" s="351"/>
      <c r="H23" s="40">
        <f t="shared" si="9"/>
        <v>4.5127526609883315</v>
      </c>
      <c r="I23" s="40">
        <f t="shared" si="10"/>
        <v>47.648642267138683</v>
      </c>
      <c r="J23" s="40">
        <f t="shared" si="11"/>
        <v>52.161394928127017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24.09065836010253</v>
      </c>
      <c r="C24" s="18">
        <f t="shared" si="8"/>
        <v>25.499980409826396</v>
      </c>
      <c r="D24" s="18">
        <f t="shared" si="8"/>
        <v>25.712289226068641</v>
      </c>
      <c r="E24" s="18">
        <f t="shared" si="8"/>
        <v>25.706470943977145</v>
      </c>
      <c r="F24" s="18">
        <f t="shared" si="8"/>
        <v>26.15867783783624</v>
      </c>
      <c r="G24" s="351"/>
      <c r="H24" s="40">
        <f t="shared" si="9"/>
        <v>6.3536444273042374</v>
      </c>
      <c r="I24" s="40">
        <f t="shared" si="10"/>
        <v>49.445750521462998</v>
      </c>
      <c r="J24" s="40">
        <f t="shared" si="11"/>
        <v>55.799394948767237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30.899282909893284</v>
      </c>
      <c r="C25" s="18">
        <f t="shared" si="8"/>
        <v>29.965129491047321</v>
      </c>
      <c r="D25" s="18">
        <f t="shared" si="8"/>
        <v>30.154054962745171</v>
      </c>
      <c r="E25" s="18">
        <f t="shared" si="8"/>
        <v>31.09770251861627</v>
      </c>
      <c r="F25" s="18">
        <f t="shared" si="8"/>
        <v>32.248526410488623</v>
      </c>
      <c r="G25" s="351"/>
      <c r="H25" s="40">
        <f t="shared" si="9"/>
        <v>11.799917788510786</v>
      </c>
      <c r="I25" s="40">
        <f t="shared" si="10"/>
        <v>57.274316289924499</v>
      </c>
      <c r="J25" s="40">
        <f t="shared" si="11"/>
        <v>69.074234078435282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4.5387569935188852</v>
      </c>
      <c r="I27" s="43">
        <f>IF(D14&gt;0,(I14/D14)*100,0)</f>
        <v>49.616245969869141</v>
      </c>
      <c r="J27" s="43">
        <f t="shared" si="11"/>
        <v>54.155002963388021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Sheffield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-17.805309734513131</v>
      </c>
      <c r="D34" s="18">
        <f t="shared" si="12"/>
        <v>0.29398840570411533</v>
      </c>
      <c r="E34" s="18">
        <f t="shared" si="12"/>
        <v>0.12799137697636631</v>
      </c>
      <c r="F34" s="18">
        <f t="shared" ref="F34:F39" si="13">IF(F$5-D$5 &lt;&gt; 0,(EXP(LN(F7/D7)/(F$5-D$5))-1)*100,0)</f>
        <v>0.1832931704721652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-0.8980470694931908</v>
      </c>
      <c r="C35" s="18">
        <f t="shared" si="12"/>
        <v>-7.390389280724774E-2</v>
      </c>
      <c r="D35" s="18">
        <f t="shared" si="12"/>
        <v>-1.3318544817569333</v>
      </c>
      <c r="E35" s="18">
        <f t="shared" si="12"/>
        <v>-1.3766716958204084</v>
      </c>
      <c r="F35" s="18">
        <f t="shared" si="13"/>
        <v>-1.3617348868061874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7.1468169638727597</v>
      </c>
      <c r="D36" s="18">
        <f t="shared" si="12"/>
        <v>-0.37051891377618551</v>
      </c>
      <c r="E36" s="18">
        <f t="shared" si="12"/>
        <v>8.0091981904817366E-2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-0.5042431650957413</v>
      </c>
      <c r="D37" s="18">
        <f>IF(E$5-D$5 &lt;&gt; 0,(EXP(LN(E10/D10)/(E$5-D$5))-1)*100,0)</f>
        <v>0.32674528590426188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1.9931288373722822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9.7386222474815654E-2</v>
      </c>
      <c r="C39" s="18">
        <f t="shared" si="12"/>
        <v>1.7887029288702339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0.86855460690116182</v>
      </c>
      <c r="C41" s="18">
        <f>IF(D$5-C$5 &lt;&gt; 0,(EXP(LN(D14/C14)/(D$5-C$5))-1)*100,0)</f>
        <v>1.1509618775221497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-1.508999999999987</v>
      </c>
      <c r="D45" s="27">
        <f>E7-D7</f>
        <v>0.10299999999999532</v>
      </c>
      <c r="E45" s="27">
        <f>F7-E7</f>
        <v>9.1000000000009962E-2</v>
      </c>
      <c r="F45" s="27">
        <f>F7-D7</f>
        <v>0.19400000000000528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-2.2869999999997503</v>
      </c>
      <c r="C46" s="27">
        <f>D8-C8</f>
        <v>-4.6000000000013586E-2</v>
      </c>
      <c r="D46" s="27">
        <f t="shared" si="14"/>
        <v>-4.033000000000186</v>
      </c>
      <c r="E46" s="27">
        <f t="shared" si="14"/>
        <v>-7.5289999999999537</v>
      </c>
      <c r="F46" s="27">
        <f t="shared" ref="F46:F52" si="15">F8-D8</f>
        <v>-11.56200000000014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2.5850000000000861</v>
      </c>
      <c r="C47" s="27">
        <f t="shared" ref="C47:C50" si="16">D9-C9</f>
        <v>3.0939999999997951</v>
      </c>
      <c r="D47" s="27">
        <f t="shared" si="14"/>
        <v>-0.85299999999998022</v>
      </c>
      <c r="E47" s="27">
        <f t="shared" si="14"/>
        <v>0.36600000000010624</v>
      </c>
      <c r="F47" s="27">
        <f t="shared" si="15"/>
        <v>-0.48699999999987398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-0.85800000000031673</v>
      </c>
      <c r="D48" s="27">
        <f t="shared" si="14"/>
        <v>2.7840000000003045</v>
      </c>
      <c r="E48" s="27">
        <f t="shared" si="14"/>
        <v>4.8559999999997103</v>
      </c>
      <c r="F48" s="27">
        <f t="shared" si="15"/>
        <v>7.6400000000000148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14.218999999999966</v>
      </c>
      <c r="C49" s="27">
        <f t="shared" si="16"/>
        <v>3.2430000000000803</v>
      </c>
      <c r="D49" s="27">
        <f t="shared" si="14"/>
        <v>2.3750000000001705</v>
      </c>
      <c r="E49" s="27">
        <f t="shared" si="14"/>
        <v>8.1689999999997553</v>
      </c>
      <c r="F49" s="27">
        <f t="shared" si="15"/>
        <v>10.543999999999926</v>
      </c>
    </row>
    <row r="50" spans="1:6" x14ac:dyDescent="0.2">
      <c r="A50" t="str">
        <f>$A$12</f>
        <v>Non-marketed services</v>
      </c>
      <c r="B50" s="27">
        <f t="shared" si="14"/>
        <v>0.74300000000019395</v>
      </c>
      <c r="C50" s="27">
        <f t="shared" si="16"/>
        <v>3.4199999999999022</v>
      </c>
      <c r="D50" s="27">
        <f t="shared" si="14"/>
        <v>9.0089999999999009</v>
      </c>
      <c r="E50" s="27">
        <f t="shared" si="14"/>
        <v>13.955999999999818</v>
      </c>
      <c r="F50" s="27">
        <f t="shared" si="15"/>
        <v>22.964999999999719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21.695000000000732</v>
      </c>
      <c r="C52" s="29">
        <f>D14-C14</f>
        <v>7.3439999999994825</v>
      </c>
      <c r="D52" s="29">
        <f t="shared" si="14"/>
        <v>9.3850000000001046</v>
      </c>
      <c r="E52" s="29">
        <f t="shared" si="14"/>
        <v>19.908999999999423</v>
      </c>
      <c r="F52" s="29">
        <f t="shared" si="15"/>
        <v>29.293999999999528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Sheffield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4.1019999999999994</v>
      </c>
      <c r="C5" s="11">
        <v>4.456999999999991</v>
      </c>
      <c r="D5" s="11">
        <v>3.0840000000000023</v>
      </c>
      <c r="E5" s="11">
        <v>3.1940000000000102</v>
      </c>
      <c r="F5" s="11">
        <v>3.2380000000000044</v>
      </c>
      <c r="G5" s="10"/>
    </row>
    <row r="6" spans="1:7" x14ac:dyDescent="0.2">
      <c r="A6" s="10" t="str">
        <f>name!B5</f>
        <v>Mining and quarrying</v>
      </c>
      <c r="B6" s="11">
        <v>1.2099999999999991</v>
      </c>
      <c r="C6" s="11">
        <v>0.1909999999999992</v>
      </c>
      <c r="D6" s="11">
        <v>0.17200000000000004</v>
      </c>
      <c r="E6" s="11">
        <v>0.11700000000000019</v>
      </c>
      <c r="F6" s="11">
        <v>6.4000000000000043E-2</v>
      </c>
    </row>
    <row r="7" spans="1:7" x14ac:dyDescent="0.2">
      <c r="A7" s="10" t="str">
        <f>name!B6</f>
        <v>Food drink and tobacco</v>
      </c>
      <c r="B7" s="11">
        <v>6.8350000000000053</v>
      </c>
      <c r="C7" s="11">
        <v>7.4869999999999939</v>
      </c>
      <c r="D7" s="11">
        <v>7.9440000000000195</v>
      </c>
      <c r="E7" s="11">
        <v>7.3630000000000129</v>
      </c>
      <c r="F7" s="11">
        <v>6.0129999999999901</v>
      </c>
      <c r="G7" s="11"/>
    </row>
    <row r="8" spans="1:7" x14ac:dyDescent="0.2">
      <c r="A8" s="10" t="str">
        <f>name!B7</f>
        <v>Engineering</v>
      </c>
      <c r="B8" s="11">
        <v>7.2540000000000022</v>
      </c>
      <c r="C8" s="11">
        <v>7.494000000000006</v>
      </c>
      <c r="D8" s="11">
        <v>7.2400000000000082</v>
      </c>
      <c r="E8" s="11">
        <v>7.4979999999999833</v>
      </c>
      <c r="F8" s="11">
        <v>7.3200000000000021</v>
      </c>
      <c r="G8" s="11"/>
    </row>
    <row r="9" spans="1:7" x14ac:dyDescent="0.2">
      <c r="A9" s="10" t="str">
        <f>name!B8</f>
        <v>Rest of manufacturing</v>
      </c>
      <c r="B9" s="11">
        <v>50.440999999999867</v>
      </c>
      <c r="C9" s="11">
        <v>47.262000000000121</v>
      </c>
      <c r="D9" s="11">
        <v>47.013000000000083</v>
      </c>
      <c r="E9" s="11">
        <v>43.302999999999926</v>
      </c>
      <c r="F9" s="11">
        <v>37.301999999999978</v>
      </c>
      <c r="G9" s="11"/>
    </row>
    <row r="10" spans="1:7" x14ac:dyDescent="0.2">
      <c r="A10" s="10" t="str">
        <f>name!B9</f>
        <v>Electricity and gas</v>
      </c>
      <c r="B10" s="11">
        <v>1.3070000000000015</v>
      </c>
      <c r="C10" s="11">
        <v>1.1410000000000022</v>
      </c>
      <c r="D10" s="11">
        <v>1.0709999999999982</v>
      </c>
      <c r="E10" s="11">
        <v>1.0460000000000016</v>
      </c>
      <c r="F10" s="11">
        <v>1.0420000000000014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2.6860000000000039</v>
      </c>
      <c r="D11" s="11">
        <v>2.6390000000000082</v>
      </c>
      <c r="E11" s="11">
        <v>2.7119999999999926</v>
      </c>
      <c r="F11" s="11">
        <v>2.8160000000000087</v>
      </c>
      <c r="G11" s="11"/>
    </row>
    <row r="12" spans="1:7" x14ac:dyDescent="0.2">
      <c r="A12" s="10" t="str">
        <f>name!B11</f>
        <v>Construction</v>
      </c>
      <c r="B12" s="11">
        <v>40.706999999999972</v>
      </c>
      <c r="C12" s="11">
        <v>43.292000000000058</v>
      </c>
      <c r="D12" s="11">
        <v>46.385999999999854</v>
      </c>
      <c r="E12" s="11">
        <v>45.532999999999873</v>
      </c>
      <c r="F12" s="11">
        <v>45.89899999999998</v>
      </c>
      <c r="G12" s="11"/>
    </row>
    <row r="13" spans="1:7" x14ac:dyDescent="0.2">
      <c r="A13" s="10" t="str">
        <f>name!B12</f>
        <v>Wholesale and retail trade</v>
      </c>
      <c r="B13" s="11">
        <v>92.692000000000064</v>
      </c>
      <c r="C13" s="11">
        <v>93.714000000000041</v>
      </c>
      <c r="D13" s="11">
        <v>95.091999999999757</v>
      </c>
      <c r="E13" s="11">
        <v>94.861000000000118</v>
      </c>
      <c r="F13" s="11">
        <v>94.995999999999754</v>
      </c>
      <c r="G13" s="11"/>
    </row>
    <row r="14" spans="1:7" x14ac:dyDescent="0.2">
      <c r="A14" s="10" t="str">
        <f>name!B13</f>
        <v>Transport and storage</v>
      </c>
      <c r="B14" s="11">
        <v>33.1619999999999</v>
      </c>
      <c r="C14" s="11">
        <v>37.563000000000045</v>
      </c>
      <c r="D14" s="11">
        <v>39.363000000000014</v>
      </c>
      <c r="E14" s="11">
        <v>42.938999999999936</v>
      </c>
      <c r="F14" s="11">
        <v>44.724999999999994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38.878999999999955</v>
      </c>
      <c r="D15" s="11">
        <v>34.842999999999989</v>
      </c>
      <c r="E15" s="11">
        <v>34.281999999999975</v>
      </c>
      <c r="F15" s="11">
        <v>37.217000000000006</v>
      </c>
      <c r="G15" s="11"/>
    </row>
    <row r="16" spans="1:7" x14ac:dyDescent="0.2">
      <c r="A16" s="10" t="str">
        <f>name!B15</f>
        <v>Media</v>
      </c>
      <c r="B16" s="11">
        <v>2.0449999999999977</v>
      </c>
      <c r="C16" s="11">
        <v>4.5529999999999919</v>
      </c>
      <c r="D16" s="11">
        <v>3.6190000000000002</v>
      </c>
      <c r="E16" s="11">
        <v>3.5620000000000038</v>
      </c>
      <c r="F16" s="11">
        <v>3.6140000000000012</v>
      </c>
      <c r="G16" s="11"/>
    </row>
    <row r="17" spans="1:7" x14ac:dyDescent="0.2">
      <c r="A17" s="10" t="str">
        <f>name!B16</f>
        <v>Information technology</v>
      </c>
      <c r="B17" s="11">
        <v>11.890000000000022</v>
      </c>
      <c r="C17" s="11">
        <v>17.048999999999985</v>
      </c>
      <c r="D17" s="11">
        <v>16.764000000000017</v>
      </c>
      <c r="E17" s="11">
        <v>17.915000000000045</v>
      </c>
      <c r="F17" s="11">
        <v>18.986999999999984</v>
      </c>
      <c r="G17" s="11"/>
    </row>
    <row r="18" spans="1:7" x14ac:dyDescent="0.2">
      <c r="A18" s="10" t="str">
        <f>name!B17</f>
        <v>Finance and insurance</v>
      </c>
      <c r="B18" s="11">
        <v>15.411000000000003</v>
      </c>
      <c r="C18" s="11">
        <v>15.216999999999977</v>
      </c>
      <c r="D18" s="11">
        <v>15.398999999999987</v>
      </c>
      <c r="E18" s="11">
        <v>15.517999999999994</v>
      </c>
      <c r="F18" s="11">
        <v>15.195999999999994</v>
      </c>
      <c r="G18" s="11"/>
    </row>
    <row r="19" spans="1:7" x14ac:dyDescent="0.2">
      <c r="A19" s="10" t="str">
        <f>name!B18</f>
        <v>Real estate</v>
      </c>
      <c r="B19" s="11">
        <v>6.4650000000000052</v>
      </c>
      <c r="C19" s="11">
        <v>7.0060000000000029</v>
      </c>
      <c r="D19" s="11">
        <v>7.8530000000000104</v>
      </c>
      <c r="E19" s="11">
        <v>7.1809999999999903</v>
      </c>
      <c r="F19" s="11">
        <v>7.5440000000000111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39.398999999999944</v>
      </c>
      <c r="D20" s="11">
        <v>39.652000000000008</v>
      </c>
      <c r="E20" s="11">
        <v>41.090000000000018</v>
      </c>
      <c r="F20" s="11">
        <v>43.755000000000017</v>
      </c>
      <c r="G20" s="11"/>
    </row>
    <row r="21" spans="1:7" x14ac:dyDescent="0.2">
      <c r="A21" s="10" t="str">
        <f>name!B20</f>
        <v>Support services</v>
      </c>
      <c r="B21" s="11">
        <v>49.371999999999929</v>
      </c>
      <c r="C21" s="11">
        <v>47.048999999999957</v>
      </c>
      <c r="D21" s="11">
        <v>47.642000000000017</v>
      </c>
      <c r="E21" s="11">
        <v>51.301000000000045</v>
      </c>
      <c r="F21" s="11">
        <v>55.510999999999903</v>
      </c>
      <c r="G21" s="11"/>
    </row>
    <row r="22" spans="1:7" x14ac:dyDescent="0.2">
      <c r="A22" s="10" t="str">
        <f>name!B21</f>
        <v>Public admin. and defence</v>
      </c>
      <c r="B22" s="11">
        <v>32.689</v>
      </c>
      <c r="C22" s="11">
        <v>31.441000000000052</v>
      </c>
      <c r="D22" s="11">
        <v>32.793000000000042</v>
      </c>
      <c r="E22" s="11">
        <v>32.832999999999984</v>
      </c>
      <c r="F22" s="11">
        <v>32.777000000000029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63.502000000000152</v>
      </c>
      <c r="D23" s="11">
        <v>62.976000000000177</v>
      </c>
      <c r="E23" s="11">
        <v>62.853000000000108</v>
      </c>
      <c r="F23" s="11">
        <v>64.490999999999872</v>
      </c>
      <c r="G23" s="11"/>
    </row>
    <row r="24" spans="1:7" x14ac:dyDescent="0.2">
      <c r="A24" s="10" t="str">
        <f>name!B23</f>
        <v>Health and social work</v>
      </c>
      <c r="B24" s="11">
        <v>94.91400000000003</v>
      </c>
      <c r="C24" s="11">
        <v>96.257000000000119</v>
      </c>
      <c r="D24" s="11">
        <v>98.851000000000013</v>
      </c>
      <c r="E24" s="11">
        <v>107.94300000000003</v>
      </c>
      <c r="F24" s="11">
        <v>120.31700000000005</v>
      </c>
      <c r="G24" s="11"/>
    </row>
    <row r="25" spans="1:7" x14ac:dyDescent="0.2">
      <c r="A25" s="10" t="str">
        <f>name!B24</f>
        <v>Arts and entertainment</v>
      </c>
      <c r="B25" s="11">
        <v>15.22599999999996</v>
      </c>
      <c r="C25" s="11">
        <v>15.194000000000008</v>
      </c>
      <c r="D25" s="11">
        <v>15.594999999999947</v>
      </c>
      <c r="E25" s="11">
        <v>14.265000000000008</v>
      </c>
      <c r="F25" s="11">
        <v>14.991999999999996</v>
      </c>
      <c r="G25" s="11"/>
    </row>
    <row r="26" spans="1:7" x14ac:dyDescent="0.2">
      <c r="A26" s="10" t="str">
        <f>name!B25</f>
        <v>Other services</v>
      </c>
      <c r="B26" s="11">
        <v>13.128999999999968</v>
      </c>
      <c r="C26" s="11">
        <v>17.242000000000022</v>
      </c>
      <c r="D26" s="11">
        <v>19.427999999999997</v>
      </c>
      <c r="E26" s="11">
        <v>17.495000000000022</v>
      </c>
      <c r="F26" s="11">
        <v>16.896999999999988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638.07500000000039</v>
      </c>
      <c r="D28" s="11">
        <f t="shared" si="0"/>
        <v>645.41899999999998</v>
      </c>
      <c r="E28" s="11">
        <f t="shared" si="0"/>
        <v>654.80399999999986</v>
      </c>
      <c r="F28" s="11">
        <f t="shared" si="0"/>
        <v>674.71299999999928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0.66549855608553155</v>
      </c>
      <c r="C32" s="18">
        <f t="shared" ref="C32:E32" si="1">C5/C$28*100</f>
        <v>0.69850722877404514</v>
      </c>
      <c r="D32" s="18">
        <f t="shared" si="1"/>
        <v>0.47782913115356113</v>
      </c>
      <c r="E32" s="18">
        <f t="shared" si="1"/>
        <v>0.48777954930025025</v>
      </c>
      <c r="F32" s="18">
        <f>F5/F$28*100</f>
        <v>0.47990775337069358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2.9933785213336849E-2</v>
      </c>
      <c r="D33" s="18">
        <f t="shared" si="2"/>
        <v>2.6649354915179141E-2</v>
      </c>
      <c r="E33" s="18">
        <f t="shared" si="2"/>
        <v>1.7867942162845707E-2</v>
      </c>
      <c r="F33" s="18">
        <f t="shared" si="2"/>
        <v>9.4855145817555192E-3</v>
      </c>
    </row>
    <row r="34" spans="1:6" x14ac:dyDescent="0.2">
      <c r="A34" t="str">
        <f>$A$7</f>
        <v>Food drink and tobacco</v>
      </c>
      <c r="B34" s="18">
        <f t="shared" si="2"/>
        <v>1.1088938641746984</v>
      </c>
      <c r="C34" s="18">
        <f t="shared" si="2"/>
        <v>1.173373036085098</v>
      </c>
      <c r="D34" s="18">
        <f t="shared" si="2"/>
        <v>1.2308283456173461</v>
      </c>
      <c r="E34" s="18">
        <f t="shared" si="2"/>
        <v>1.1244586166242134</v>
      </c>
      <c r="F34" s="18">
        <f t="shared" si="2"/>
        <v>0.89119373718899686</v>
      </c>
    </row>
    <row r="35" spans="1:6" x14ac:dyDescent="0.2">
      <c r="A35" t="str">
        <f>$A$8</f>
        <v>Engineering</v>
      </c>
      <c r="B35" s="18">
        <f t="shared" si="2"/>
        <v>1.1768714104935269</v>
      </c>
      <c r="C35" s="18">
        <f t="shared" si="2"/>
        <v>1.1744700858049604</v>
      </c>
      <c r="D35" s="18">
        <f t="shared" si="2"/>
        <v>1.1217519161970764</v>
      </c>
      <c r="E35" s="18">
        <f t="shared" si="2"/>
        <v>1.145075472965954</v>
      </c>
      <c r="F35" s="18">
        <f t="shared" si="2"/>
        <v>1.084905730288287</v>
      </c>
    </row>
    <row r="36" spans="1:6" x14ac:dyDescent="0.2">
      <c r="A36" t="str">
        <f>$A$9</f>
        <v>Rest of manufacturing</v>
      </c>
      <c r="B36" s="18">
        <f t="shared" si="2"/>
        <v>8.1834258087543184</v>
      </c>
      <c r="C36" s="18">
        <f t="shared" si="2"/>
        <v>7.4069662657211293</v>
      </c>
      <c r="D36" s="18">
        <f t="shared" si="2"/>
        <v>7.2841053641123183</v>
      </c>
      <c r="E36" s="18">
        <f t="shared" si="2"/>
        <v>6.6131239271598741</v>
      </c>
      <c r="F36" s="18">
        <f t="shared" si="2"/>
        <v>5.5285728895100608</v>
      </c>
    </row>
    <row r="37" spans="1:6" x14ac:dyDescent="0.2">
      <c r="A37" t="str">
        <f>$A$10</f>
        <v>Electricity and gas</v>
      </c>
      <c r="B37" s="18">
        <f t="shared" si="2"/>
        <v>0.21204451799214796</v>
      </c>
      <c r="C37" s="18">
        <f t="shared" si="2"/>
        <v>0.17881910433726467</v>
      </c>
      <c r="D37" s="18">
        <f t="shared" si="2"/>
        <v>0.1659387157799814</v>
      </c>
      <c r="E37" s="18">
        <f t="shared" si="2"/>
        <v>0.15974245728492828</v>
      </c>
      <c r="F37" s="18">
        <f t="shared" si="2"/>
        <v>0.15443603428420713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0.42095364964933629</v>
      </c>
      <c r="D38" s="18">
        <f t="shared" si="2"/>
        <v>0.40888167221603455</v>
      </c>
      <c r="E38" s="18">
        <f t="shared" si="2"/>
        <v>0.41416973628749876</v>
      </c>
      <c r="F38" s="18">
        <f t="shared" si="2"/>
        <v>0.41736264159724384</v>
      </c>
    </row>
    <row r="39" spans="1:6" x14ac:dyDescent="0.2">
      <c r="A39" t="str">
        <f>$A$12</f>
        <v>Construction</v>
      </c>
      <c r="B39" s="18">
        <f t="shared" si="2"/>
        <v>6.6042051980920817</v>
      </c>
      <c r="C39" s="18">
        <f t="shared" si="2"/>
        <v>6.7847823531716545</v>
      </c>
      <c r="D39" s="18">
        <f t="shared" si="2"/>
        <v>7.1869591691598567</v>
      </c>
      <c r="E39" s="18">
        <f t="shared" si="2"/>
        <v>6.9536838504346168</v>
      </c>
      <c r="F39" s="18">
        <f t="shared" si="2"/>
        <v>6.8027442779374381</v>
      </c>
    </row>
    <row r="40" spans="1:6" x14ac:dyDescent="0.2">
      <c r="A40" t="str">
        <f>$A$13</f>
        <v>Wholesale and retail trade</v>
      </c>
      <c r="B40" s="18">
        <f t="shared" si="2"/>
        <v>15.03812583146761</v>
      </c>
      <c r="C40" s="18">
        <f t="shared" si="2"/>
        <v>14.68698820671551</v>
      </c>
      <c r="D40" s="18">
        <f t="shared" si="2"/>
        <v>14.733374753454695</v>
      </c>
      <c r="E40" s="18">
        <f t="shared" si="2"/>
        <v>14.486930440253898</v>
      </c>
      <c r="F40" s="18">
        <f t="shared" si="2"/>
        <v>14.079467862631942</v>
      </c>
    </row>
    <row r="41" spans="1:6" x14ac:dyDescent="0.2">
      <c r="A41" t="str">
        <f>$A$14</f>
        <v>Transport and storage</v>
      </c>
      <c r="B41" s="18">
        <f t="shared" si="2"/>
        <v>5.3801226516110034</v>
      </c>
      <c r="C41" s="18">
        <f t="shared" si="2"/>
        <v>5.8869255181600941</v>
      </c>
      <c r="D41" s="18">
        <f t="shared" si="2"/>
        <v>6.0988288228267242</v>
      </c>
      <c r="E41" s="18">
        <f t="shared" si="2"/>
        <v>6.5575347737643552</v>
      </c>
      <c r="F41" s="18">
        <f t="shared" si="2"/>
        <v>6.6287443698283628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6.0931708654938577</v>
      </c>
      <c r="D42" s="18">
        <f t="shared" si="2"/>
        <v>5.3985085657534082</v>
      </c>
      <c r="E42" s="18">
        <f t="shared" si="2"/>
        <v>5.2354597711681636</v>
      </c>
      <c r="F42" s="18">
        <f t="shared" si="2"/>
        <v>5.5159749404561715</v>
      </c>
    </row>
    <row r="43" spans="1:6" x14ac:dyDescent="0.2">
      <c r="A43" t="str">
        <f>$A$16</f>
        <v>Media</v>
      </c>
      <c r="B43" s="18">
        <f t="shared" si="2"/>
        <v>0.33177585255848624</v>
      </c>
      <c r="C43" s="18">
        <f t="shared" si="2"/>
        <v>0.71355248207498945</v>
      </c>
      <c r="D43" s="18">
        <f t="shared" si="2"/>
        <v>0.56072101998856561</v>
      </c>
      <c r="E43" s="18">
        <f t="shared" si="2"/>
        <v>0.54397957251330242</v>
      </c>
      <c r="F43" s="18">
        <f t="shared" si="2"/>
        <v>0.53563515153850672</v>
      </c>
    </row>
    <row r="44" spans="1:6" x14ac:dyDescent="0.2">
      <c r="A44" t="str">
        <f>$A$17</f>
        <v>Information technology</v>
      </c>
      <c r="B44" s="18">
        <f t="shared" si="2"/>
        <v>1.9290048346799087</v>
      </c>
      <c r="C44" s="18">
        <f t="shared" si="2"/>
        <v>2.6719429534145633</v>
      </c>
      <c r="D44" s="18">
        <f t="shared" si="2"/>
        <v>2.5973824755701362</v>
      </c>
      <c r="E44" s="18">
        <f t="shared" si="2"/>
        <v>2.735933195276762</v>
      </c>
      <c r="F44" s="18">
        <f t="shared" si="2"/>
        <v>2.8140853963092463</v>
      </c>
    </row>
    <row r="45" spans="1:6" x14ac:dyDescent="0.2">
      <c r="A45" t="str">
        <f>$A$18</f>
        <v>Finance and insurance</v>
      </c>
      <c r="B45" s="18">
        <f t="shared" si="2"/>
        <v>2.5002433563710702</v>
      </c>
      <c r="C45" s="18">
        <f t="shared" si="2"/>
        <v>2.3848293695882097</v>
      </c>
      <c r="D45" s="18">
        <f t="shared" si="2"/>
        <v>2.3858919554583902</v>
      </c>
      <c r="E45" s="18">
        <f t="shared" si="2"/>
        <v>2.3698694571199925</v>
      </c>
      <c r="F45" s="18">
        <f t="shared" si="2"/>
        <v>2.2522168685055735</v>
      </c>
    </row>
    <row r="46" spans="1:6" x14ac:dyDescent="0.2">
      <c r="A46" t="str">
        <f>$A$19</f>
        <v>Real estate</v>
      </c>
      <c r="B46" s="18">
        <f t="shared" si="2"/>
        <v>1.0488659593108156</v>
      </c>
      <c r="C46" s="18">
        <f t="shared" si="2"/>
        <v>1.0979900481918268</v>
      </c>
      <c r="D46" s="18">
        <f t="shared" si="2"/>
        <v>1.2167289776098953</v>
      </c>
      <c r="E46" s="18">
        <f t="shared" si="2"/>
        <v>1.09666403992645</v>
      </c>
      <c r="F46" s="18">
        <f t="shared" si="2"/>
        <v>1.1181050313244325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6.1746659875406369</v>
      </c>
      <c r="D47" s="18">
        <f t="shared" si="2"/>
        <v>6.1436059366086235</v>
      </c>
      <c r="E47" s="18">
        <f t="shared" si="2"/>
        <v>6.2751602006096512</v>
      </c>
      <c r="F47" s="18">
        <f t="shared" si="2"/>
        <v>6.4849795394486351</v>
      </c>
    </row>
    <row r="48" spans="1:6" x14ac:dyDescent="0.2">
      <c r="A48" s="10" t="str">
        <f>$A$21</f>
        <v>Support services</v>
      </c>
      <c r="B48" s="18">
        <f t="shared" si="2"/>
        <v>8.0099938349719206</v>
      </c>
      <c r="C48" s="18">
        <f t="shared" si="2"/>
        <v>7.3735846099596323</v>
      </c>
      <c r="D48" s="18">
        <f t="shared" si="2"/>
        <v>7.3815614352846781</v>
      </c>
      <c r="E48" s="18">
        <f t="shared" si="2"/>
        <v>7.8345581273174956</v>
      </c>
      <c r="F48" s="18">
        <f t="shared" si="2"/>
        <v>8.2273499991848329</v>
      </c>
    </row>
    <row r="49" spans="1:9" x14ac:dyDescent="0.2">
      <c r="A49" s="10" t="str">
        <f>$A$22</f>
        <v>Public admin. and defence</v>
      </c>
      <c r="B49" s="18">
        <f t="shared" si="2"/>
        <v>5.3033842759336771</v>
      </c>
      <c r="C49" s="18">
        <f t="shared" si="2"/>
        <v>4.9274771774477975</v>
      </c>
      <c r="D49" s="18">
        <f t="shared" si="2"/>
        <v>5.0808854403108743</v>
      </c>
      <c r="E49" s="18">
        <f t="shared" si="2"/>
        <v>5.0141721797667689</v>
      </c>
      <c r="F49" s="18">
        <f t="shared" si="2"/>
        <v>4.8579173663468858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9.9521216157975338</v>
      </c>
      <c r="D50" s="18">
        <f t="shared" si="2"/>
        <v>9.7573824135949181</v>
      </c>
      <c r="E50" s="18">
        <f t="shared" si="2"/>
        <v>9.5987501603533456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15.398617735812328</v>
      </c>
      <c r="C51" s="18">
        <f t="shared" si="2"/>
        <v>15.085530697801991</v>
      </c>
      <c r="D51" s="18">
        <f t="shared" si="2"/>
        <v>15.315787108839377</v>
      </c>
      <c r="E51" s="18">
        <f t="shared" si="2"/>
        <v>16.48478017849617</v>
      </c>
      <c r="F51" s="18">
        <f t="shared" si="2"/>
        <v>17.83232278020435</v>
      </c>
    </row>
    <row r="52" spans="1:9" x14ac:dyDescent="0.2">
      <c r="A52" s="10" t="str">
        <f>$A$25</f>
        <v>Arts and entertainment</v>
      </c>
      <c r="B52" s="18">
        <f t="shared" si="2"/>
        <v>2.4702294039391219</v>
      </c>
      <c r="C52" s="18">
        <f t="shared" si="2"/>
        <v>2.3812247776515298</v>
      </c>
      <c r="D52" s="18">
        <f t="shared" si="2"/>
        <v>2.4162598250128906</v>
      </c>
      <c r="E52" s="18">
        <f t="shared" si="2"/>
        <v>2.1785144867777246</v>
      </c>
      <c r="F52" s="18">
        <f t="shared" si="2"/>
        <v>2.221981790776228</v>
      </c>
    </row>
    <row r="53" spans="1:9" x14ac:dyDescent="0.2">
      <c r="A53" s="10" t="str">
        <f>$A$26</f>
        <v>Other services</v>
      </c>
      <c r="B53" s="18">
        <f t="shared" si="2"/>
        <v>2.1300171971835504</v>
      </c>
      <c r="C53" s="18">
        <f t="shared" si="2"/>
        <v>2.7021901814050091</v>
      </c>
      <c r="D53" s="18">
        <f t="shared" si="2"/>
        <v>3.0101376005354656</v>
      </c>
      <c r="E53" s="18">
        <f t="shared" si="2"/>
        <v>2.6717918644357743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Sheffield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-30.805474534440012</v>
      </c>
      <c r="D63" s="18">
        <f t="shared" ref="B63:E78" si="3">IF(AND(E$3-D$3 &lt;&gt; 0,D5&lt;&gt;0,E5&lt;&gt;0),(EXP(LN(E5/D5)/(E$3-D$3))-1)*100,0)</f>
        <v>0.70339415894951074</v>
      </c>
      <c r="E63" s="18">
        <f t="shared" si="3"/>
        <v>0.13691169322653796</v>
      </c>
      <c r="F63" s="18">
        <f>IF(AND(F$3-D$3 &lt;&gt; 0,D5&lt;&gt;0,F5&lt;&gt;0),(EXP(LN(F5/D5)/(F$3-D$3))-1)*100,0)</f>
        <v>0.32538422596268823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-36.967867669934165</v>
      </c>
      <c r="C64" s="18">
        <f t="shared" ref="C64:C78" si="4">IF(AND(D$3-C$3 &lt;&gt; 0,C6&lt;&gt;0,D6&lt;&gt;0),(EXP(LN(D6/C6)/(D$3-C$3))-1)*100,0)</f>
        <v>-9.9476439790571973</v>
      </c>
      <c r="D64" s="18">
        <f t="shared" si="3"/>
        <v>-7.4169501810891214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-6.3782470533897184</v>
      </c>
    </row>
    <row r="65" spans="1:6" x14ac:dyDescent="0.2">
      <c r="A65" t="str">
        <f>$A$7</f>
        <v>Food drink and tobacco</v>
      </c>
      <c r="B65" s="18">
        <f t="shared" si="3"/>
        <v>2.3039326204408628</v>
      </c>
      <c r="C65" s="18">
        <f t="shared" si="4"/>
        <v>6.1039134499803138</v>
      </c>
      <c r="D65" s="18">
        <f t="shared" si="3"/>
        <v>-1.5075109159498945</v>
      </c>
      <c r="E65" s="18">
        <f t="shared" si="3"/>
        <v>-2.0050624821454699</v>
      </c>
      <c r="F65" s="18">
        <f t="shared" si="5"/>
        <v>-1.8394918629999979</v>
      </c>
    </row>
    <row r="66" spans="1:6" x14ac:dyDescent="0.2">
      <c r="A66" t="str">
        <f>$A$8</f>
        <v>Engineering</v>
      </c>
      <c r="B66" s="18">
        <f t="shared" si="3"/>
        <v>0.81706136277115426</v>
      </c>
      <c r="C66" s="18">
        <f t="shared" si="4"/>
        <v>-3.3893781692019953</v>
      </c>
      <c r="D66" s="18">
        <f t="shared" si="3"/>
        <v>0.70276008855705285</v>
      </c>
      <c r="E66" s="18">
        <f t="shared" si="3"/>
        <v>-0.23997151030961117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-1.614272346500456</v>
      </c>
      <c r="C67" s="18">
        <f t="shared" si="4"/>
        <v>-0.52685032372739027</v>
      </c>
      <c r="D67" s="18">
        <f t="shared" si="3"/>
        <v>-1.6306041909929014</v>
      </c>
      <c r="E67" s="18">
        <f t="shared" si="3"/>
        <v>-1.4806782566376353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-6.1349693251537163</v>
      </c>
      <c r="D68" s="18">
        <f t="shared" si="3"/>
        <v>-0.47127451673104614</v>
      </c>
      <c r="E68" s="18">
        <f t="shared" si="3"/>
        <v>-3.830688415441541E-2</v>
      </c>
      <c r="F68" s="18">
        <f t="shared" si="5"/>
        <v>-0.18283830098635434</v>
      </c>
    </row>
    <row r="69" spans="1:6" x14ac:dyDescent="0.2">
      <c r="A69" t="str">
        <f>$A$11</f>
        <v>Water and sewerage</v>
      </c>
      <c r="B69" s="18">
        <f t="shared" si="3"/>
        <v>-7.6386035048484846</v>
      </c>
      <c r="C69" s="18">
        <f t="shared" si="4"/>
        <v>-1.7498138495903093</v>
      </c>
      <c r="D69" s="18">
        <f t="shared" si="3"/>
        <v>0.54721804932189588</v>
      </c>
      <c r="E69" s="18">
        <f t="shared" si="3"/>
        <v>0.37701961981453369</v>
      </c>
      <c r="F69" s="18">
        <f t="shared" si="5"/>
        <v>0.43372039459659284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7.1468169638727597</v>
      </c>
      <c r="D70" s="18">
        <f t="shared" si="3"/>
        <v>-0.37051891377618551</v>
      </c>
      <c r="E70" s="18">
        <f t="shared" si="3"/>
        <v>8.0091981904817366E-2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1.4704313122902768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4.7919495247982447</v>
      </c>
      <c r="D72" s="18">
        <f t="shared" si="3"/>
        <v>1.7542944169221864</v>
      </c>
      <c r="E72" s="18">
        <f t="shared" si="3"/>
        <v>0.40835275223864986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-10.380925435324906</v>
      </c>
      <c r="D73" s="18">
        <f t="shared" si="3"/>
        <v>-0.32411004800739773</v>
      </c>
      <c r="E73" s="18">
        <f t="shared" si="3"/>
        <v>0.82483528576371423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22.152141308123351</v>
      </c>
      <c r="C74" s="18">
        <f>IF(AND(D$3-C$3 &lt;&gt; 0,C16&lt;&gt;0,D16&lt;&gt;0),(EXP(LN(D16/C16)/(D$3-C$3))-1)*100,0)</f>
        <v>-20.513946848231789</v>
      </c>
      <c r="D74" s="18">
        <f t="shared" si="3"/>
        <v>-0.31700766055651197</v>
      </c>
      <c r="E74" s="18">
        <f t="shared" si="3"/>
        <v>0.14503514741133205</v>
      </c>
      <c r="F74" s="18">
        <f t="shared" si="5"/>
        <v>-9.2165913232467034E-3</v>
      </c>
    </row>
    <row r="75" spans="1:6" x14ac:dyDescent="0.2">
      <c r="A75" t="str">
        <f>$A$17</f>
        <v>Information technology</v>
      </c>
      <c r="B75" s="18">
        <f t="shared" si="6"/>
        <v>9.4282021485733623</v>
      </c>
      <c r="C75" s="18">
        <f t="shared" si="4"/>
        <v>-1.6716522963221792</v>
      </c>
      <c r="D75" s="18">
        <f t="shared" si="3"/>
        <v>1.3369507332970265</v>
      </c>
      <c r="E75" s="18">
        <f t="shared" si="3"/>
        <v>0.58285385865433081</v>
      </c>
      <c r="F75" s="18">
        <f t="shared" si="5"/>
        <v>0.83359390164450264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1.1960307550766158</v>
      </c>
      <c r="D76" s="18">
        <f t="shared" si="3"/>
        <v>0.15407994586713603</v>
      </c>
      <c r="E76" s="18">
        <f t="shared" si="3"/>
        <v>-0.20946436803046531</v>
      </c>
      <c r="F76" s="18">
        <f t="shared" si="5"/>
        <v>-8.8429790601152192E-2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12.08963745361129</v>
      </c>
      <c r="D77" s="18">
        <f t="shared" si="3"/>
        <v>-1.7732294302226781</v>
      </c>
      <c r="E77" s="18">
        <f t="shared" si="3"/>
        <v>0.49435689341754685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3.0393930485364207</v>
      </c>
      <c r="C78" s="18">
        <f t="shared" si="4"/>
        <v>0.64214827787523188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0.65858924935158214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-1.1976170418310894</v>
      </c>
      <c r="C79" s="18">
        <f t="shared" ref="C79:C84" si="8">IF(AND(D$3-C$3 &lt;&gt; 0,C21&lt;&gt;0,D21&lt;&gt;0),(EXP(LN(D21/C21)/(D$3-C$3))-1)*100,0)</f>
        <v>1.2603881060172517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0.7918280484445761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-0.96842665786205373</v>
      </c>
      <c r="C80" s="18">
        <f t="shared" si="8"/>
        <v>4.3001176807353048</v>
      </c>
      <c r="D80" s="18">
        <f t="shared" si="9"/>
        <v>2.438355619240884E-2</v>
      </c>
      <c r="E80" s="18">
        <f t="shared" si="10"/>
        <v>-1.7069115716894512E-2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-0.82832036786238961</v>
      </c>
      <c r="D81" s="18">
        <f t="shared" si="9"/>
        <v>-3.9093053389904764E-2</v>
      </c>
      <c r="E81" s="18">
        <f t="shared" si="10"/>
        <v>0.25760134945507218</v>
      </c>
      <c r="F81" s="18">
        <f t="shared" si="5"/>
        <v>0.15860549736463891</v>
      </c>
    </row>
    <row r="82" spans="1:6" x14ac:dyDescent="0.2">
      <c r="A82" s="10" t="str">
        <f>$A$24</f>
        <v>Health and social work</v>
      </c>
      <c r="B82" s="18">
        <f t="shared" si="7"/>
        <v>0.35187963167255809</v>
      </c>
      <c r="C82" s="18">
        <f t="shared" si="8"/>
        <v>2.6948689445961183</v>
      </c>
      <c r="D82" s="18">
        <f t="shared" si="9"/>
        <v>1.7753684692102922</v>
      </c>
      <c r="E82" s="18">
        <f t="shared" si="10"/>
        <v>1.0911765385513084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-5.2583165280029043E-2</v>
      </c>
      <c r="C83" s="18">
        <f t="shared" si="8"/>
        <v>2.6391996840854137</v>
      </c>
      <c r="D83" s="18">
        <f t="shared" si="9"/>
        <v>-1.7670289668688666</v>
      </c>
      <c r="E83" s="18">
        <f t="shared" si="10"/>
        <v>0.49831488761566956</v>
      </c>
      <c r="F83" s="18">
        <f t="shared" si="5"/>
        <v>-0.26254557509550747</v>
      </c>
    </row>
    <row r="84" spans="1:6" x14ac:dyDescent="0.2">
      <c r="A84" s="10" t="str">
        <f>$A$26</f>
        <v>Other services</v>
      </c>
      <c r="B84" s="18">
        <f t="shared" si="7"/>
        <v>7.0505734588949931</v>
      </c>
      <c r="C84" s="18">
        <f t="shared" si="8"/>
        <v>12.67834357963098</v>
      </c>
      <c r="D84" s="18">
        <f t="shared" si="9"/>
        <v>-2.074190479720861</v>
      </c>
      <c r="E84" s="18">
        <f t="shared" si="10"/>
        <v>-0.34718625431834349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0.28914192968407804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0.35499999999999154</v>
      </c>
      <c r="C90" s="27">
        <f>D5-C5</f>
        <v>-1.3729999999999887</v>
      </c>
      <c r="D90" s="27">
        <f t="shared" si="11"/>
        <v>0.11000000000000787</v>
      </c>
      <c r="E90" s="27">
        <f t="shared" si="11"/>
        <v>4.3999999999994266E-2</v>
      </c>
      <c r="F90" s="27">
        <f>F5-D5</f>
        <v>0.15400000000000214</v>
      </c>
    </row>
    <row r="91" spans="1:6" x14ac:dyDescent="0.2">
      <c r="A91" t="str">
        <f>$A$6</f>
        <v>Mining and quarrying</v>
      </c>
      <c r="B91" s="27">
        <f t="shared" si="11"/>
        <v>-1.0189999999999999</v>
      </c>
      <c r="C91" s="27">
        <f t="shared" ref="C91:C105" si="12">D6-C6</f>
        <v>-1.8999999999999156E-2</v>
      </c>
      <c r="D91" s="27">
        <f t="shared" si="11"/>
        <v>-5.4999999999999855E-2</v>
      </c>
      <c r="E91" s="27">
        <f t="shared" si="11"/>
        <v>-5.3000000000000144E-2</v>
      </c>
      <c r="F91" s="27">
        <f t="shared" ref="F91:F111" si="13">F6-D6</f>
        <v>-0.108</v>
      </c>
    </row>
    <row r="92" spans="1:6" x14ac:dyDescent="0.2">
      <c r="A92" t="str">
        <f>$A$7</f>
        <v>Food drink and tobacco</v>
      </c>
      <c r="B92" s="27">
        <f t="shared" si="11"/>
        <v>0.65199999999998859</v>
      </c>
      <c r="C92" s="27">
        <f t="shared" si="12"/>
        <v>0.45700000000002561</v>
      </c>
      <c r="D92" s="27">
        <f t="shared" si="11"/>
        <v>-0.58100000000000662</v>
      </c>
      <c r="E92" s="27">
        <f t="shared" si="11"/>
        <v>-1.3500000000000227</v>
      </c>
      <c r="F92" s="27">
        <f t="shared" si="13"/>
        <v>-1.9310000000000294</v>
      </c>
    </row>
    <row r="93" spans="1:6" x14ac:dyDescent="0.2">
      <c r="A93" t="str">
        <f>$A$8</f>
        <v>Engineering</v>
      </c>
      <c r="B93" s="27">
        <f t="shared" si="11"/>
        <v>0.24000000000000377</v>
      </c>
      <c r="C93" s="27">
        <f t="shared" si="12"/>
        <v>-0.25399999999999778</v>
      </c>
      <c r="D93" s="27">
        <f t="shared" si="11"/>
        <v>0.25799999999997514</v>
      </c>
      <c r="E93" s="27">
        <f t="shared" si="11"/>
        <v>-0.17799999999998128</v>
      </c>
      <c r="F93" s="27">
        <f t="shared" si="13"/>
        <v>7.9999999999993854E-2</v>
      </c>
    </row>
    <row r="94" spans="1:6" x14ac:dyDescent="0.2">
      <c r="A94" t="str">
        <f>$A$9</f>
        <v>Rest of manufacturing</v>
      </c>
      <c r="B94" s="27">
        <f t="shared" si="11"/>
        <v>-3.1789999999997463</v>
      </c>
      <c r="C94" s="27">
        <f t="shared" si="12"/>
        <v>-0.24900000000003786</v>
      </c>
      <c r="D94" s="27">
        <f t="shared" si="11"/>
        <v>-3.7100000000001572</v>
      </c>
      <c r="E94" s="27">
        <f t="shared" si="11"/>
        <v>-6.0009999999999479</v>
      </c>
      <c r="F94" s="27">
        <f t="shared" si="13"/>
        <v>-9.7110000000001051</v>
      </c>
    </row>
    <row r="95" spans="1:6" x14ac:dyDescent="0.2">
      <c r="A95" t="str">
        <f>$A$10</f>
        <v>Electricity and gas</v>
      </c>
      <c r="B95" s="27">
        <f t="shared" si="11"/>
        <v>-0.16599999999999926</v>
      </c>
      <c r="C95" s="27">
        <f t="shared" si="12"/>
        <v>-7.0000000000004059E-2</v>
      </c>
      <c r="D95" s="27">
        <f t="shared" si="11"/>
        <v>-2.4999999999996581E-2</v>
      </c>
      <c r="E95" s="27">
        <f t="shared" si="11"/>
        <v>-4.0000000000002256E-3</v>
      </c>
      <c r="F95" s="27">
        <f t="shared" si="13"/>
        <v>-2.8999999999996806E-2</v>
      </c>
    </row>
    <row r="96" spans="1:6" x14ac:dyDescent="0.2">
      <c r="A96" t="str">
        <f>$A$11</f>
        <v>Water and sewerage</v>
      </c>
      <c r="B96" s="27">
        <f t="shared" si="11"/>
        <v>-1.0049999999999928</v>
      </c>
      <c r="C96" s="27">
        <f t="shared" si="12"/>
        <v>-4.6999999999995712E-2</v>
      </c>
      <c r="D96" s="27">
        <f t="shared" si="11"/>
        <v>7.2999999999984411E-2</v>
      </c>
      <c r="E96" s="27">
        <f t="shared" si="11"/>
        <v>0.10400000000001608</v>
      </c>
      <c r="F96" s="27">
        <f t="shared" si="13"/>
        <v>0.17700000000000049</v>
      </c>
    </row>
    <row r="97" spans="1:6" x14ac:dyDescent="0.2">
      <c r="A97" t="str">
        <f>$A$12</f>
        <v>Construction</v>
      </c>
      <c r="B97" s="27">
        <f t="shared" si="11"/>
        <v>2.5850000000000861</v>
      </c>
      <c r="C97" s="27">
        <f t="shared" si="12"/>
        <v>3.0939999999997951</v>
      </c>
      <c r="D97" s="27">
        <f t="shared" si="11"/>
        <v>-0.85299999999998022</v>
      </c>
      <c r="E97" s="27">
        <f t="shared" si="11"/>
        <v>0.36600000000010624</v>
      </c>
      <c r="F97" s="27">
        <f t="shared" si="13"/>
        <v>-0.48699999999987398</v>
      </c>
    </row>
    <row r="98" spans="1:6" x14ac:dyDescent="0.2">
      <c r="A98" t="str">
        <f>$A$13</f>
        <v>Wholesale and retail trade</v>
      </c>
      <c r="B98" s="27">
        <f t="shared" si="11"/>
        <v>1.0219999999999771</v>
      </c>
      <c r="C98" s="27">
        <f t="shared" si="12"/>
        <v>1.3779999999997159</v>
      </c>
      <c r="D98" s="27">
        <f t="shared" si="11"/>
        <v>-0.23099999999963927</v>
      </c>
      <c r="E98" s="27">
        <f t="shared" si="11"/>
        <v>0.13499999999963563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4.4010000000001455</v>
      </c>
      <c r="C99" s="27">
        <f t="shared" si="12"/>
        <v>1.7999999999999687</v>
      </c>
      <c r="D99" s="27">
        <f t="shared" si="11"/>
        <v>3.5759999999999224</v>
      </c>
      <c r="E99" s="27">
        <f t="shared" si="11"/>
        <v>1.7860000000000582</v>
      </c>
      <c r="F99" s="27">
        <f t="shared" si="13"/>
        <v>5.3619999999999806</v>
      </c>
    </row>
    <row r="100" spans="1:6" x14ac:dyDescent="0.2">
      <c r="A100" t="str">
        <f>$A$15</f>
        <v>Accommodation and food</v>
      </c>
      <c r="B100" s="27">
        <f t="shared" si="11"/>
        <v>2.8469999999999729</v>
      </c>
      <c r="C100" s="27">
        <f t="shared" si="12"/>
        <v>-4.0359999999999658</v>
      </c>
      <c r="D100" s="27">
        <f t="shared" si="11"/>
        <v>-0.56100000000001415</v>
      </c>
      <c r="E100" s="27">
        <f t="shared" si="11"/>
        <v>2.9350000000000307</v>
      </c>
      <c r="F100" s="27">
        <f t="shared" si="13"/>
        <v>2.3740000000000165</v>
      </c>
    </row>
    <row r="101" spans="1:6" x14ac:dyDescent="0.2">
      <c r="A101" t="str">
        <f>$A$16</f>
        <v>Media</v>
      </c>
      <c r="B101" s="27">
        <f t="shared" si="11"/>
        <v>2.5079999999999942</v>
      </c>
      <c r="C101" s="27">
        <f t="shared" si="12"/>
        <v>-0.93399999999999173</v>
      </c>
      <c r="D101" s="27">
        <f t="shared" si="11"/>
        <v>-5.6999999999996387E-2</v>
      </c>
      <c r="E101" s="27">
        <f t="shared" si="11"/>
        <v>5.1999999999997382E-2</v>
      </c>
      <c r="F101" s="27">
        <f t="shared" si="13"/>
        <v>-4.9999999999990052E-3</v>
      </c>
    </row>
    <row r="102" spans="1:6" x14ac:dyDescent="0.2">
      <c r="A102" t="str">
        <f>$A$17</f>
        <v>Information technology</v>
      </c>
      <c r="B102" s="27">
        <f t="shared" si="11"/>
        <v>5.1589999999999634</v>
      </c>
      <c r="C102" s="27">
        <f t="shared" si="12"/>
        <v>-0.28499999999996817</v>
      </c>
      <c r="D102" s="27">
        <f t="shared" si="11"/>
        <v>1.1510000000000282</v>
      </c>
      <c r="E102" s="27">
        <f t="shared" si="11"/>
        <v>1.0719999999999388</v>
      </c>
      <c r="F102" s="27">
        <f t="shared" si="13"/>
        <v>2.222999999999967</v>
      </c>
    </row>
    <row r="103" spans="1:6" x14ac:dyDescent="0.2">
      <c r="A103" t="str">
        <f>$A$18</f>
        <v>Finance and insurance</v>
      </c>
      <c r="B103" s="27">
        <f t="shared" si="11"/>
        <v>-0.19400000000002571</v>
      </c>
      <c r="C103" s="27">
        <f t="shared" si="12"/>
        <v>0.18200000000000927</v>
      </c>
      <c r="D103" s="27">
        <f t="shared" si="11"/>
        <v>0.11900000000000688</v>
      </c>
      <c r="E103" s="27">
        <f t="shared" si="11"/>
        <v>-0.32199999999999918</v>
      </c>
      <c r="F103" s="27">
        <f t="shared" si="13"/>
        <v>-0.2029999999999923</v>
      </c>
    </row>
    <row r="104" spans="1:6" x14ac:dyDescent="0.2">
      <c r="A104" t="str">
        <f>$A$19</f>
        <v>Real estate</v>
      </c>
      <c r="B104" s="27">
        <f t="shared" si="11"/>
        <v>0.5409999999999977</v>
      </c>
      <c r="C104" s="27">
        <f t="shared" si="12"/>
        <v>0.84700000000000752</v>
      </c>
      <c r="D104" s="27">
        <f t="shared" si="11"/>
        <v>-0.67200000000002014</v>
      </c>
      <c r="E104" s="27">
        <f t="shared" si="11"/>
        <v>0.36300000000002086</v>
      </c>
      <c r="F104" s="27">
        <f t="shared" si="13"/>
        <v>-0.30899999999999928</v>
      </c>
    </row>
    <row r="105" spans="1:6" x14ac:dyDescent="0.2">
      <c r="A105" t="str">
        <f>$A$20</f>
        <v>Professional services</v>
      </c>
      <c r="B105" s="27">
        <f t="shared" si="11"/>
        <v>4.4469999999999104</v>
      </c>
      <c r="C105" s="27">
        <f t="shared" si="12"/>
        <v>0.25300000000006406</v>
      </c>
      <c r="D105" s="27">
        <f t="shared" si="11"/>
        <v>1.4380000000000095</v>
      </c>
      <c r="E105" s="27">
        <f t="shared" si="11"/>
        <v>2.6649999999999991</v>
      </c>
      <c r="F105" s="27">
        <f t="shared" si="13"/>
        <v>4.1030000000000086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-2.322999999999972</v>
      </c>
      <c r="C106" s="27">
        <f t="shared" ref="C106:C111" si="15">D21-C21</f>
        <v>0.59300000000006037</v>
      </c>
      <c r="D106" s="27">
        <f t="shared" ref="D106:D111" si="16">E21-D21</f>
        <v>3.6590000000000273</v>
      </c>
      <c r="E106" s="27">
        <f t="shared" ref="E106:E111" si="17">F21-E21</f>
        <v>4.2099999999998587</v>
      </c>
      <c r="F106" s="27">
        <f t="shared" si="13"/>
        <v>7.8689999999998861</v>
      </c>
    </row>
    <row r="107" spans="1:6" x14ac:dyDescent="0.2">
      <c r="A107" s="10" t="str">
        <f>$A$22</f>
        <v>Public admin. and defence</v>
      </c>
      <c r="B107" s="27">
        <f t="shared" si="14"/>
        <v>-1.2479999999999478</v>
      </c>
      <c r="C107" s="27">
        <f t="shared" si="15"/>
        <v>1.3519999999999897</v>
      </c>
      <c r="D107" s="27">
        <f t="shared" si="16"/>
        <v>3.9999999999942304E-2</v>
      </c>
      <c r="E107" s="27">
        <f t="shared" si="17"/>
        <v>-5.5999999999954753E-2</v>
      </c>
      <c r="F107" s="27">
        <f t="shared" si="13"/>
        <v>-1.6000000000012449E-2</v>
      </c>
    </row>
    <row r="108" spans="1:6" x14ac:dyDescent="0.2">
      <c r="A108" s="10" t="str">
        <f>$A$23</f>
        <v>Education</v>
      </c>
      <c r="B108" s="27">
        <f t="shared" si="14"/>
        <v>0.64800000000004587</v>
      </c>
      <c r="C108" s="27">
        <f t="shared" si="15"/>
        <v>-0.52599999999997493</v>
      </c>
      <c r="D108" s="27">
        <f t="shared" si="16"/>
        <v>-0.12300000000006861</v>
      </c>
      <c r="E108" s="27">
        <f t="shared" si="17"/>
        <v>1.6379999999997636</v>
      </c>
      <c r="F108" s="27">
        <f t="shared" si="13"/>
        <v>1.514999999999695</v>
      </c>
    </row>
    <row r="109" spans="1:6" x14ac:dyDescent="0.2">
      <c r="A109" s="10" t="str">
        <f>$A$24</f>
        <v>Health and social work</v>
      </c>
      <c r="B109" s="27">
        <f t="shared" si="14"/>
        <v>1.3430000000000888</v>
      </c>
      <c r="C109" s="27">
        <f t="shared" si="15"/>
        <v>2.5939999999998946</v>
      </c>
      <c r="D109" s="27">
        <f t="shared" si="16"/>
        <v>9.092000000000013</v>
      </c>
      <c r="E109" s="27">
        <f t="shared" si="17"/>
        <v>12.374000000000024</v>
      </c>
      <c r="F109" s="27">
        <f t="shared" si="13"/>
        <v>21.466000000000037</v>
      </c>
    </row>
    <row r="110" spans="1:6" x14ac:dyDescent="0.2">
      <c r="A110" s="10" t="str">
        <f>$A$25</f>
        <v>Arts and entertainment</v>
      </c>
      <c r="B110" s="27">
        <f t="shared" si="14"/>
        <v>-3.1999999999952067E-2</v>
      </c>
      <c r="C110" s="27">
        <f t="shared" si="15"/>
        <v>0.4009999999999394</v>
      </c>
      <c r="D110" s="27">
        <f t="shared" si="16"/>
        <v>-1.3299999999999397</v>
      </c>
      <c r="E110" s="27">
        <f t="shared" si="17"/>
        <v>0.72699999999998788</v>
      </c>
      <c r="F110" s="27">
        <f t="shared" si="13"/>
        <v>-0.6029999999999518</v>
      </c>
    </row>
    <row r="111" spans="1:6" x14ac:dyDescent="0.2">
      <c r="A111" s="10" t="str">
        <f>$A$26</f>
        <v>Other services</v>
      </c>
      <c r="B111" s="27">
        <f t="shared" si="14"/>
        <v>4.1130000000000546</v>
      </c>
      <c r="C111" s="27">
        <f t="shared" si="15"/>
        <v>2.1859999999999751</v>
      </c>
      <c r="D111" s="27">
        <f t="shared" si="16"/>
        <v>-1.932999999999975</v>
      </c>
      <c r="E111" s="27">
        <f t="shared" si="17"/>
        <v>-0.5980000000000345</v>
      </c>
      <c r="F111" s="27">
        <f t="shared" si="13"/>
        <v>-2.5310000000000095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21.695000000000391</v>
      </c>
      <c r="C113" s="29">
        <f>D28-C28</f>
        <v>7.3439999999995962</v>
      </c>
      <c r="D113" s="29">
        <f>E28-D28</f>
        <v>9.3849999999998772</v>
      </c>
      <c r="E113" s="29">
        <f>F28-E28</f>
        <v>19.908999999999423</v>
      </c>
      <c r="F113" s="29">
        <f>F28-D28</f>
        <v>29.293999999999301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Sheffield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6.9660000000000091</v>
      </c>
      <c r="E7" s="31">
        <f>'Ind T1'!E7</f>
        <v>7.0690000000000044</v>
      </c>
      <c r="F7" s="31">
        <f>'Ind T1'!F7</f>
        <v>7.1600000000000144</v>
      </c>
      <c r="H7" s="31">
        <f>C7-B7</f>
        <v>-1.8350000000000009</v>
      </c>
      <c r="I7" s="31">
        <f>D7-C7</f>
        <v>-1.508999999999987</v>
      </c>
      <c r="J7" s="31">
        <f>E7-D7</f>
        <v>0.10299999999999532</v>
      </c>
      <c r="K7" s="31">
        <f>F7-E7</f>
        <v>9.1000000000009962E-2</v>
      </c>
      <c r="L7" s="31">
        <f>F7-D7</f>
        <v>0.19400000000000528</v>
      </c>
    </row>
    <row r="8" spans="1:12" x14ac:dyDescent="0.2">
      <c r="A8" t="str">
        <f>'Ind T2'!A5</f>
        <v>Agriculture</v>
      </c>
      <c r="B8" s="32">
        <f>'Ind T2'!B5</f>
        <v>4.1019999999999994</v>
      </c>
      <c r="C8" s="32">
        <f>'Ind T2'!C5</f>
        <v>4.456999999999991</v>
      </c>
      <c r="D8" s="32">
        <f>'Ind T2'!D5</f>
        <v>3.0840000000000023</v>
      </c>
      <c r="E8" s="32">
        <f>'Ind T2'!E5</f>
        <v>3.1940000000000102</v>
      </c>
      <c r="F8" s="32">
        <f>'Ind T2'!F5</f>
        <v>3.2380000000000044</v>
      </c>
      <c r="H8" s="11">
        <f t="shared" ref="H8:H40" si="0">C8-B8</f>
        <v>0.35499999999999154</v>
      </c>
      <c r="I8" s="31">
        <f t="shared" ref="I8:I38" si="1">D8-C8</f>
        <v>-1.3729999999999887</v>
      </c>
      <c r="J8" s="11">
        <f t="shared" ref="J8:J38" si="2">E8-D8</f>
        <v>0.11000000000000787</v>
      </c>
      <c r="K8" s="11">
        <f t="shared" ref="K8:K38" si="3">F8-E8</f>
        <v>4.3999999999994266E-2</v>
      </c>
      <c r="L8" s="31">
        <f t="shared" ref="L8:L40" si="4">F8-D8</f>
        <v>0.15400000000000214</v>
      </c>
    </row>
    <row r="9" spans="1:12" x14ac:dyDescent="0.2">
      <c r="A9" t="str">
        <f>'Ind T2'!A6</f>
        <v>Mining and quarrying</v>
      </c>
      <c r="B9" s="32">
        <f>'Ind T2'!B6</f>
        <v>1.2099999999999991</v>
      </c>
      <c r="C9" s="32">
        <f>'Ind T2'!C6</f>
        <v>0.1909999999999992</v>
      </c>
      <c r="D9" s="32">
        <f>'Ind T2'!D6</f>
        <v>0.17200000000000004</v>
      </c>
      <c r="E9" s="32">
        <f>'Ind T2'!E6</f>
        <v>0.11700000000000019</v>
      </c>
      <c r="F9" s="32">
        <f>'Ind T2'!F6</f>
        <v>6.4000000000000043E-2</v>
      </c>
      <c r="H9" s="11">
        <f t="shared" si="0"/>
        <v>-1.0189999999999999</v>
      </c>
      <c r="I9" s="31">
        <f t="shared" si="1"/>
        <v>-1.8999999999999156E-2</v>
      </c>
      <c r="J9" s="11">
        <f t="shared" si="2"/>
        <v>-5.4999999999999855E-2</v>
      </c>
      <c r="K9" s="11">
        <f t="shared" si="3"/>
        <v>-5.3000000000000144E-2</v>
      </c>
      <c r="L9" s="31">
        <f t="shared" si="4"/>
        <v>-0.108</v>
      </c>
    </row>
    <row r="10" spans="1:12" x14ac:dyDescent="0.2">
      <c r="A10" t="str">
        <f>'Ind T2'!A10</f>
        <v>Electricity and gas</v>
      </c>
      <c r="B10" s="32">
        <f>'Ind T2'!B10</f>
        <v>1.3070000000000015</v>
      </c>
      <c r="C10" s="32">
        <f>'Ind T2'!C10</f>
        <v>1.1410000000000022</v>
      </c>
      <c r="D10" s="32">
        <f>'Ind T2'!D10</f>
        <v>1.0709999999999982</v>
      </c>
      <c r="E10" s="32">
        <f>'Ind T2'!E10</f>
        <v>1.0460000000000016</v>
      </c>
      <c r="F10" s="32">
        <f>'Ind T2'!F10</f>
        <v>1.0420000000000014</v>
      </c>
      <c r="H10" s="11">
        <f t="shared" si="0"/>
        <v>-0.16599999999999926</v>
      </c>
      <c r="I10" s="31">
        <f t="shared" si="1"/>
        <v>-7.0000000000004059E-2</v>
      </c>
      <c r="J10" s="11">
        <f t="shared" si="2"/>
        <v>-2.4999999999996581E-2</v>
      </c>
      <c r="K10" s="11">
        <f t="shared" si="3"/>
        <v>-4.0000000000002256E-3</v>
      </c>
      <c r="L10" s="31">
        <f t="shared" si="4"/>
        <v>-2.8999999999996806E-2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2.6860000000000039</v>
      </c>
      <c r="D11" s="32">
        <f>'Ind T2'!D11</f>
        <v>2.6390000000000082</v>
      </c>
      <c r="E11" s="32">
        <f>'Ind T2'!E11</f>
        <v>2.7119999999999926</v>
      </c>
      <c r="F11" s="32">
        <f>'Ind T2'!F11</f>
        <v>2.8160000000000087</v>
      </c>
      <c r="H11" s="11">
        <f t="shared" ref="H11" si="5">C11-B11</f>
        <v>-1.0049999999999928</v>
      </c>
      <c r="I11" s="31">
        <f t="shared" ref="I11" si="6">D11-C11</f>
        <v>-4.6999999999995712E-2</v>
      </c>
      <c r="J11" s="11">
        <f t="shared" ref="J11" si="7">E11-D11</f>
        <v>7.2999999999984411E-2</v>
      </c>
      <c r="K11" s="11">
        <f t="shared" ref="K11" si="8">F11-E11</f>
        <v>0.10400000000001608</v>
      </c>
      <c r="L11" s="31">
        <f t="shared" si="4"/>
        <v>0.17700000000000049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64.529999999999873</v>
      </c>
      <c r="C13" s="31">
        <f>'Ind T1'!C8</f>
        <v>62.243000000000123</v>
      </c>
      <c r="D13" s="31">
        <f>'Ind T1'!D8</f>
        <v>62.197000000000109</v>
      </c>
      <c r="E13" s="31">
        <f>'Ind T1'!E8</f>
        <v>58.163999999999923</v>
      </c>
      <c r="F13" s="31">
        <f>'Ind T1'!F8</f>
        <v>50.63499999999997</v>
      </c>
      <c r="H13" s="31">
        <f t="shared" si="0"/>
        <v>-2.2869999999997503</v>
      </c>
      <c r="I13" s="31">
        <f t="shared" si="1"/>
        <v>-4.6000000000013586E-2</v>
      </c>
      <c r="J13" s="31">
        <f t="shared" si="2"/>
        <v>-4.033000000000186</v>
      </c>
      <c r="K13" s="31">
        <f t="shared" si="3"/>
        <v>-7.5289999999999537</v>
      </c>
      <c r="L13" s="31">
        <f t="shared" si="4"/>
        <v>-11.56200000000014</v>
      </c>
    </row>
    <row r="14" spans="1:12" x14ac:dyDescent="0.2">
      <c r="A14" t="str">
        <f>'Ind T2'!A7</f>
        <v>Food drink and tobacco</v>
      </c>
      <c r="B14" s="32">
        <f>'Ind T2'!B7</f>
        <v>6.8350000000000053</v>
      </c>
      <c r="C14" s="32">
        <f>'Ind T2'!C7</f>
        <v>7.4869999999999939</v>
      </c>
      <c r="D14" s="32">
        <f>'Ind T2'!D7</f>
        <v>7.9440000000000195</v>
      </c>
      <c r="E14" s="32">
        <f>'Ind T2'!E7</f>
        <v>7.3630000000000129</v>
      </c>
      <c r="F14" s="32">
        <f>'Ind T2'!F7</f>
        <v>6.0129999999999901</v>
      </c>
      <c r="H14" s="11">
        <f t="shared" si="0"/>
        <v>0.65199999999998859</v>
      </c>
      <c r="I14" s="31">
        <f t="shared" si="1"/>
        <v>0.45700000000002561</v>
      </c>
      <c r="J14" s="11">
        <f t="shared" si="2"/>
        <v>-0.58100000000000662</v>
      </c>
      <c r="K14" s="11">
        <f t="shared" si="3"/>
        <v>-1.3500000000000227</v>
      </c>
      <c r="L14" s="31">
        <f t="shared" si="4"/>
        <v>-1.9310000000000294</v>
      </c>
    </row>
    <row r="15" spans="1:12" x14ac:dyDescent="0.2">
      <c r="A15" t="str">
        <f>'Ind T2'!A8</f>
        <v>Engineering</v>
      </c>
      <c r="B15" s="32">
        <f>'Ind T2'!B8</f>
        <v>7.2540000000000022</v>
      </c>
      <c r="C15" s="32">
        <f>'Ind T2'!C8</f>
        <v>7.494000000000006</v>
      </c>
      <c r="D15" s="32">
        <f>'Ind T2'!D8</f>
        <v>7.2400000000000082</v>
      </c>
      <c r="E15" s="32">
        <f>'Ind T2'!E8</f>
        <v>7.4979999999999833</v>
      </c>
      <c r="F15" s="32">
        <f>'Ind T2'!F8</f>
        <v>7.3200000000000021</v>
      </c>
      <c r="H15" s="11">
        <f t="shared" si="0"/>
        <v>0.24000000000000377</v>
      </c>
      <c r="I15" s="31">
        <f t="shared" si="1"/>
        <v>-0.25399999999999778</v>
      </c>
      <c r="J15" s="11">
        <f t="shared" si="2"/>
        <v>0.25799999999997514</v>
      </c>
      <c r="K15" s="11">
        <f t="shared" si="3"/>
        <v>-0.17799999999998128</v>
      </c>
      <c r="L15" s="31">
        <f t="shared" si="4"/>
        <v>7.9999999999993854E-2</v>
      </c>
    </row>
    <row r="16" spans="1:12" x14ac:dyDescent="0.2">
      <c r="A16" t="str">
        <f>'Ind T2'!A9</f>
        <v>Rest of manufacturing</v>
      </c>
      <c r="B16" s="32">
        <f>'Ind T2'!B9</f>
        <v>50.440999999999867</v>
      </c>
      <c r="C16" s="32">
        <f>'Ind T2'!C9</f>
        <v>47.262000000000121</v>
      </c>
      <c r="D16" s="32">
        <f>'Ind T2'!D9</f>
        <v>47.013000000000083</v>
      </c>
      <c r="E16" s="32">
        <f>'Ind T2'!E9</f>
        <v>43.302999999999926</v>
      </c>
      <c r="F16" s="32">
        <f>'Ind T2'!F9</f>
        <v>37.301999999999978</v>
      </c>
      <c r="H16" s="11">
        <f t="shared" si="0"/>
        <v>-3.1789999999997463</v>
      </c>
      <c r="I16" s="31">
        <f t="shared" si="1"/>
        <v>-0.24900000000003786</v>
      </c>
      <c r="J16" s="11">
        <f t="shared" si="2"/>
        <v>-3.7100000000001572</v>
      </c>
      <c r="K16" s="11">
        <f t="shared" si="3"/>
        <v>-6.0009999999999479</v>
      </c>
      <c r="L16" s="31">
        <f t="shared" si="4"/>
        <v>-9.7110000000001051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40.706999999999972</v>
      </c>
      <c r="C18" s="31">
        <f>'Ind T1'!C9</f>
        <v>43.292000000000058</v>
      </c>
      <c r="D18" s="31">
        <f>'Ind T1'!D9</f>
        <v>46.385999999999854</v>
      </c>
      <c r="E18" s="31">
        <f>'Ind T1'!E9</f>
        <v>45.532999999999873</v>
      </c>
      <c r="F18" s="31">
        <f>'Ind T1'!F9</f>
        <v>45.89899999999998</v>
      </c>
      <c r="H18" s="31">
        <f t="shared" si="0"/>
        <v>2.5850000000000861</v>
      </c>
      <c r="I18" s="31">
        <f t="shared" si="1"/>
        <v>3.0939999999997951</v>
      </c>
      <c r="J18" s="31">
        <f t="shared" si="2"/>
        <v>-0.85299999999998022</v>
      </c>
      <c r="K18" s="31">
        <f t="shared" si="3"/>
        <v>0.36600000000010624</v>
      </c>
      <c r="L18" s="31">
        <f t="shared" si="4"/>
        <v>-0.48699999999987398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169.29799999999975</v>
      </c>
      <c r="E20" s="31">
        <f>'Ind T1'!E10</f>
        <v>172.08200000000005</v>
      </c>
      <c r="F20" s="31">
        <f>'Ind T1'!F10</f>
        <v>176.93799999999976</v>
      </c>
      <c r="H20" s="31">
        <f t="shared" si="0"/>
        <v>8.2700000000001239</v>
      </c>
      <c r="I20" s="31">
        <f t="shared" si="1"/>
        <v>-0.85800000000031673</v>
      </c>
      <c r="J20" s="31">
        <f t="shared" si="2"/>
        <v>2.7840000000003045</v>
      </c>
      <c r="K20" s="31">
        <f t="shared" si="3"/>
        <v>4.8559999999997103</v>
      </c>
      <c r="L20" s="31">
        <f t="shared" si="4"/>
        <v>7.6400000000000148</v>
      </c>
    </row>
    <row r="21" spans="1:12" x14ac:dyDescent="0.2">
      <c r="A21" s="10" t="str">
        <f>'Ind T2'!A13</f>
        <v>Wholesale and retail trade</v>
      </c>
      <c r="B21" s="32">
        <f>'Ind T2'!B13</f>
        <v>92.692000000000064</v>
      </c>
      <c r="C21" s="32">
        <f>'Ind T2'!C13</f>
        <v>93.714000000000041</v>
      </c>
      <c r="D21" s="32">
        <f>'Ind T2'!D13</f>
        <v>95.091999999999757</v>
      </c>
      <c r="E21" s="32">
        <f>'Ind T2'!E13</f>
        <v>94.861000000000118</v>
      </c>
      <c r="F21" s="32">
        <f>'Ind T2'!F13</f>
        <v>94.995999999999754</v>
      </c>
      <c r="H21" s="11">
        <f t="shared" si="0"/>
        <v>1.0219999999999771</v>
      </c>
      <c r="I21" s="31">
        <f t="shared" si="1"/>
        <v>1.3779999999997159</v>
      </c>
      <c r="J21" s="11">
        <f t="shared" si="2"/>
        <v>-0.23099999999963927</v>
      </c>
      <c r="K21" s="11">
        <f t="shared" si="3"/>
        <v>0.13499999999963563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33.1619999999999</v>
      </c>
      <c r="C22" s="32">
        <f>'Ind T2'!C14</f>
        <v>37.563000000000045</v>
      </c>
      <c r="D22" s="32">
        <f>'Ind T2'!D14</f>
        <v>39.363000000000014</v>
      </c>
      <c r="E22" s="32">
        <f>'Ind T2'!E14</f>
        <v>42.938999999999936</v>
      </c>
      <c r="F22" s="32">
        <f>'Ind T2'!F14</f>
        <v>44.724999999999994</v>
      </c>
      <c r="H22" s="11">
        <f t="shared" si="0"/>
        <v>4.4010000000001455</v>
      </c>
      <c r="I22" s="31">
        <f t="shared" si="1"/>
        <v>1.7999999999999687</v>
      </c>
      <c r="J22" s="11">
        <f t="shared" si="2"/>
        <v>3.5759999999999224</v>
      </c>
      <c r="K22" s="11">
        <f t="shared" si="3"/>
        <v>1.7860000000000582</v>
      </c>
      <c r="L22" s="31">
        <f t="shared" si="4"/>
        <v>5.3619999999999806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38.878999999999955</v>
      </c>
      <c r="D23" s="32">
        <f>'Ind T2'!D15</f>
        <v>34.842999999999989</v>
      </c>
      <c r="E23" s="32">
        <f>'Ind T2'!E15</f>
        <v>34.281999999999975</v>
      </c>
      <c r="F23" s="32">
        <f>'Ind T2'!F15</f>
        <v>37.217000000000006</v>
      </c>
      <c r="H23" s="11">
        <f t="shared" si="0"/>
        <v>2.8469999999999729</v>
      </c>
      <c r="I23" s="31">
        <f t="shared" si="1"/>
        <v>-4.0359999999999658</v>
      </c>
      <c r="J23" s="11">
        <f t="shared" si="2"/>
        <v>-0.56100000000001415</v>
      </c>
      <c r="K23" s="11">
        <f t="shared" si="3"/>
        <v>2.9350000000000307</v>
      </c>
      <c r="L23" s="31">
        <f t="shared" si="4"/>
        <v>2.3740000000000165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148.48999999999992</v>
      </c>
      <c r="C25" s="31">
        <f>'Ind T1'!C11</f>
        <v>162.70899999999989</v>
      </c>
      <c r="D25" s="31">
        <f>'Ind T1'!D11</f>
        <v>165.95199999999997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14.218999999999966</v>
      </c>
      <c r="I25" s="31">
        <f t="shared" si="1"/>
        <v>3.2430000000000803</v>
      </c>
      <c r="J25" s="31">
        <f t="shared" si="2"/>
        <v>2.3750000000001705</v>
      </c>
      <c r="K25" s="31">
        <f t="shared" si="3"/>
        <v>8.1689999999997553</v>
      </c>
      <c r="L25" s="31">
        <f t="shared" si="4"/>
        <v>10.543999999999926</v>
      </c>
    </row>
    <row r="26" spans="1:12" x14ac:dyDescent="0.2">
      <c r="A26" s="10" t="str">
        <f>'Ind T2'!A16</f>
        <v>Media</v>
      </c>
      <c r="B26" s="11">
        <f>'Ind T2'!B16</f>
        <v>2.0449999999999977</v>
      </c>
      <c r="C26" s="11">
        <f>'Ind T2'!C16</f>
        <v>4.5529999999999919</v>
      </c>
      <c r="D26" s="11">
        <f>'Ind T2'!D16</f>
        <v>3.6190000000000002</v>
      </c>
      <c r="E26" s="11">
        <f>'Ind T2'!E16</f>
        <v>3.5620000000000038</v>
      </c>
      <c r="F26" s="11">
        <f>'Ind T2'!F16</f>
        <v>3.6140000000000012</v>
      </c>
      <c r="H26" s="11">
        <f t="shared" si="0"/>
        <v>2.5079999999999942</v>
      </c>
      <c r="I26" s="31">
        <f t="shared" si="1"/>
        <v>-0.93399999999999173</v>
      </c>
      <c r="J26" s="11">
        <f t="shared" si="2"/>
        <v>-5.6999999999996387E-2</v>
      </c>
      <c r="K26" s="11">
        <f t="shared" si="3"/>
        <v>5.1999999999997382E-2</v>
      </c>
      <c r="L26" s="31">
        <f t="shared" si="4"/>
        <v>-4.9999999999990052E-3</v>
      </c>
    </row>
    <row r="27" spans="1:12" x14ac:dyDescent="0.2">
      <c r="A27" s="10" t="str">
        <f>'Ind T2'!A17</f>
        <v>Information technology</v>
      </c>
      <c r="B27" s="11">
        <f>'Ind T2'!B17</f>
        <v>11.890000000000022</v>
      </c>
      <c r="C27" s="11">
        <f>'Ind T2'!C17</f>
        <v>17.048999999999985</v>
      </c>
      <c r="D27" s="11">
        <f>'Ind T2'!D17</f>
        <v>16.764000000000017</v>
      </c>
      <c r="E27" s="11">
        <f>'Ind T2'!E17</f>
        <v>17.915000000000045</v>
      </c>
      <c r="F27" s="11">
        <f>'Ind T2'!F17</f>
        <v>18.986999999999984</v>
      </c>
      <c r="H27" s="11">
        <f t="shared" si="0"/>
        <v>5.1589999999999634</v>
      </c>
      <c r="I27" s="31">
        <f t="shared" si="1"/>
        <v>-0.28499999999996817</v>
      </c>
      <c r="J27" s="11">
        <f t="shared" si="2"/>
        <v>1.1510000000000282</v>
      </c>
      <c r="K27" s="11">
        <f t="shared" si="3"/>
        <v>1.0719999999999388</v>
      </c>
      <c r="L27" s="31">
        <f t="shared" si="4"/>
        <v>2.222999999999967</v>
      </c>
    </row>
    <row r="28" spans="1:12" x14ac:dyDescent="0.2">
      <c r="A28" s="10" t="str">
        <f>'Ind T2'!A18</f>
        <v>Finance and insurance</v>
      </c>
      <c r="B28" s="11">
        <f>'Ind T2'!B18</f>
        <v>15.411000000000003</v>
      </c>
      <c r="C28" s="11">
        <f>'Ind T2'!C18</f>
        <v>15.216999999999977</v>
      </c>
      <c r="D28" s="11">
        <f>'Ind T2'!D18</f>
        <v>15.398999999999987</v>
      </c>
      <c r="E28" s="11">
        <f>'Ind T2'!E18</f>
        <v>15.517999999999994</v>
      </c>
      <c r="F28" s="11">
        <f>'Ind T2'!F18</f>
        <v>15.195999999999994</v>
      </c>
      <c r="H28" s="11">
        <f t="shared" si="0"/>
        <v>-0.19400000000002571</v>
      </c>
      <c r="I28" s="31">
        <f t="shared" si="1"/>
        <v>0.18200000000000927</v>
      </c>
      <c r="J28" s="11">
        <f t="shared" si="2"/>
        <v>0.11900000000000688</v>
      </c>
      <c r="K28" s="11">
        <f t="shared" si="3"/>
        <v>-0.32199999999999918</v>
      </c>
      <c r="L28" s="31">
        <f t="shared" si="4"/>
        <v>-0.2029999999999923</v>
      </c>
    </row>
    <row r="29" spans="1:12" x14ac:dyDescent="0.2">
      <c r="A29" s="10" t="str">
        <f>'Ind T2'!A19</f>
        <v>Real estate</v>
      </c>
      <c r="B29" s="11">
        <f>'Ind T2'!B19</f>
        <v>6.4650000000000052</v>
      </c>
      <c r="C29" s="11">
        <f>'Ind T2'!C19</f>
        <v>7.0060000000000029</v>
      </c>
      <c r="D29" s="11">
        <f>'Ind T2'!D19</f>
        <v>7.8530000000000104</v>
      </c>
      <c r="E29" s="11">
        <f>'Ind T2'!E19</f>
        <v>7.1809999999999903</v>
      </c>
      <c r="F29" s="11">
        <f>'Ind T2'!F19</f>
        <v>7.5440000000000111</v>
      </c>
      <c r="H29" s="11">
        <f t="shared" ref="H29:H31" si="9">C29-B29</f>
        <v>0.5409999999999977</v>
      </c>
      <c r="I29" s="31">
        <f t="shared" ref="I29:I31" si="10">D29-C29</f>
        <v>0.84700000000000752</v>
      </c>
      <c r="J29" s="11">
        <f t="shared" ref="J29:J31" si="11">E29-D29</f>
        <v>-0.67200000000002014</v>
      </c>
      <c r="K29" s="11">
        <f t="shared" ref="K29:K31" si="12">F29-E29</f>
        <v>0.36300000000002086</v>
      </c>
      <c r="L29" s="31">
        <f t="shared" si="4"/>
        <v>-0.30899999999999928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39.398999999999944</v>
      </c>
      <c r="D30" s="11">
        <f>'Ind T2'!D20</f>
        <v>39.652000000000008</v>
      </c>
      <c r="E30" s="11">
        <f>'Ind T2'!E20</f>
        <v>41.090000000000018</v>
      </c>
      <c r="F30" s="11">
        <f>'Ind T2'!F20</f>
        <v>43.755000000000017</v>
      </c>
      <c r="H30" s="11">
        <f t="shared" si="9"/>
        <v>4.4469999999999104</v>
      </c>
      <c r="I30" s="31">
        <f t="shared" si="10"/>
        <v>0.25300000000006406</v>
      </c>
      <c r="J30" s="11">
        <f t="shared" si="11"/>
        <v>1.4380000000000095</v>
      </c>
      <c r="K30" s="11">
        <f t="shared" si="12"/>
        <v>2.6649999999999991</v>
      </c>
      <c r="L30" s="31">
        <f t="shared" si="4"/>
        <v>4.1030000000000086</v>
      </c>
    </row>
    <row r="31" spans="1:12" x14ac:dyDescent="0.2">
      <c r="A31" s="10" t="str">
        <f>'Ind T2'!A21</f>
        <v>Support services</v>
      </c>
      <c r="B31" s="11">
        <f>'Ind T2'!B21</f>
        <v>49.371999999999929</v>
      </c>
      <c r="C31" s="11">
        <f>'Ind T2'!C21</f>
        <v>47.048999999999957</v>
      </c>
      <c r="D31" s="11">
        <f>'Ind T2'!D21</f>
        <v>47.642000000000017</v>
      </c>
      <c r="E31" s="11">
        <f>'Ind T2'!E21</f>
        <v>51.301000000000045</v>
      </c>
      <c r="F31" s="11">
        <f>'Ind T2'!F21</f>
        <v>55.510999999999903</v>
      </c>
      <c r="H31" s="11">
        <f t="shared" si="9"/>
        <v>-2.322999999999972</v>
      </c>
      <c r="I31" s="31">
        <f t="shared" si="10"/>
        <v>0.59300000000006037</v>
      </c>
      <c r="J31" s="11">
        <f t="shared" si="11"/>
        <v>3.6590000000000273</v>
      </c>
      <c r="K31" s="11">
        <f t="shared" si="12"/>
        <v>4.2099999999998587</v>
      </c>
      <c r="L31" s="31">
        <f t="shared" si="4"/>
        <v>7.8689999999998861</v>
      </c>
    </row>
    <row r="32" spans="1:12" x14ac:dyDescent="0.2">
      <c r="A32" s="10" t="str">
        <f>'Ind T2'!A25</f>
        <v>Arts and entertainment</v>
      </c>
      <c r="B32" s="11">
        <f>'Ind T2'!B25</f>
        <v>15.22599999999996</v>
      </c>
      <c r="C32" s="11">
        <f>'Ind T2'!C25</f>
        <v>15.194000000000008</v>
      </c>
      <c r="D32" s="11">
        <f>'Ind T2'!D25</f>
        <v>15.594999999999947</v>
      </c>
      <c r="E32" s="11">
        <f>'Ind T2'!E25</f>
        <v>14.265000000000008</v>
      </c>
      <c r="F32" s="11">
        <f>'Ind T2'!F25</f>
        <v>14.991999999999996</v>
      </c>
      <c r="H32" s="11">
        <f t="shared" ref="H32" si="13">C32-B32</f>
        <v>-3.1999999999952067E-2</v>
      </c>
      <c r="I32" s="31">
        <f t="shared" ref="I32:I33" si="14">D32-C32</f>
        <v>0.4009999999999394</v>
      </c>
      <c r="J32" s="11">
        <f t="shared" ref="J32:J33" si="15">E32-D32</f>
        <v>-1.3299999999999397</v>
      </c>
      <c r="K32" s="11">
        <f t="shared" ref="K32:K33" si="16">F32-E32</f>
        <v>0.72699999999998788</v>
      </c>
      <c r="L32" s="31">
        <f t="shared" si="4"/>
        <v>-0.6029999999999518</v>
      </c>
    </row>
    <row r="33" spans="1:12" x14ac:dyDescent="0.2">
      <c r="A33" s="10" t="str">
        <f>'Ind T2'!A26</f>
        <v>Other services</v>
      </c>
      <c r="B33" s="11">
        <f>'Ind T2'!B26</f>
        <v>13.128999999999968</v>
      </c>
      <c r="C33" s="11">
        <f>'Ind T2'!C26</f>
        <v>17.242000000000022</v>
      </c>
      <c r="D33" s="11">
        <f>'Ind T2'!D26</f>
        <v>19.427999999999997</v>
      </c>
      <c r="E33" s="11">
        <f>'Ind T2'!E26</f>
        <v>17.495000000000022</v>
      </c>
      <c r="F33" s="11">
        <f>'Ind T2'!F26</f>
        <v>16.896999999999988</v>
      </c>
      <c r="H33" s="11">
        <f>C33-B33</f>
        <v>4.1130000000000546</v>
      </c>
      <c r="I33" s="31">
        <f t="shared" si="14"/>
        <v>2.1859999999999751</v>
      </c>
      <c r="J33" s="11">
        <f t="shared" si="15"/>
        <v>-1.932999999999975</v>
      </c>
      <c r="K33" s="11">
        <f t="shared" si="16"/>
        <v>-0.5980000000000345</v>
      </c>
      <c r="L33" s="31">
        <f t="shared" si="4"/>
        <v>-2.5310000000000095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190.45700000000014</v>
      </c>
      <c r="C35" s="31">
        <f>'Ind T1'!C12</f>
        <v>191.20000000000033</v>
      </c>
      <c r="D35" s="31">
        <f>'Ind T1'!D12</f>
        <v>194.62000000000023</v>
      </c>
      <c r="E35" s="31">
        <f>'Ind T1'!E12</f>
        <v>203.62900000000013</v>
      </c>
      <c r="F35" s="31">
        <f>'Ind T1'!F12</f>
        <v>217.58499999999995</v>
      </c>
      <c r="H35" s="31">
        <f t="shared" si="0"/>
        <v>0.74300000000019395</v>
      </c>
      <c r="I35" s="31">
        <f t="shared" si="1"/>
        <v>3.4199999999999022</v>
      </c>
      <c r="J35" s="31">
        <f t="shared" si="2"/>
        <v>9.0089999999999009</v>
      </c>
      <c r="K35" s="31">
        <f t="shared" si="3"/>
        <v>13.955999999999818</v>
      </c>
      <c r="L35" s="31">
        <f t="shared" si="4"/>
        <v>22.964999999999719</v>
      </c>
    </row>
    <row r="36" spans="1:12" x14ac:dyDescent="0.2">
      <c r="A36" s="10" t="str">
        <f>'Ind T2'!A22</f>
        <v>Public admin. and defence</v>
      </c>
      <c r="B36" s="32">
        <f>'Ind T2'!B22</f>
        <v>32.689</v>
      </c>
      <c r="C36" s="32">
        <f>'Ind T2'!C22</f>
        <v>31.441000000000052</v>
      </c>
      <c r="D36" s="32">
        <f>'Ind T2'!D22</f>
        <v>32.793000000000042</v>
      </c>
      <c r="E36" s="32">
        <f>'Ind T2'!E22</f>
        <v>32.832999999999984</v>
      </c>
      <c r="F36" s="32">
        <f>'Ind T2'!F22</f>
        <v>32.777000000000029</v>
      </c>
      <c r="H36" s="11">
        <f t="shared" si="0"/>
        <v>-1.2479999999999478</v>
      </c>
      <c r="I36" s="31">
        <f t="shared" si="1"/>
        <v>1.3519999999999897</v>
      </c>
      <c r="J36" s="11">
        <f t="shared" si="2"/>
        <v>3.9999999999942304E-2</v>
      </c>
      <c r="K36" s="11">
        <f t="shared" si="3"/>
        <v>-5.5999999999954753E-2</v>
      </c>
      <c r="L36" s="31">
        <f t="shared" si="4"/>
        <v>-1.6000000000012449E-2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63.502000000000152</v>
      </c>
      <c r="D37" s="32">
        <f>'Ind T2'!D23</f>
        <v>62.976000000000177</v>
      </c>
      <c r="E37" s="32">
        <f>'Ind T2'!E23</f>
        <v>62.853000000000108</v>
      </c>
      <c r="F37" s="32">
        <f>'Ind T2'!F23</f>
        <v>64.490999999999872</v>
      </c>
      <c r="H37" s="11">
        <f t="shared" si="0"/>
        <v>0.64800000000004587</v>
      </c>
      <c r="I37" s="31">
        <f t="shared" si="1"/>
        <v>-0.52599999999997493</v>
      </c>
      <c r="J37" s="11">
        <f t="shared" si="2"/>
        <v>-0.12300000000006861</v>
      </c>
      <c r="K37" s="11">
        <f t="shared" si="3"/>
        <v>1.6379999999997636</v>
      </c>
      <c r="L37" s="31">
        <f t="shared" si="4"/>
        <v>1.514999999999695</v>
      </c>
    </row>
    <row r="38" spans="1:12" x14ac:dyDescent="0.2">
      <c r="A38" s="10" t="str">
        <f>'Ind T2'!A24</f>
        <v>Health and social work</v>
      </c>
      <c r="B38" s="32">
        <f>'Ind T2'!B24</f>
        <v>94.91400000000003</v>
      </c>
      <c r="C38" s="32">
        <f>'Ind T2'!C24</f>
        <v>96.257000000000119</v>
      </c>
      <c r="D38" s="32">
        <f>'Ind T2'!D24</f>
        <v>98.851000000000013</v>
      </c>
      <c r="E38" s="32">
        <f>'Ind T2'!E24</f>
        <v>107.94300000000003</v>
      </c>
      <c r="F38" s="32">
        <f>'Ind T2'!F24</f>
        <v>120.31700000000005</v>
      </c>
      <c r="H38" s="11">
        <f t="shared" si="0"/>
        <v>1.3430000000000888</v>
      </c>
      <c r="I38" s="31">
        <f t="shared" si="1"/>
        <v>2.5939999999998946</v>
      </c>
      <c r="J38" s="11">
        <f t="shared" si="2"/>
        <v>9.092000000000013</v>
      </c>
      <c r="K38" s="11">
        <f t="shared" si="3"/>
        <v>12.374000000000024</v>
      </c>
      <c r="L38" s="31">
        <f t="shared" si="4"/>
        <v>21.466000000000037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616.37999999999977</v>
      </c>
      <c r="C40" s="33">
        <f>'Ind T1'!C14</f>
        <v>638.0750000000005</v>
      </c>
      <c r="D40" s="33">
        <f>'Ind T1'!D14</f>
        <v>645.41899999999998</v>
      </c>
      <c r="E40" s="33">
        <f>'Ind T1'!E14</f>
        <v>654.80400000000009</v>
      </c>
      <c r="F40" s="33">
        <f>'Ind T1'!F14</f>
        <v>674.71299999999951</v>
      </c>
      <c r="G40" s="24"/>
      <c r="H40" s="34">
        <f t="shared" si="0"/>
        <v>21.695000000000732</v>
      </c>
      <c r="I40" s="34">
        <f>D40-C40</f>
        <v>7.3439999999994825</v>
      </c>
      <c r="J40" s="34">
        <f>E40-D40</f>
        <v>9.3850000000001046</v>
      </c>
      <c r="K40" s="34">
        <f>F40-E40</f>
        <v>19.908999999999423</v>
      </c>
      <c r="L40" s="205">
        <f t="shared" si="4"/>
        <v>29.293999999999528</v>
      </c>
    </row>
    <row r="44" spans="1:12" ht="15.75" x14ac:dyDescent="0.25">
      <c r="A44" s="19" t="str">
        <f>CONCATENATE(A1," (Continued)")</f>
        <v>Industry Table 4  Employment by Industry Group in Sector (SIC 2007), 2015-2035, Sheffield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-17.805309734513131</v>
      </c>
      <c r="D50" s="44">
        <f t="shared" si="17"/>
        <v>0.29398840570411533</v>
      </c>
      <c r="E50" s="44">
        <f t="shared" si="17"/>
        <v>0.12799137697636631</v>
      </c>
      <c r="F50" s="44">
        <f>IF(AND(F$5-D$5 &lt;&gt; 0,D7&lt;&gt;0,F7&lt;&gt;0),(EXP(LN(F7/D7)/(F$5-D$5))-1)*100,0)</f>
        <v>0.1832931704721652</v>
      </c>
      <c r="H50" s="44">
        <f>(B7/B$40)*100</f>
        <v>1.6726694571530552</v>
      </c>
      <c r="I50" s="44">
        <f>(C7/C$40)*100</f>
        <v>1.3282137679739827</v>
      </c>
      <c r="J50" s="44">
        <f>(D7/D$40)*100</f>
        <v>1.0792988740647562</v>
      </c>
      <c r="K50" s="44">
        <f>(E7/E$40)*100</f>
        <v>1.0795596850355227</v>
      </c>
      <c r="L50" s="44">
        <f>(F7/F$40)*100</f>
        <v>1.0611919438338997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-30.805474534440012</v>
      </c>
      <c r="D51" s="40">
        <f t="shared" si="17"/>
        <v>0.70339415894951074</v>
      </c>
      <c r="E51" s="40">
        <f t="shared" si="17"/>
        <v>0.13691169322653796</v>
      </c>
      <c r="F51" s="44">
        <f t="shared" ref="F51:F83" si="18">IF(AND(F$5-D$5 &lt;&gt; 0,D8&lt;&gt;0,F8&lt;&gt;0),(EXP(LN(F8/D8)/(F$5-D$5))-1)*100,0)</f>
        <v>0.32538422596268823</v>
      </c>
      <c r="H51" s="40">
        <f t="shared" ref="H51:L54" si="19">(B8/B$7)*100</f>
        <v>39.786614936954415</v>
      </c>
      <c r="I51" s="40">
        <f t="shared" si="19"/>
        <v>52.589970501474845</v>
      </c>
      <c r="J51" s="40">
        <f t="shared" si="19"/>
        <v>44.272179155900062</v>
      </c>
      <c r="K51" s="40">
        <f t="shared" si="19"/>
        <v>45.183194228320957</v>
      </c>
      <c r="L51" s="40">
        <f t="shared" si="19"/>
        <v>45.223463687150812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-36.967867669934165</v>
      </c>
      <c r="C52" s="44">
        <f t="shared" si="17"/>
        <v>-9.9476439790571973</v>
      </c>
      <c r="D52" s="40">
        <f t="shared" si="17"/>
        <v>-7.4169501810891214</v>
      </c>
      <c r="E52" s="40">
        <f t="shared" si="17"/>
        <v>-5.8545336143161268</v>
      </c>
      <c r="F52" s="44">
        <f t="shared" si="18"/>
        <v>-6.3782470533897184</v>
      </c>
      <c r="H52" s="40">
        <f t="shared" si="19"/>
        <v>11.736178467507269</v>
      </c>
      <c r="I52" s="40">
        <f t="shared" si="19"/>
        <v>2.2536873156342097</v>
      </c>
      <c r="J52" s="40">
        <f t="shared" si="19"/>
        <v>2.4691358024691334</v>
      </c>
      <c r="K52" s="40">
        <f t="shared" si="19"/>
        <v>1.6551138774932823</v>
      </c>
      <c r="L52" s="40">
        <f t="shared" si="19"/>
        <v>0.89385474860335079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-6.1349693251537163</v>
      </c>
      <c r="D53" s="40">
        <f t="shared" si="17"/>
        <v>-0.47127451673104614</v>
      </c>
      <c r="E53" s="40">
        <f t="shared" si="17"/>
        <v>-3.830688415441541E-2</v>
      </c>
      <c r="F53" s="44">
        <f t="shared" si="18"/>
        <v>-0.18283830098635434</v>
      </c>
      <c r="H53" s="40">
        <f t="shared" si="19"/>
        <v>12.67701260911738</v>
      </c>
      <c r="I53" s="40">
        <f t="shared" si="19"/>
        <v>13.46312684365785</v>
      </c>
      <c r="J53" s="40">
        <f t="shared" si="19"/>
        <v>15.374677002583933</v>
      </c>
      <c r="K53" s="40">
        <f t="shared" si="19"/>
        <v>14.797000990239084</v>
      </c>
      <c r="L53" s="40">
        <f t="shared" si="19"/>
        <v>14.553072625698313</v>
      </c>
    </row>
    <row r="54" spans="1:12" x14ac:dyDescent="0.2">
      <c r="A54" t="str">
        <f>A11</f>
        <v>Water and sewerage</v>
      </c>
      <c r="B54" s="40">
        <f t="shared" si="17"/>
        <v>-7.6386035048484846</v>
      </c>
      <c r="C54" s="44">
        <f t="shared" si="17"/>
        <v>-1.7498138495903093</v>
      </c>
      <c r="D54" s="40">
        <f t="shared" si="17"/>
        <v>0.54721804932189588</v>
      </c>
      <c r="E54" s="40">
        <f t="shared" si="17"/>
        <v>0.37701961981453369</v>
      </c>
      <c r="F54" s="44">
        <f t="shared" si="18"/>
        <v>0.43372039459659284</v>
      </c>
      <c r="H54" s="40">
        <f t="shared" si="19"/>
        <v>35.800193986420929</v>
      </c>
      <c r="I54" s="40">
        <f t="shared" si="19"/>
        <v>31.693215339233099</v>
      </c>
      <c r="J54" s="40">
        <f t="shared" si="19"/>
        <v>37.884008039046869</v>
      </c>
      <c r="K54" s="40">
        <f t="shared" si="19"/>
        <v>38.364690903946681</v>
      </c>
      <c r="L54" s="40">
        <f t="shared" si="19"/>
        <v>39.32960893854753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-0.8980470694931908</v>
      </c>
      <c r="C56" s="44">
        <f t="shared" si="20"/>
        <v>-7.390389280724774E-2</v>
      </c>
      <c r="D56" s="44">
        <f t="shared" si="20"/>
        <v>-1.3318544817569333</v>
      </c>
      <c r="E56" s="44">
        <f t="shared" si="20"/>
        <v>-1.3766716958204084</v>
      </c>
      <c r="F56" s="44">
        <f t="shared" si="18"/>
        <v>-1.3617348868061874</v>
      </c>
      <c r="H56" s="44">
        <f>(B13/B$40)*100</f>
        <v>10.469191083422547</v>
      </c>
      <c r="I56" s="44">
        <f>(C13/C$40)*100</f>
        <v>9.7548093876111857</v>
      </c>
      <c r="J56" s="44">
        <f>(D13/D$40)*100</f>
        <v>9.6366856259267415</v>
      </c>
      <c r="K56" s="44">
        <f>(E13/E$40)*100</f>
        <v>8.8826580167500371</v>
      </c>
      <c r="L56" s="44">
        <f>(F13/F$40)*100</f>
        <v>7.5046723569873421</v>
      </c>
    </row>
    <row r="57" spans="1:12" x14ac:dyDescent="0.2">
      <c r="A57" t="str">
        <f>A14</f>
        <v>Food drink and tobacco</v>
      </c>
      <c r="B57" s="40">
        <f t="shared" si="20"/>
        <v>2.3039326204408628</v>
      </c>
      <c r="C57" s="44">
        <f t="shared" si="20"/>
        <v>6.1039134499803138</v>
      </c>
      <c r="D57" s="40">
        <f t="shared" si="20"/>
        <v>-1.5075109159498945</v>
      </c>
      <c r="E57" s="40">
        <f t="shared" si="20"/>
        <v>-2.0050624821454699</v>
      </c>
      <c r="F57" s="44">
        <f t="shared" si="18"/>
        <v>-1.8394918629999979</v>
      </c>
      <c r="H57" s="40">
        <f t="shared" ref="H57:L59" si="21">(B14/B$13)*100</f>
        <v>10.591972725863968</v>
      </c>
      <c r="I57" s="40">
        <f t="shared" si="21"/>
        <v>12.028661857558246</v>
      </c>
      <c r="J57" s="40">
        <f t="shared" si="21"/>
        <v>12.772320208370189</v>
      </c>
      <c r="K57" s="40">
        <f t="shared" si="21"/>
        <v>12.659033078880446</v>
      </c>
      <c r="L57" s="40">
        <f t="shared" si="21"/>
        <v>11.875185148612607</v>
      </c>
    </row>
    <row r="58" spans="1:12" x14ac:dyDescent="0.2">
      <c r="A58" t="str">
        <f>A15</f>
        <v>Engineering</v>
      </c>
      <c r="B58" s="40">
        <f t="shared" si="20"/>
        <v>0.81706136277115426</v>
      </c>
      <c r="C58" s="44">
        <f t="shared" si="20"/>
        <v>-3.3893781692019953</v>
      </c>
      <c r="D58" s="40">
        <f t="shared" si="20"/>
        <v>0.70276008855705285</v>
      </c>
      <c r="E58" s="40">
        <f t="shared" si="20"/>
        <v>-0.23997151030961117</v>
      </c>
      <c r="F58" s="44">
        <f t="shared" si="18"/>
        <v>7.3287652790288149E-2</v>
      </c>
      <c r="H58" s="40">
        <f t="shared" si="21"/>
        <v>11.241283124128337</v>
      </c>
      <c r="I58" s="40">
        <f t="shared" si="21"/>
        <v>12.039908102115886</v>
      </c>
      <c r="J58" s="40">
        <f t="shared" si="21"/>
        <v>11.640432818303125</v>
      </c>
      <c r="K58" s="40">
        <f t="shared" si="21"/>
        <v>12.891135410219368</v>
      </c>
      <c r="L58" s="40">
        <f t="shared" si="21"/>
        <v>14.456403673348486</v>
      </c>
    </row>
    <row r="59" spans="1:12" x14ac:dyDescent="0.2">
      <c r="A59" t="str">
        <f>A16</f>
        <v>Rest of manufacturing</v>
      </c>
      <c r="B59" s="40">
        <f t="shared" si="20"/>
        <v>-1.614272346500456</v>
      </c>
      <c r="C59" s="44">
        <f t="shared" si="20"/>
        <v>-0.52685032372739027</v>
      </c>
      <c r="D59" s="40">
        <f t="shared" si="20"/>
        <v>-1.6306041909929014</v>
      </c>
      <c r="E59" s="40">
        <f t="shared" si="20"/>
        <v>-1.4806782566376353</v>
      </c>
      <c r="F59" s="44">
        <f t="shared" si="18"/>
        <v>-1.5306789402231846</v>
      </c>
      <c r="H59" s="40">
        <f t="shared" si="21"/>
        <v>78.166744150007688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74.449831510900182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7.1468169638727597</v>
      </c>
      <c r="D61" s="44">
        <f>IF(AND(E$5-D$5 &lt;&gt; 0,D18&lt;&gt;0,E18&lt;&gt;0),(EXP(LN(E18/D18)/(E$5-D$5))-1)*100,0)</f>
        <v>-0.37051891377618551</v>
      </c>
      <c r="E61" s="44">
        <f>IF(AND(F$5-E$5 &lt;&gt; 0,E18&lt;&gt;0,F18&lt;&gt;0),(EXP(LN(F18/E18)/(F$5-E$5))-1)*100,0)</f>
        <v>8.0091981904817366E-2</v>
      </c>
      <c r="F61" s="44">
        <f t="shared" si="18"/>
        <v>-7.0337646335805193E-2</v>
      </c>
      <c r="H61" s="44">
        <f>(B18/B$40)*100</f>
        <v>6.6042051980920835</v>
      </c>
      <c r="I61" s="44">
        <f>(C18/C$40)*100</f>
        <v>6.7847823531716536</v>
      </c>
      <c r="J61" s="44">
        <f>(D18/D$40)*100</f>
        <v>7.1869591691598567</v>
      </c>
      <c r="K61" s="44">
        <f>(E18/E$40)*100</f>
        <v>6.9536838504346141</v>
      </c>
      <c r="L61" s="44">
        <f>(F18/F$40)*100</f>
        <v>6.8027442779374363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-0.5042431650957413</v>
      </c>
      <c r="D63" s="44">
        <f t="shared" si="22"/>
        <v>0.32674528590426188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26.263992991336515</v>
      </c>
      <c r="I63" s="44">
        <f>(C20/C$40)*100</f>
        <v>26.667084590369463</v>
      </c>
      <c r="J63" s="44">
        <f>(D20/D$40)*100</f>
        <v>26.230712142034822</v>
      </c>
      <c r="K63" s="44">
        <f>(E20/E$40)*100</f>
        <v>26.279924985186408</v>
      </c>
      <c r="L63" s="44">
        <f>(F20/F$40)*100</f>
        <v>26.224187172916469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1.4704313122902768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57.257576319138217</v>
      </c>
      <c r="I64" s="40">
        <f t="shared" si="23"/>
        <v>55.07534262676603</v>
      </c>
      <c r="J64" s="40">
        <f t="shared" si="23"/>
        <v>56.168413094070743</v>
      </c>
      <c r="K64" s="40">
        <f t="shared" si="23"/>
        <v>55.125463441847543</v>
      </c>
      <c r="L64" s="40">
        <f t="shared" si="23"/>
        <v>53.688862765488409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4.7919495247982447</v>
      </c>
      <c r="D65" s="40">
        <f t="shared" si="22"/>
        <v>1.7542944169221864</v>
      </c>
      <c r="E65" s="40">
        <f t="shared" si="22"/>
        <v>0.40835275223864986</v>
      </c>
      <c r="F65" s="44">
        <f t="shared" si="18"/>
        <v>0.85501011323578791</v>
      </c>
      <c r="H65" s="40">
        <f t="shared" si="23"/>
        <v>20.484785589859477</v>
      </c>
      <c r="I65" s="40">
        <f t="shared" si="23"/>
        <v>22.07562472084442</v>
      </c>
      <c r="J65" s="40">
        <f t="shared" si="23"/>
        <v>23.250717669435002</v>
      </c>
      <c r="K65" s="40">
        <f t="shared" si="23"/>
        <v>24.952638858218712</v>
      </c>
      <c r="L65" s="40">
        <f t="shared" si="23"/>
        <v>25.27721574788912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-10.380925435324906</v>
      </c>
      <c r="D66" s="40">
        <f t="shared" si="22"/>
        <v>-0.32411004800739773</v>
      </c>
      <c r="E66" s="40">
        <f t="shared" si="22"/>
        <v>0.82483528576371423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22.849032652389536</v>
      </c>
      <c r="J66" s="40">
        <f t="shared" si="23"/>
        <v>20.580869236494255</v>
      </c>
      <c r="K66" s="40">
        <f t="shared" si="23"/>
        <v>19.921897699933734</v>
      </c>
      <c r="L66" s="40">
        <f t="shared" si="23"/>
        <v>21.033921486622464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1.9931288373722822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24.09065836010253</v>
      </c>
      <c r="I68" s="44">
        <f>(C25/C$40)*100</f>
        <v>25.499980409826396</v>
      </c>
      <c r="J68" s="44">
        <f>(D25/D$40)*100</f>
        <v>25.712289226068641</v>
      </c>
      <c r="K68" s="44">
        <f>(E25/E$40)*100</f>
        <v>25.706470943977145</v>
      </c>
      <c r="L68" s="44">
        <f>(F25/F$40)*100</f>
        <v>26.15867783783624</v>
      </c>
    </row>
    <row r="69" spans="1:12" x14ac:dyDescent="0.2">
      <c r="A69" t="str">
        <f>A26</f>
        <v>Media</v>
      </c>
      <c r="B69" s="40">
        <f t="shared" si="24"/>
        <v>22.152141308123351</v>
      </c>
      <c r="C69" s="44">
        <f t="shared" si="24"/>
        <v>-20.513946848231789</v>
      </c>
      <c r="D69" s="40">
        <f t="shared" si="24"/>
        <v>-0.31700766055651197</v>
      </c>
      <c r="E69" s="40">
        <f t="shared" si="24"/>
        <v>0.14503514741133205</v>
      </c>
      <c r="F69" s="44">
        <f t="shared" si="18"/>
        <v>-9.2165913232467034E-3</v>
      </c>
      <c r="H69" s="40">
        <f t="shared" ref="H69:L71" si="25">(B26/B$25)*100</f>
        <v>1.3771971176510194</v>
      </c>
      <c r="I69" s="40">
        <f t="shared" si="25"/>
        <v>2.7982471774763504</v>
      </c>
      <c r="J69" s="40">
        <f t="shared" si="25"/>
        <v>2.1807510605476286</v>
      </c>
      <c r="K69" s="40">
        <f t="shared" si="25"/>
        <v>2.1161192203271022</v>
      </c>
      <c r="L69" s="40">
        <f t="shared" si="25"/>
        <v>2.0476384733931665</v>
      </c>
    </row>
    <row r="70" spans="1:12" x14ac:dyDescent="0.2">
      <c r="A70" t="str">
        <f>A27</f>
        <v>Information technology</v>
      </c>
      <c r="B70" s="40">
        <f t="shared" si="24"/>
        <v>9.4282021485733623</v>
      </c>
      <c r="C70" s="44">
        <f t="shared" si="24"/>
        <v>-1.6716522963221792</v>
      </c>
      <c r="D70" s="40">
        <f t="shared" si="24"/>
        <v>1.3369507332970265</v>
      </c>
      <c r="E70" s="40">
        <f t="shared" si="24"/>
        <v>0.58285385865433081</v>
      </c>
      <c r="F70" s="44">
        <f t="shared" si="18"/>
        <v>0.83359390164450264</v>
      </c>
      <c r="H70" s="40">
        <f t="shared" si="25"/>
        <v>8.0072732170516723</v>
      </c>
      <c r="I70" s="40">
        <f t="shared" si="25"/>
        <v>10.47821571025573</v>
      </c>
      <c r="J70" s="40">
        <f t="shared" si="25"/>
        <v>10.101716158889328</v>
      </c>
      <c r="K70" s="40">
        <f t="shared" si="25"/>
        <v>10.642974686176329</v>
      </c>
      <c r="L70" s="40">
        <f t="shared" si="25"/>
        <v>10.75775088387272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1.1960307550766158</v>
      </c>
      <c r="D71" s="40">
        <f t="shared" si="24"/>
        <v>0.15407994586713603</v>
      </c>
      <c r="E71" s="40">
        <f t="shared" si="24"/>
        <v>-0.20946436803046531</v>
      </c>
      <c r="F71" s="44">
        <f t="shared" si="18"/>
        <v>-8.8429790601152192E-2</v>
      </c>
      <c r="H71" s="40">
        <f t="shared" si="25"/>
        <v>10.378476665095301</v>
      </c>
      <c r="I71" s="40">
        <f t="shared" si="25"/>
        <v>9.3522792224154703</v>
      </c>
      <c r="J71" s="40">
        <f t="shared" si="25"/>
        <v>9.2791891631315018</v>
      </c>
      <c r="K71" s="40">
        <f t="shared" si="25"/>
        <v>9.2189607133733631</v>
      </c>
      <c r="L71" s="40">
        <f t="shared" si="25"/>
        <v>8.6098268516000385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12.08963745361129</v>
      </c>
      <c r="D72" s="40">
        <f t="shared" si="27"/>
        <v>-1.7732294302226781</v>
      </c>
      <c r="E72" s="40">
        <f t="shared" si="27"/>
        <v>0.49435689341754685</v>
      </c>
      <c r="F72" s="44">
        <f t="shared" si="18"/>
        <v>-0.26726274258406235</v>
      </c>
      <c r="H72" s="40">
        <f t="shared" ref="H72:L72" si="28">(B29/B$25)*100</f>
        <v>4.353828540642473</v>
      </c>
      <c r="I72" s="40">
        <f t="shared" si="28"/>
        <v>4.3058466341751274</v>
      </c>
      <c r="J72" s="40">
        <f t="shared" si="28"/>
        <v>4.732091207096035</v>
      </c>
      <c r="K72" s="40">
        <f t="shared" si="28"/>
        <v>4.2661011008334873</v>
      </c>
      <c r="L72" s="40">
        <f t="shared" si="28"/>
        <v>4.2743178315655967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3.0393930485364207</v>
      </c>
      <c r="C73" s="44">
        <f t="shared" si="29"/>
        <v>0.64214827787523188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0.65858924935158214</v>
      </c>
      <c r="H73" s="40">
        <f t="shared" ref="H73:L73" si="30">(B30/B$25)*100</f>
        <v>23.538285406424713</v>
      </c>
      <c r="I73" s="40">
        <f t="shared" si="30"/>
        <v>24.214395024245722</v>
      </c>
      <c r="J73" s="40">
        <f t="shared" si="30"/>
        <v>23.893655996914781</v>
      </c>
      <c r="K73" s="40">
        <f t="shared" si="30"/>
        <v>24.410819416968152</v>
      </c>
      <c r="L73" s="40">
        <f t="shared" si="30"/>
        <v>24.790930106064753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-1.1976170418310894</v>
      </c>
      <c r="C74" s="44">
        <f t="shared" si="31"/>
        <v>1.2603881060172517</v>
      </c>
      <c r="D74" s="40">
        <f t="shared" si="31"/>
        <v>1.4909152950804083</v>
      </c>
      <c r="E74" s="40">
        <f t="shared" si="31"/>
        <v>0.7918280484445761</v>
      </c>
      <c r="F74" s="44">
        <f t="shared" si="18"/>
        <v>1.0243204376282344</v>
      </c>
      <c r="H74" s="40">
        <f>(B31/B$25)*100</f>
        <v>33.249377062428415</v>
      </c>
      <c r="I74" s="40">
        <f t="shared" ref="I74:L74" si="32">(C31/C$25)*100</f>
        <v>28.916040292792651</v>
      </c>
      <c r="J74" s="40">
        <f t="shared" si="32"/>
        <v>28.708301195526431</v>
      </c>
      <c r="K74" s="40">
        <f t="shared" si="32"/>
        <v>30.476988243122022</v>
      </c>
      <c r="L74" s="40">
        <f t="shared" si="32"/>
        <v>31.451704287915838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-5.2583165280029043E-2</v>
      </c>
      <c r="C75" s="44">
        <f t="shared" si="33"/>
        <v>2.6391996840854137</v>
      </c>
      <c r="D75" s="40">
        <f t="shared" si="33"/>
        <v>-1.7670289668688666</v>
      </c>
      <c r="E75" s="40">
        <f t="shared" si="33"/>
        <v>0.49831488761566956</v>
      </c>
      <c r="F75" s="44">
        <f t="shared" si="18"/>
        <v>-0.26254557509550747</v>
      </c>
      <c r="H75" s="40">
        <f t="shared" ref="H75:L75" si="34">(B32/B$25)*100</f>
        <v>10.253889150784543</v>
      </c>
      <c r="I75" s="40">
        <f t="shared" si="34"/>
        <v>9.3381435569022102</v>
      </c>
      <c r="J75" s="40">
        <f t="shared" si="34"/>
        <v>9.3972956035479847</v>
      </c>
      <c r="K75" s="40">
        <f t="shared" si="34"/>
        <v>8.4745762711864376</v>
      </c>
      <c r="L75" s="40">
        <f t="shared" si="34"/>
        <v>8.4942434956033033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7.0505734588949931</v>
      </c>
      <c r="C76" s="44">
        <f t="shared" si="35"/>
        <v>12.67834357963098</v>
      </c>
      <c r="D76" s="40">
        <f t="shared" si="35"/>
        <v>-2.074190479720861</v>
      </c>
      <c r="E76" s="40">
        <f t="shared" si="35"/>
        <v>-0.34718625431834349</v>
      </c>
      <c r="F76" s="44">
        <f t="shared" si="18"/>
        <v>-0.92621220447653974</v>
      </c>
      <c r="H76" s="40">
        <f t="shared" ref="H76:L76" si="36">(B33/B$25)*100</f>
        <v>8.8416728399218627</v>
      </c>
      <c r="I76" s="40">
        <f t="shared" si="36"/>
        <v>10.596832381736741</v>
      </c>
      <c r="J76" s="40">
        <f t="shared" si="36"/>
        <v>11.706999614346318</v>
      </c>
      <c r="K76" s="40">
        <f t="shared" si="36"/>
        <v>10.393460348013098</v>
      </c>
      <c r="L76" s="40">
        <f t="shared" si="36"/>
        <v>9.5735880699845879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9.7386222474815654E-2</v>
      </c>
      <c r="C78" s="44">
        <f t="shared" ref="C78:C83" si="38">IF(AND(D$5-C$5 &lt;&gt; 0,C35&lt;&gt;0,D35&lt;&gt;0),(EXP(LN(D35/C35)/(D$5-C$5))-1)*100,0)</f>
        <v>1.7887029288702339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30.899282909893284</v>
      </c>
      <c r="I78" s="44">
        <f>(C35/C$40)*100</f>
        <v>29.965129491047321</v>
      </c>
      <c r="J78" s="44">
        <f>(D35/D$40)*100</f>
        <v>30.154054962745171</v>
      </c>
      <c r="K78" s="44">
        <f>(E35/E$40)*100</f>
        <v>31.09770251861627</v>
      </c>
      <c r="L78" s="44">
        <f>(F35/F$40)*100</f>
        <v>32.248526410488623</v>
      </c>
    </row>
    <row r="79" spans="1:12" x14ac:dyDescent="0.2">
      <c r="A79" t="str">
        <f>A36</f>
        <v>Public admin. and defence</v>
      </c>
      <c r="B79" s="40">
        <f t="shared" si="37"/>
        <v>-0.96842665786205373</v>
      </c>
      <c r="C79" s="44">
        <f t="shared" si="38"/>
        <v>4.3001176807353048</v>
      </c>
      <c r="D79" s="40">
        <f t="shared" si="37"/>
        <v>2.438355619240884E-2</v>
      </c>
      <c r="E79" s="40">
        <f t="shared" si="37"/>
        <v>-1.7069115716894512E-2</v>
      </c>
      <c r="F79" s="44">
        <f t="shared" si="18"/>
        <v>-3.2534675489359621E-3</v>
      </c>
      <c r="H79" s="40">
        <f>(B36/B$35)*100</f>
        <v>17.163454218012454</v>
      </c>
      <c r="I79" s="40">
        <f t="shared" ref="I79:L81" si="39">(C36/C$35)*100</f>
        <v>16.444037656903767</v>
      </c>
      <c r="J79" s="40">
        <f t="shared" si="39"/>
        <v>16.849758503750898</v>
      </c>
      <c r="K79" s="40">
        <f t="shared" si="39"/>
        <v>16.12393126715741</v>
      </c>
      <c r="L79" s="40">
        <f t="shared" si="39"/>
        <v>15.063997977801796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-0.82832036786238961</v>
      </c>
      <c r="D80" s="40">
        <f t="shared" si="40"/>
        <v>-3.9093053389904764E-2</v>
      </c>
      <c r="E80" s="40">
        <f t="shared" si="40"/>
        <v>0.25760134945507218</v>
      </c>
      <c r="F80" s="44">
        <f t="shared" si="18"/>
        <v>0.15860549736463891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32.358442092282445</v>
      </c>
      <c r="K80" s="40">
        <f t="shared" si="39"/>
        <v>30.86642865210754</v>
      </c>
      <c r="L80" s="40">
        <f t="shared" si="39"/>
        <v>29.639451248937142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0.35187963167255809</v>
      </c>
      <c r="C81" s="44">
        <f t="shared" si="38"/>
        <v>2.6948689445961183</v>
      </c>
      <c r="D81" s="40">
        <f t="shared" si="40"/>
        <v>1.7753684692102922</v>
      </c>
      <c r="E81" s="40">
        <f t="shared" si="40"/>
        <v>1.0911765385513084</v>
      </c>
      <c r="F81" s="44">
        <f t="shared" si="18"/>
        <v>1.3187279238753069</v>
      </c>
      <c r="H81" s="40">
        <f>(B38/B$35)*100</f>
        <v>49.834870863239452</v>
      </c>
      <c r="I81" s="40">
        <f t="shared" si="39"/>
        <v>50.343619246861905</v>
      </c>
      <c r="J81" s="40">
        <f t="shared" si="39"/>
        <v>50.79179940396665</v>
      </c>
      <c r="K81" s="40">
        <f t="shared" si="39"/>
        <v>53.009640080735046</v>
      </c>
      <c r="L81" s="40">
        <f t="shared" si="39"/>
        <v>55.296550773261053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0.86855460690116182</v>
      </c>
      <c r="C83" s="206">
        <f t="shared" si="38"/>
        <v>1.1509618775221497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-7.541900753633179</v>
      </c>
      <c r="C89" s="44">
        <f>IF(AND(F$5-D$5 &lt;&gt; 0,D7&lt;&gt;0,F7&lt;&gt;0),(EXP(LN(F7/D7)/(F$5-D$5))-1)*100,0)</f>
        <v>0.1832931704721652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-5.5452630955866393</v>
      </c>
      <c r="C90" s="44">
        <f t="shared" ref="C90:C122" si="43">IF(AND(F$5-D$5 &lt;&gt; 0,D8&lt;&gt;0,F8&lt;&gt;0),(EXP(LN(F8/D8)/(F$5-D$5))-1)*100,0)</f>
        <v>0.32538422596268823</v>
      </c>
    </row>
    <row r="91" spans="1:12" x14ac:dyDescent="0.2">
      <c r="A91" s="30" t="str">
        <f t="shared" si="41"/>
        <v>Mining and quarrying</v>
      </c>
      <c r="B91" s="44">
        <f t="shared" si="42"/>
        <v>-32.306243431626747</v>
      </c>
      <c r="C91" s="44">
        <f t="shared" si="43"/>
        <v>-6.3782470533897184</v>
      </c>
    </row>
    <row r="92" spans="1:12" x14ac:dyDescent="0.2">
      <c r="A92" s="30" t="str">
        <f t="shared" si="41"/>
        <v>Electricity and gas</v>
      </c>
      <c r="B92" s="44">
        <f t="shared" si="42"/>
        <v>-3.9045606654912968</v>
      </c>
      <c r="C92" s="44">
        <f t="shared" si="43"/>
        <v>-0.18283830098635434</v>
      </c>
    </row>
    <row r="93" spans="1:12" x14ac:dyDescent="0.2">
      <c r="A93" s="30" t="str">
        <f t="shared" si="41"/>
        <v>Water and sewerage</v>
      </c>
      <c r="B93" s="44">
        <f t="shared" si="42"/>
        <v>-6.4897820994336941</v>
      </c>
      <c r="C93" s="44">
        <f t="shared" si="43"/>
        <v>0.43372039459659284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-0.73376400769331607</v>
      </c>
      <c r="C95" s="44">
        <f t="shared" si="43"/>
        <v>-1.3617348868061874</v>
      </c>
    </row>
    <row r="96" spans="1:12" x14ac:dyDescent="0.2">
      <c r="A96" s="30" t="str">
        <f t="shared" si="41"/>
        <v>Food drink and tobacco</v>
      </c>
      <c r="B96" s="44">
        <f t="shared" si="42"/>
        <v>3.0528823452041998</v>
      </c>
      <c r="C96" s="44">
        <f t="shared" si="43"/>
        <v>-1.8394918629999979</v>
      </c>
    </row>
    <row r="97" spans="1:3" x14ac:dyDescent="0.2">
      <c r="A97" s="30" t="str">
        <f t="shared" si="41"/>
        <v>Engineering</v>
      </c>
      <c r="B97" s="44">
        <f t="shared" si="42"/>
        <v>-3.8629226254094373E-2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-1.3977431252549799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2.6463628536478989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0.89938219219751758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0.51256263236374444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3.4878811312627711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-0.66885665573160891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12.09314495016125</v>
      </c>
      <c r="C108" s="44">
        <f t="shared" si="43"/>
        <v>-9.2165913232467034E-3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7.1122542697339197</v>
      </c>
      <c r="C109" s="44">
        <f t="shared" si="43"/>
        <v>0.83359390164450264</v>
      </c>
    </row>
    <row r="110" spans="1:3" x14ac:dyDescent="0.2">
      <c r="A110" s="30" t="str">
        <f t="shared" si="41"/>
        <v>Finance and insurance</v>
      </c>
      <c r="B110" s="44">
        <f t="shared" si="42"/>
        <v>-1.5578144620331802E-2</v>
      </c>
      <c r="C110" s="44">
        <f t="shared" si="43"/>
        <v>-8.8429790601152192E-2</v>
      </c>
    </row>
    <row r="111" spans="1:3" x14ac:dyDescent="0.2">
      <c r="A111" s="30" t="str">
        <f t="shared" si="41"/>
        <v>Real estate</v>
      </c>
      <c r="B111" s="44">
        <f t="shared" si="42"/>
        <v>3.9664975625492538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2.5554189645440761</v>
      </c>
      <c r="C112" s="44">
        <f t="shared" si="43"/>
        <v>0.65858924935158214</v>
      </c>
    </row>
    <row r="113" spans="1:3" x14ac:dyDescent="0.2">
      <c r="A113" s="30" t="str">
        <f t="shared" si="41"/>
        <v>Support services</v>
      </c>
      <c r="B113" s="44">
        <f t="shared" si="42"/>
        <v>-0.71083625726361399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0.48006578461432525</v>
      </c>
      <c r="C114" s="44">
        <f t="shared" si="43"/>
        <v>-0.26254557509550747</v>
      </c>
    </row>
    <row r="115" spans="1:3" x14ac:dyDescent="0.2">
      <c r="A115" s="30" t="str">
        <f t="shared" si="41"/>
        <v>Other services</v>
      </c>
      <c r="B115" s="44">
        <f t="shared" si="42"/>
        <v>8.1531789748705119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3.8790017839196445E-2</v>
      </c>
      <c r="C119" s="44">
        <f t="shared" si="43"/>
        <v>0.15860549736463891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Sheffield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234.11202807225425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50.92219458430754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46.818413523344802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331.8526361799066</v>
      </c>
      <c r="I9" s="299" t="str">
        <f>CONCATENATE("(",ROUND((H9/$H11)*100,1),")")</f>
        <v>(51.4)</v>
      </c>
      <c r="K9" s="249">
        <f>B14-B9</f>
        <v>1.1135022497075511</v>
      </c>
      <c r="L9" s="249">
        <f>D14-D9</f>
        <v>0.86554759239545831</v>
      </c>
      <c r="M9" s="249">
        <f>F14-F9</f>
        <v>0.21554635041586323</v>
      </c>
      <c r="N9" s="249">
        <f>SUM(K9:M9)</f>
        <v>2.1945961925188726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148.56655617427597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138.5353436263174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26.464464019499918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313.56636382009333</v>
      </c>
      <c r="I10" s="299" t="str">
        <f>CONCATENATE("(",ROUND((H10/$H11)*100,1),")")</f>
        <v>(48.6)</v>
      </c>
      <c r="K10" s="249">
        <f t="shared" ref="K10:K11" si="4">B15-B10</f>
        <v>6.4188585901605961</v>
      </c>
      <c r="L10" s="249">
        <f t="shared" ref="L10:L11" si="5">D15-D10</f>
        <v>0.6995982158641425</v>
      </c>
      <c r="M10" s="249">
        <f t="shared" ref="M10:M11" si="6">F15-F10</f>
        <v>7.1947001456667437E-2</v>
      </c>
      <c r="N10" s="249">
        <f t="shared" ref="N10:N11" si="7">SUM(K10:M10)</f>
        <v>7.1904038074814061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382.67858424653025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189.45753821062499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73.282877542844716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645.41899999999976</v>
      </c>
      <c r="I11" s="299" t="str">
        <f>CONCATENATE("(",ROUND((H11/$H11)*100,1),")")</f>
        <v>(100)</v>
      </c>
      <c r="K11" s="249">
        <f t="shared" si="4"/>
        <v>7.532360839868204</v>
      </c>
      <c r="L11" s="249">
        <f t="shared" si="5"/>
        <v>1.5651458082595298</v>
      </c>
      <c r="M11" s="249">
        <f t="shared" si="6"/>
        <v>0.28749335187252711</v>
      </c>
      <c r="N11" s="249">
        <f t="shared" si="7"/>
        <v>9.3850000000002609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235.2255303219618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51.787742176702999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47.033959873760665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334.04723237242547</v>
      </c>
      <c r="I14" s="299" t="str">
        <f>CONCATENATE("(",ROUND((H14/$H16)*100,1),")")</f>
        <v>(51)</v>
      </c>
      <c r="K14" s="249">
        <f>B19-B14</f>
        <v>0.1005877039012546</v>
      </c>
      <c r="L14" s="249">
        <f>D19-D14</f>
        <v>2.8603741562945686</v>
      </c>
      <c r="M14" s="249">
        <f>F19-F14</f>
        <v>1.8241882008066099</v>
      </c>
      <c r="N14" s="249">
        <f>SUM(K14:M14)</f>
        <v>4.7851500610024331</v>
      </c>
    </row>
    <row r="15" spans="1:17" x14ac:dyDescent="0.2">
      <c r="A15" s="282" t="s">
        <v>365</v>
      </c>
      <c r="B15" s="249">
        <f t="shared" si="0"/>
        <v>154.98541476443657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139.23494184218154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26.536411020956585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320.75676762757467</v>
      </c>
      <c r="I15" s="299" t="str">
        <f>CONCATENATE("(",ROUND((H15/$H16)*100,1),")")</f>
        <v>(49)</v>
      </c>
      <c r="K15" s="249">
        <f t="shared" ref="K15:K16" si="17">B20-B15</f>
        <v>12.38901222200036</v>
      </c>
      <c r="L15" s="249">
        <f t="shared" ref="L15:L16" si="18">D20-D15</f>
        <v>1.1849103464142843</v>
      </c>
      <c r="M15" s="249">
        <f t="shared" ref="M15:M16" si="19">F20-F15</f>
        <v>1.5499273705823526</v>
      </c>
      <c r="N15" s="249">
        <f t="shared" ref="N15:N16" si="20">SUM(K15:M15)</f>
        <v>15.123849938996997</v>
      </c>
    </row>
    <row r="16" spans="1:17" x14ac:dyDescent="0.2">
      <c r="A16" s="282" t="s">
        <v>363</v>
      </c>
      <c r="B16" s="249">
        <f t="shared" si="0"/>
        <v>390.21094508639845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191.02268401888452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73.570370894717243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654.80400000000009</v>
      </c>
      <c r="I16" s="299" t="str">
        <f>CONCATENATE("(",ROUND((H16/$H16)*100,1),")")</f>
        <v>(100)</v>
      </c>
      <c r="K16" s="249">
        <f t="shared" si="17"/>
        <v>12.48959992590153</v>
      </c>
      <c r="L16" s="249">
        <f t="shared" si="18"/>
        <v>4.0452845027088813</v>
      </c>
      <c r="M16" s="249">
        <f t="shared" si="19"/>
        <v>3.3741155713889697</v>
      </c>
      <c r="N16" s="249">
        <f t="shared" si="20"/>
        <v>19.908999999999381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235.32611802586305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54.648116332997567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48.858148074567275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338.83238243342788</v>
      </c>
      <c r="I19" s="299" t="str">
        <f>CONCATENATE("(",ROUND((H19/$H21)*100,1),")")</f>
        <v>(50.2)</v>
      </c>
      <c r="K19" s="249">
        <f>B19-B9</f>
        <v>1.2140899536088057</v>
      </c>
      <c r="L19" s="249">
        <f>D19-D9</f>
        <v>3.7259217486900269</v>
      </c>
      <c r="M19" s="249">
        <f>F19-F9</f>
        <v>2.0397345512224732</v>
      </c>
      <c r="N19" s="249">
        <f>SUM(K19:M19)</f>
        <v>6.9797462535213057</v>
      </c>
    </row>
    <row r="20" spans="1:14" x14ac:dyDescent="0.2">
      <c r="A20" s="282" t="s">
        <v>365</v>
      </c>
      <c r="B20" s="249">
        <f t="shared" si="0"/>
        <v>167.37442698643693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140.41985218859583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28.086338391538938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335.8806175665718</v>
      </c>
      <c r="I20" s="299" t="str">
        <f>CONCATENATE("(",ROUND((H20/$H21)*100,1),")")</f>
        <v>(49.8)</v>
      </c>
      <c r="K20" s="249">
        <f t="shared" ref="K20:K21" si="30">B20-B10</f>
        <v>18.807870812160957</v>
      </c>
      <c r="L20" s="249">
        <f t="shared" ref="L20:L21" si="31">D20-D10</f>
        <v>1.8845085622784268</v>
      </c>
      <c r="M20" s="249">
        <f t="shared" ref="M20:M21" si="32">F20-F10</f>
        <v>1.6218743720390201</v>
      </c>
      <c r="N20" s="249">
        <f t="shared" ref="N20:N21" si="33">SUM(K20:M20)</f>
        <v>22.314253746478403</v>
      </c>
    </row>
    <row r="21" spans="1:14" x14ac:dyDescent="0.2">
      <c r="A21" s="282" t="s">
        <v>363</v>
      </c>
      <c r="B21" s="249">
        <f t="shared" si="0"/>
        <v>402.70054501229998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195.0679685215934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76.944486466106213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674.71299999999951</v>
      </c>
      <c r="I21" s="299" t="str">
        <f>CONCATENATE("(",ROUND((H21/$H21)*100,1),")")</f>
        <v>(100)</v>
      </c>
      <c r="K21" s="249">
        <f t="shared" si="30"/>
        <v>20.021960765769734</v>
      </c>
      <c r="L21" s="249">
        <f t="shared" si="31"/>
        <v>5.610430310968411</v>
      </c>
      <c r="M21" s="249">
        <f t="shared" si="32"/>
        <v>3.6616089232614968</v>
      </c>
      <c r="N21" s="249">
        <f t="shared" si="33"/>
        <v>29.293999999999642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0.76694807652567565</v>
      </c>
      <c r="C30" s="299" t="str">
        <f>CONCATENATE("(",ROUND((B30/$H32)*100,1),")")</f>
        <v>(24.9)</v>
      </c>
      <c r="D30" s="302">
        <f>'Ind T6'!M9</f>
        <v>0.229176792098396</v>
      </c>
      <c r="E30" s="299" t="str">
        <f>CONCATENATE("(",ROUND((D30/$H32)*100,1),")")</f>
        <v>(7.4)</v>
      </c>
      <c r="F30" s="302">
        <f>'Ind T6'!N9</f>
        <v>1.3288688248758183</v>
      </c>
      <c r="G30" s="299" t="str">
        <f>CONCATENATE("(",ROUND((F30/$H32)*100,1),")")</f>
        <v>(43.1)</v>
      </c>
      <c r="H30" s="302">
        <f>SUM(B30,D30,F30)</f>
        <v>2.32499369349989</v>
      </c>
      <c r="I30" s="299" t="str">
        <f>CONCATENATE("(",ROUND((H30/$H32)*100,1),")")</f>
        <v>(75.4)</v>
      </c>
      <c r="K30" s="302">
        <f>B35-B30</f>
        <v>6.0002042256845578E-2</v>
      </c>
      <c r="L30" s="302">
        <f>D35-D30</f>
        <v>1.1499106224997946E-2</v>
      </c>
      <c r="M30" s="302">
        <f>F35-F30</f>
        <v>1.5429552801431212E-2</v>
      </c>
      <c r="N30" s="302">
        <f>SUM(K30:M30)</f>
        <v>8.6930701283274736E-2</v>
      </c>
    </row>
    <row r="31" spans="1:14" x14ac:dyDescent="0.2">
      <c r="A31" s="282" t="s">
        <v>365</v>
      </c>
      <c r="B31" s="302">
        <f>'Ind T6'!L8</f>
        <v>0.1818503258351726</v>
      </c>
      <c r="C31" s="299" t="str">
        <f>CONCATENATE("(",ROUND((B31/$H32)*100,1),")")</f>
        <v>(5.9)</v>
      </c>
      <c r="D31" s="302">
        <f>'Ind T6'!M8</f>
        <v>0.39044334665289304</v>
      </c>
      <c r="E31" s="299" t="str">
        <f>CONCATENATE("(",ROUND((D31/$H32)*100,1),")")</f>
        <v>(12.7)</v>
      </c>
      <c r="F31" s="302">
        <f>'Ind T6'!N8</f>
        <v>0.18671263401204613</v>
      </c>
      <c r="G31" s="299" t="str">
        <f>CONCATENATE("(",ROUND((F31/$H32)*100,1),")")</f>
        <v>(6.1)</v>
      </c>
      <c r="H31" s="302">
        <f t="shared" ref="H31" si="36">SUM(B31,D31,F31)</f>
        <v>0.7590063065001118</v>
      </c>
      <c r="I31" s="299" t="str">
        <f>CONCATENATE("(",ROUND((H31/$H32)*100,1),")")</f>
        <v>(24.6)</v>
      </c>
      <c r="K31" s="302">
        <f t="shared" ref="K31:K32" si="37">B36-B31</f>
        <v>7.8171326064744029E-3</v>
      </c>
      <c r="L31" s="302">
        <f t="shared" ref="L31:L32" si="38">D36-D31</f>
        <v>4.3878051231291959E-3</v>
      </c>
      <c r="M31" s="302">
        <f t="shared" ref="M31:M32" si="39">F36-F31</f>
        <v>1.0864360987123844E-2</v>
      </c>
      <c r="N31" s="302">
        <f t="shared" ref="N31:N32" si="40">SUM(K31:M31)</f>
        <v>2.3069298716727443E-2</v>
      </c>
    </row>
    <row r="32" spans="1:14" x14ac:dyDescent="0.2">
      <c r="A32" s="282" t="s">
        <v>363</v>
      </c>
      <c r="B32" s="302">
        <f>SUM(B30:B31)</f>
        <v>0.94879840236084823</v>
      </c>
      <c r="C32" s="299" t="str">
        <f>CONCATENATE("(",ROUND((B32/$H32)*100,1),")")</f>
        <v>(30.8)</v>
      </c>
      <c r="D32" s="302">
        <f>SUM(D30:D31)</f>
        <v>0.61962013875128907</v>
      </c>
      <c r="E32" s="299" t="str">
        <f>CONCATENATE("(",ROUND((D32/$H32)*100,1),")")</f>
        <v>(20.1)</v>
      </c>
      <c r="F32" s="302">
        <f>SUM(F30:F31)</f>
        <v>1.5155814588878644</v>
      </c>
      <c r="G32" s="299" t="str">
        <f>CONCATENATE("(",ROUND((F32/$H32)*100,1),")")</f>
        <v>(49.1)</v>
      </c>
      <c r="H32" s="302">
        <f>SUM(H30:H31)</f>
        <v>3.0840000000000019</v>
      </c>
      <c r="I32" s="299" t="str">
        <f>CONCATENATE("(",ROUND((H32/$H32)*100,1),")")</f>
        <v>(100)</v>
      </c>
      <c r="K32" s="302">
        <f t="shared" si="37"/>
        <v>6.7819174863319898E-2</v>
      </c>
      <c r="L32" s="302">
        <f t="shared" si="38"/>
        <v>1.5886911348127142E-2</v>
      </c>
      <c r="M32" s="302">
        <f t="shared" si="39"/>
        <v>2.6293913788554946E-2</v>
      </c>
      <c r="N32" s="302">
        <f t="shared" si="40"/>
        <v>0.11000000000000199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0.82695011878252123</v>
      </c>
      <c r="C35" s="299" t="str">
        <f>CONCATENATE("(",ROUND((B35/$H37)*100,1),")")</f>
        <v>(25.9)</v>
      </c>
      <c r="D35" s="302">
        <f>'Ind T6'!R9</f>
        <v>0.24067589832339395</v>
      </c>
      <c r="E35" s="299" t="str">
        <f>CONCATENATE("(",ROUND((D35/$H37)*100,1),")")</f>
        <v>(7.5)</v>
      </c>
      <c r="F35" s="302">
        <f>'Ind T6'!S9</f>
        <v>1.3442983776772495</v>
      </c>
      <c r="G35" s="299" t="str">
        <f>CONCATENATE("(",ROUND((F35/$H37)*100,1),")")</f>
        <v>(42.1)</v>
      </c>
      <c r="H35" s="302">
        <f>SUM(B35,D35,F35)</f>
        <v>2.4119243947831643</v>
      </c>
      <c r="I35" s="299" t="str">
        <f>CONCATENATE("(",ROUND((H35/$H37)*100,1),")")</f>
        <v>(75.5)</v>
      </c>
      <c r="K35" s="302">
        <f>B40-B35</f>
        <v>9.6695668925671163E-2</v>
      </c>
      <c r="L35" s="302">
        <f>D40-D35</f>
        <v>8.7358722455125326E-3</v>
      </c>
      <c r="M35" s="302">
        <f>F40-F35</f>
        <v>-6.2092940557426424E-2</v>
      </c>
      <c r="N35" s="302">
        <f>SUM(K35:M35)</f>
        <v>4.3338600613757272E-2</v>
      </c>
    </row>
    <row r="36" spans="1:14" x14ac:dyDescent="0.2">
      <c r="A36" s="282" t="s">
        <v>365</v>
      </c>
      <c r="B36" s="302">
        <f>'Ind T6'!Q8</f>
        <v>0.18966745844164701</v>
      </c>
      <c r="C36" s="299" t="str">
        <f>CONCATENATE("(",ROUND((B36/$H37)*100,1),")")</f>
        <v>(5.9)</v>
      </c>
      <c r="D36" s="302">
        <f>'Ind T6'!R8</f>
        <v>0.39483115177602224</v>
      </c>
      <c r="E36" s="299" t="str">
        <f>CONCATENATE("(",ROUND((D36/$H37)*100,1),")")</f>
        <v>(12.4)</v>
      </c>
      <c r="F36" s="302">
        <f>'Ind T6'!S8</f>
        <v>0.19757699499916997</v>
      </c>
      <c r="G36" s="299" t="str">
        <f>CONCATENATE("(",ROUND((F36/$H37)*100,1),")")</f>
        <v>(6.2)</v>
      </c>
      <c r="H36" s="302">
        <f t="shared" ref="H36" si="41">SUM(B36,D36,F36)</f>
        <v>0.78207560521683916</v>
      </c>
      <c r="I36" s="299" t="str">
        <f>CONCATENATE("(",ROUND((H36/$H37)*100,1),")")</f>
        <v>(24.5)</v>
      </c>
      <c r="K36" s="302">
        <f t="shared" ref="K36:K37" si="42">B41-B36</f>
        <v>5.573429840460109E-3</v>
      </c>
      <c r="L36" s="302">
        <f t="shared" ref="L36:L37" si="43">D41-D36</f>
        <v>-1.6924758618330926E-2</v>
      </c>
      <c r="M36" s="302">
        <f t="shared" ref="M36:M37" si="44">F41-F36</f>
        <v>1.2012728164114778E-2</v>
      </c>
      <c r="N36" s="302">
        <f t="shared" ref="N36:N37" si="45">SUM(K36:M36)</f>
        <v>6.6139938624396044E-4</v>
      </c>
    </row>
    <row r="37" spans="1:14" x14ac:dyDescent="0.2">
      <c r="A37" s="282" t="s">
        <v>363</v>
      </c>
      <c r="B37" s="302">
        <f>SUM(B35:B36)</f>
        <v>1.0166175772241681</v>
      </c>
      <c r="C37" s="299" t="str">
        <f>CONCATENATE("(",ROUND((B37/$H37)*100,1),")")</f>
        <v>(31.8)</v>
      </c>
      <c r="D37" s="302">
        <f>SUM(D35:D36)</f>
        <v>0.63550705009941622</v>
      </c>
      <c r="E37" s="299" t="str">
        <f>CONCATENATE("(",ROUND((D37/$H37)*100,1),")")</f>
        <v>(19.9)</v>
      </c>
      <c r="F37" s="302">
        <f>SUM(F35:F36)</f>
        <v>1.5418753726764194</v>
      </c>
      <c r="G37" s="299" t="str">
        <f>CONCATENATE("(",ROUND((F37/$H37)*100,1),")")</f>
        <v>(48.3)</v>
      </c>
      <c r="H37" s="302">
        <f>SUM(H35:H36)</f>
        <v>3.1940000000000035</v>
      </c>
      <c r="I37" s="299" t="str">
        <f>CONCATENATE("(",ROUND((H37/$H37)*100,1),")")</f>
        <v>(100)</v>
      </c>
      <c r="K37" s="302">
        <f t="shared" si="42"/>
        <v>0.10226909876613144</v>
      </c>
      <c r="L37" s="302">
        <f t="shared" si="43"/>
        <v>-8.1888863728184491E-3</v>
      </c>
      <c r="M37" s="302">
        <f t="shared" si="44"/>
        <v>-5.0080212393311507E-2</v>
      </c>
      <c r="N37" s="302">
        <f t="shared" si="45"/>
        <v>4.4000000000001482E-2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0.92364578770819239</v>
      </c>
      <c r="C40" s="299" t="str">
        <f>CONCATENATE("(",ROUND((B40/$H42)*100,1),")")</f>
        <v>(28.5)</v>
      </c>
      <c r="D40" s="302">
        <f>'Ind T6'!W9</f>
        <v>0.24941177056890648</v>
      </c>
      <c r="E40" s="299" t="str">
        <f>CONCATENATE("(",ROUND((D40/$H42)*100,1),")")</f>
        <v>(7.7)</v>
      </c>
      <c r="F40" s="302">
        <f>'Ind T6'!X9</f>
        <v>1.282205437119823</v>
      </c>
      <c r="G40" s="299" t="str">
        <f>CONCATENATE("(",ROUND((F40/$H42)*100,1),")")</f>
        <v>(39.6)</v>
      </c>
      <c r="H40" s="302">
        <f>SUM(B40,D40,F40)</f>
        <v>2.4552629953969216</v>
      </c>
      <c r="I40" s="299" t="str">
        <f>CONCATENATE("(",ROUND((H40/$H42)*100,1),")")</f>
        <v>(75.8)</v>
      </c>
      <c r="K40" s="302">
        <f>B40-B30</f>
        <v>0.15669771118251674</v>
      </c>
      <c r="L40" s="302">
        <f>D40-D30</f>
        <v>2.0234978470510478E-2</v>
      </c>
      <c r="M40" s="302">
        <f>F40-F30</f>
        <v>-4.6663387755995211E-2</v>
      </c>
      <c r="N40" s="302">
        <f>SUM(K40:M40)</f>
        <v>0.13026930189703201</v>
      </c>
    </row>
    <row r="41" spans="1:14" x14ac:dyDescent="0.2">
      <c r="A41" s="282" t="s">
        <v>365</v>
      </c>
      <c r="B41" s="302">
        <f>'Ind T6'!V8</f>
        <v>0.19524088828210712</v>
      </c>
      <c r="C41" s="299" t="str">
        <f>CONCATENATE("(",ROUND((B41/$H42)*100,1),")")</f>
        <v>(6)</v>
      </c>
      <c r="D41" s="302">
        <f>'Ind T6'!W8</f>
        <v>0.37790639315769131</v>
      </c>
      <c r="E41" s="299" t="str">
        <f>CONCATENATE("(",ROUND((D41/$H42)*100,1),")")</f>
        <v>(11.7)</v>
      </c>
      <c r="F41" s="302">
        <f>'Ind T6'!X8</f>
        <v>0.20958972316328475</v>
      </c>
      <c r="G41" s="299" t="str">
        <f>CONCATENATE("(",ROUND((F41/$H42)*100,1),")")</f>
        <v>(6.5)</v>
      </c>
      <c r="H41" s="302">
        <f t="shared" ref="H41" si="46">SUM(B41,D41,F41)</f>
        <v>0.78273700460308315</v>
      </c>
      <c r="I41" s="299" t="str">
        <f>CONCATENATE("(",ROUND((H41/$H42)*100,1),")")</f>
        <v>(24.2)</v>
      </c>
      <c r="K41" s="302">
        <f t="shared" ref="K41:K42" si="47">B41-B31</f>
        <v>1.3390562446934512E-2</v>
      </c>
      <c r="L41" s="302">
        <f t="shared" ref="L41:L42" si="48">D41-D31</f>
        <v>-1.253695349520173E-2</v>
      </c>
      <c r="M41" s="302">
        <f t="shared" ref="M41:M42" si="49">F41-F31</f>
        <v>2.2877089151238622E-2</v>
      </c>
      <c r="N41" s="302">
        <f t="shared" ref="N41:N42" si="50">SUM(K41:M41)</f>
        <v>2.3730698102971404E-2</v>
      </c>
    </row>
    <row r="42" spans="1:14" x14ac:dyDescent="0.2">
      <c r="A42" s="282" t="s">
        <v>363</v>
      </c>
      <c r="B42" s="302">
        <f>SUM(B40:B41)</f>
        <v>1.1188866759902996</v>
      </c>
      <c r="C42" s="299" t="str">
        <f>CONCATENATE("(",ROUND((B42/$H42)*100,1),")")</f>
        <v>(34.6)</v>
      </c>
      <c r="D42" s="302">
        <f>SUM(D40:D41)</f>
        <v>0.62731816372659777</v>
      </c>
      <c r="E42" s="299" t="str">
        <f>CONCATENATE("(",ROUND((D42/$H42)*100,1),")")</f>
        <v>(19.4)</v>
      </c>
      <c r="F42" s="302">
        <f>SUM(F40:F41)</f>
        <v>1.4917951602831079</v>
      </c>
      <c r="G42" s="299" t="str">
        <f>CONCATENATE("(",ROUND((F42/$H42)*100,1),")")</f>
        <v>(46.1)</v>
      </c>
      <c r="H42" s="302">
        <f>SUM(H40:H41)</f>
        <v>3.2380000000000049</v>
      </c>
      <c r="I42" s="299" t="str">
        <f>CONCATENATE("(",ROUND((H42/$H42)*100,1),")")</f>
        <v>(100)</v>
      </c>
      <c r="K42" s="302">
        <f t="shared" si="47"/>
        <v>0.17008827362945134</v>
      </c>
      <c r="L42" s="302">
        <f t="shared" si="48"/>
        <v>7.6980249753086927E-3</v>
      </c>
      <c r="M42" s="302">
        <f t="shared" si="49"/>
        <v>-2.3786298604756562E-2</v>
      </c>
      <c r="N42" s="302">
        <f t="shared" si="50"/>
        <v>0.15400000000000347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0.14645211726401272</v>
      </c>
      <c r="C51" s="299" t="str">
        <f>CONCATENATE("(",ROUND((B51/$H53)*100,1),")")</f>
        <v>(85.1)</v>
      </c>
      <c r="D51" s="302">
        <f>'Ind T6'!M18</f>
        <v>5.6026058631813654E-4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0.14701237785033086</v>
      </c>
      <c r="I51" s="299" t="str">
        <f>CONCATENATE("(",ROUND((H51/$H53)*100,1),")")</f>
        <v>(85.5)</v>
      </c>
      <c r="K51" s="302">
        <f>B56-B51</f>
        <v>-4.6849508568719334E-2</v>
      </c>
      <c r="L51" s="302">
        <f>D56-D51</f>
        <v>-1.5330406457936984E-4</v>
      </c>
      <c r="M51" s="302">
        <f>F56-F51</f>
        <v>0</v>
      </c>
      <c r="N51" s="302">
        <f>SUM(K51:M51)</f>
        <v>-4.7002812633298703E-2</v>
      </c>
    </row>
    <row r="52" spans="1:14" x14ac:dyDescent="0.2">
      <c r="A52" s="282" t="s">
        <v>365</v>
      </c>
      <c r="B52" s="302">
        <f>'Ind T6'!L17</f>
        <v>2.1065798045425702E-2</v>
      </c>
      <c r="C52" s="299" t="str">
        <f>CONCATENATE("(",ROUND((B52/$H53)*100,1),")")</f>
        <v>(12.2)</v>
      </c>
      <c r="D52" s="302">
        <f>'Ind T6'!M17</f>
        <v>3.9218241042435417E-3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2.4987622149669243E-2</v>
      </c>
      <c r="I52" s="299" t="str">
        <f>CONCATENATE("(",ROUND((H52/$H53)*100,1),")")</f>
        <v>(14.5)</v>
      </c>
      <c r="K52" s="302">
        <f t="shared" ref="K52:K53" si="52">B57-B52</f>
        <v>-6.720580653730733E-3</v>
      </c>
      <c r="L52" s="302">
        <f t="shared" ref="L52:L53" si="53">D57-D52</f>
        <v>-1.2766067129706088E-3</v>
      </c>
      <c r="M52" s="302">
        <f t="shared" ref="M52:M53" si="54">F57-F52</f>
        <v>0</v>
      </c>
      <c r="N52" s="302">
        <f t="shared" ref="N52:N53" si="55">SUM(K52:M52)</f>
        <v>-7.9971873667013423E-3</v>
      </c>
    </row>
    <row r="53" spans="1:14" x14ac:dyDescent="0.2">
      <c r="A53" s="282" t="s">
        <v>363</v>
      </c>
      <c r="B53" s="302">
        <f>SUM(B51:B52)</f>
        <v>0.16751791530943844</v>
      </c>
      <c r="C53" s="299" t="str">
        <f>CONCATENATE("(",ROUND((B53/$H53)*100,1),")")</f>
        <v>(97.4)</v>
      </c>
      <c r="D53" s="302">
        <f>SUM(D51:D52)</f>
        <v>4.482084690561678E-3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0.1720000000000001</v>
      </c>
      <c r="I53" s="299" t="str">
        <f>CONCATENATE("(",ROUND((H53/$H53)*100,1),")")</f>
        <v>(100)</v>
      </c>
      <c r="K53" s="302">
        <f t="shared" si="52"/>
        <v>-5.3570089222450074E-2</v>
      </c>
      <c r="L53" s="302">
        <f t="shared" si="53"/>
        <v>-1.4299107775499783E-3</v>
      </c>
      <c r="M53" s="302">
        <f t="shared" si="54"/>
        <v>0</v>
      </c>
      <c r="N53" s="302">
        <f t="shared" si="55"/>
        <v>-5.5000000000000049E-2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9.9602608695293388E-2</v>
      </c>
      <c r="C56" s="299" t="str">
        <f>CONCATENATE("(",ROUND((B56/$H58)*100,1),")")</f>
        <v>(85.1)</v>
      </c>
      <c r="D56" s="302">
        <f>'Ind T6'!R18</f>
        <v>4.069565217387667E-4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0.10000956521703215</v>
      </c>
      <c r="I56" s="299" t="str">
        <f>CONCATENATE("(",ROUND((H56/$H58)*100,1),")")</f>
        <v>(85.5)</v>
      </c>
      <c r="K56" s="302">
        <f>B61-B56</f>
        <v>-4.5004225946374189E-2</v>
      </c>
      <c r="L56" s="302">
        <f>D61-D56</f>
        <v>-1.481964139224443E-4</v>
      </c>
      <c r="M56" s="302">
        <f>F61-F56</f>
        <v>0</v>
      </c>
      <c r="N56" s="302">
        <f>SUM(K56:M56)</f>
        <v>-4.515242236029663E-2</v>
      </c>
    </row>
    <row r="57" spans="1:14" x14ac:dyDescent="0.2">
      <c r="A57" s="282" t="s">
        <v>365</v>
      </c>
      <c r="B57" s="302">
        <f>'Ind T6'!Q17</f>
        <v>1.4345217391694969E-2</v>
      </c>
      <c r="C57" s="299" t="str">
        <f>CONCATENATE("(",ROUND((B57/$H58)*100,1),")")</f>
        <v>(12.3)</v>
      </c>
      <c r="D57" s="302">
        <f>'Ind T6'!R17</f>
        <v>2.6452173912729329E-3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1.6990434782967901E-2</v>
      </c>
      <c r="I57" s="299" t="str">
        <f>CONCATENATE("(",ROUND((H57/$H58)*100,1),")")</f>
        <v>(14.5)</v>
      </c>
      <c r="K57" s="302">
        <f t="shared" ref="K57:K58" si="57">B62-B57</f>
        <v>-6.7549208953107745E-3</v>
      </c>
      <c r="L57" s="302">
        <f t="shared" ref="L57:L58" si="58">D62-D57</f>
        <v>-1.0926567443925977E-3</v>
      </c>
      <c r="M57" s="302">
        <f t="shared" ref="M57:M58" si="59">F62-F57</f>
        <v>0</v>
      </c>
      <c r="N57" s="302">
        <f t="shared" ref="N57:N58" si="60">SUM(K57:M57)</f>
        <v>-7.8475776397033715E-3</v>
      </c>
    </row>
    <row r="58" spans="1:14" x14ac:dyDescent="0.2">
      <c r="A58" s="282" t="s">
        <v>363</v>
      </c>
      <c r="B58" s="302">
        <f>SUM(B56:B57)</f>
        <v>0.11394782608698836</v>
      </c>
      <c r="C58" s="299" t="str">
        <f>CONCATENATE("(",ROUND((B58/$H58)*100,1),")")</f>
        <v>(97.4)</v>
      </c>
      <c r="D58" s="302">
        <f>SUM(D56:D57)</f>
        <v>3.0521739130116997E-3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0.11700000000000005</v>
      </c>
      <c r="I58" s="299" t="str">
        <f>CONCATENATE("(",ROUND((H58/$H58)*100,1),")")</f>
        <v>(100)</v>
      </c>
      <c r="K58" s="302">
        <f t="shared" si="57"/>
        <v>-5.1759146841684971E-2</v>
      </c>
      <c r="L58" s="302">
        <f t="shared" si="58"/>
        <v>-1.2408531583150422E-3</v>
      </c>
      <c r="M58" s="302">
        <f t="shared" si="59"/>
        <v>0</v>
      </c>
      <c r="N58" s="302">
        <f t="shared" si="60"/>
        <v>-5.3000000000000012E-2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5.4598382748919198E-2</v>
      </c>
      <c r="C61" s="299" t="str">
        <f>CONCATENATE("(",ROUND((B61/$H63)*100,1),")")</f>
        <v>(85.3)</v>
      </c>
      <c r="D61" s="302">
        <f>'Ind T6'!W18</f>
        <v>2.5876010781632241E-4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5.485714285673552E-2</v>
      </c>
      <c r="I61" s="299" t="str">
        <f>CONCATENATE("(",ROUND((H61/$H63)*100,1),")")</f>
        <v>(85.7)</v>
      </c>
      <c r="K61" s="302">
        <f>B61-B51</f>
        <v>-9.1853734515093516E-2</v>
      </c>
      <c r="L61" s="302">
        <f>D61-D51</f>
        <v>-3.0150047850181414E-4</v>
      </c>
      <c r="M61" s="302">
        <f>F61-F51</f>
        <v>0</v>
      </c>
      <c r="N61" s="302">
        <f>SUM(K61:M61)</f>
        <v>-9.2155234993595334E-2</v>
      </c>
    </row>
    <row r="62" spans="1:14" x14ac:dyDescent="0.2">
      <c r="A62" s="282" t="s">
        <v>365</v>
      </c>
      <c r="B62" s="302">
        <f>'Ind T6'!V17</f>
        <v>7.590296496384194E-3</v>
      </c>
      <c r="C62" s="299" t="str">
        <f>CONCATENATE("(",ROUND((B62/$H63)*100,1),")")</f>
        <v>(11.9)</v>
      </c>
      <c r="D62" s="302">
        <f>'Ind T6'!W17</f>
        <v>1.5525606468803352E-3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9.1428571432645295E-3</v>
      </c>
      <c r="I62" s="299" t="str">
        <f>CONCATENATE("(",ROUND((H62/$H63)*100,1),")")</f>
        <v>(14.3)</v>
      </c>
      <c r="K62" s="302">
        <f t="shared" ref="K62:K63" si="62">B62-B52</f>
        <v>-1.3475501549041508E-2</v>
      </c>
      <c r="L62" s="302">
        <f t="shared" ref="L62:L63" si="63">D62-D52</f>
        <v>-2.3692634573632063E-3</v>
      </c>
      <c r="M62" s="302">
        <f t="shared" ref="M62:M63" si="64">F62-F52</f>
        <v>0</v>
      </c>
      <c r="N62" s="302">
        <f t="shared" ref="N62:N63" si="65">SUM(K62:M62)</f>
        <v>-1.5844765006404714E-2</v>
      </c>
    </row>
    <row r="63" spans="1:14" x14ac:dyDescent="0.2">
      <c r="A63" s="282" t="s">
        <v>363</v>
      </c>
      <c r="B63" s="302">
        <f>SUM(B61:B62)</f>
        <v>6.2188679245303392E-2</v>
      </c>
      <c r="C63" s="299" t="str">
        <f>CONCATENATE("(",ROUND((B63/$H63)*100,1),")")</f>
        <v>(97.2)</v>
      </c>
      <c r="D63" s="302">
        <f>SUM(D61:D62)</f>
        <v>1.8113207546966575E-3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6.4000000000000057E-2</v>
      </c>
      <c r="I63" s="299" t="str">
        <f>CONCATENATE("(",ROUND((H63/$H63)*100,1),")")</f>
        <v>(100)</v>
      </c>
      <c r="K63" s="302">
        <f t="shared" si="62"/>
        <v>-0.10532923606413505</v>
      </c>
      <c r="L63" s="302">
        <f t="shared" si="63"/>
        <v>-2.6707639358650205E-3</v>
      </c>
      <c r="M63" s="302">
        <f t="shared" si="64"/>
        <v>0</v>
      </c>
      <c r="N63" s="302">
        <f t="shared" si="65"/>
        <v>-0.10800000000000007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4.9875288512121587</v>
      </c>
      <c r="C72" s="299" t="str">
        <f>CONCATENATE("(",ROUND((B72/$H74)*100,1),")")</f>
        <v>(62.8)</v>
      </c>
      <c r="D72" s="302">
        <f>'Ind T6'!M27</f>
        <v>0.17921470940735496</v>
      </c>
      <c r="E72" s="299" t="str">
        <f>CONCATENATE("(",ROUND((D72/$H74)*100,1),")")</f>
        <v>(2.3)</v>
      </c>
      <c r="F72" s="302">
        <f>'Ind T6'!N27</f>
        <v>3.4039363657253373E-2</v>
      </c>
      <c r="G72" s="299" t="str">
        <f>CONCATENATE("(",ROUND((F72/$H74)*100,1),")")</f>
        <v>(0.4)</v>
      </c>
      <c r="H72" s="302">
        <f>SUM(B72,D72,F72)</f>
        <v>5.2007829242767674</v>
      </c>
      <c r="I72" s="299" t="str">
        <f>CONCATENATE("(",ROUND((H72/$H74)*100,1),")")</f>
        <v>(65.5)</v>
      </c>
      <c r="K72" s="302">
        <f>B77-B72</f>
        <v>-0.43511332910715694</v>
      </c>
      <c r="L72" s="302">
        <f>D77-D72</f>
        <v>-1.3782370467501109E-2</v>
      </c>
      <c r="M72" s="302">
        <f>F77-F72</f>
        <v>-2.2642497770711048E-3</v>
      </c>
      <c r="N72" s="302">
        <f>SUM(K72:M72)</f>
        <v>-0.45115994935172915</v>
      </c>
    </row>
    <row r="73" spans="1:14" x14ac:dyDescent="0.2">
      <c r="A73" s="282" t="s">
        <v>365</v>
      </c>
      <c r="B73" s="302">
        <f>'Ind T6'!L26</f>
        <v>2.3224244943722185</v>
      </c>
      <c r="C73" s="299" t="str">
        <f>CONCATENATE("(",ROUND((B73/$H74)*100,1),")")</f>
        <v>(29.2)</v>
      </c>
      <c r="D73" s="302">
        <f>'Ind T6'!M26</f>
        <v>0.32248486690701145</v>
      </c>
      <c r="E73" s="299" t="str">
        <f>CONCATENATE("(",ROUND((D73/$H74)*100,1),")")</f>
        <v>(4.1)</v>
      </c>
      <c r="F73" s="302">
        <f>'Ind T6'!N26</f>
        <v>9.8307714444011665E-2</v>
      </c>
      <c r="G73" s="299" t="str">
        <f>CONCATENATE("(",ROUND((F73/$H74)*100,1),")")</f>
        <v>(1.2)</v>
      </c>
      <c r="H73" s="302">
        <f t="shared" ref="H73" si="66">SUM(B73,D73,F73)</f>
        <v>2.7432170757232415</v>
      </c>
      <c r="I73" s="299" t="str">
        <f>CONCATENATE("(",ROUND((H73/$H74)*100,1),")")</f>
        <v>(34.5)</v>
      </c>
      <c r="K73" s="302">
        <f t="shared" ref="K73:K74" si="67">B78-B73</f>
        <v>-9.9301348125781619E-2</v>
      </c>
      <c r="L73" s="302">
        <f t="shared" ref="L73:L74" si="68">D78-D73</f>
        <v>-2.5538862174432186E-2</v>
      </c>
      <c r="M73" s="302">
        <f t="shared" ref="M73:M74" si="69">F78-F73</f>
        <v>-4.9998403480607245E-3</v>
      </c>
      <c r="N73" s="302">
        <f t="shared" ref="N73:N74" si="70">SUM(K73:M73)</f>
        <v>-0.12984005064827453</v>
      </c>
    </row>
    <row r="74" spans="1:14" x14ac:dyDescent="0.2">
      <c r="A74" s="282" t="s">
        <v>363</v>
      </c>
      <c r="B74" s="302">
        <f>SUM(B72:B73)</f>
        <v>7.3099533455843773</v>
      </c>
      <c r="C74" s="299" t="str">
        <f>CONCATENATE("(",ROUND((B74/$H74)*100,1),")")</f>
        <v>(92)</v>
      </c>
      <c r="D74" s="302">
        <f>SUM(D72:D73)</f>
        <v>0.50169957631436635</v>
      </c>
      <c r="E74" s="299" t="str">
        <f>CONCATENATE("(",ROUND((D74/$H74)*100,1),")")</f>
        <v>(6.3)</v>
      </c>
      <c r="F74" s="302">
        <f>SUM(F72:F73)</f>
        <v>0.13234707810126503</v>
      </c>
      <c r="G74" s="299" t="str">
        <f>CONCATENATE("(",ROUND((F74/$H74)*100,1),")")</f>
        <v>(1.7)</v>
      </c>
      <c r="H74" s="302">
        <f>SUM(H72:H73)</f>
        <v>7.9440000000000088</v>
      </c>
      <c r="I74" s="299" t="str">
        <f>CONCATENATE("(",ROUND((H74/$H74)*100,1),")")</f>
        <v>(100)</v>
      </c>
      <c r="K74" s="302">
        <f t="shared" si="67"/>
        <v>-0.53441467723293812</v>
      </c>
      <c r="L74" s="302">
        <f t="shared" si="68"/>
        <v>-3.9321232641933213E-2</v>
      </c>
      <c r="M74" s="302">
        <f t="shared" si="69"/>
        <v>-7.2640901251318224E-3</v>
      </c>
      <c r="N74" s="302">
        <f t="shared" si="70"/>
        <v>-0.58100000000000318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4.5524155221050018</v>
      </c>
      <c r="C77" s="299" t="str">
        <f>CONCATENATE("(",ROUND((B77/$H79)*100,1),")")</f>
        <v>(61.8)</v>
      </c>
      <c r="D77" s="302">
        <f>'Ind T6'!R27</f>
        <v>0.16543233893985385</v>
      </c>
      <c r="E77" s="299" t="str">
        <f>CONCATENATE("(",ROUND((D77/$H79)*100,1),")")</f>
        <v>(2.2)</v>
      </c>
      <c r="F77" s="302">
        <f>'Ind T6'!S27</f>
        <v>3.1775113880182268E-2</v>
      </c>
      <c r="G77" s="299" t="str">
        <f>CONCATENATE("(",ROUND((F77/$H79)*100,1),")")</f>
        <v>(0.4)</v>
      </c>
      <c r="H77" s="302">
        <f>SUM(B77,D77,F77)</f>
        <v>4.749622974925038</v>
      </c>
      <c r="I77" s="299" t="str">
        <f>CONCATENATE("(",ROUND((H77/$H79)*100,1),")")</f>
        <v>(64.5)</v>
      </c>
      <c r="K77" s="302">
        <f>B82-B77</f>
        <v>-0.94263369085551174</v>
      </c>
      <c r="L77" s="302">
        <f>D82-D77</f>
        <v>-3.141099791537913E-2</v>
      </c>
      <c r="M77" s="302">
        <f>F82-F77</f>
        <v>-5.1442559145003994E-3</v>
      </c>
      <c r="N77" s="302">
        <f>SUM(K77:M77)</f>
        <v>-0.9791889446853913</v>
      </c>
    </row>
    <row r="78" spans="1:14" x14ac:dyDescent="0.2">
      <c r="A78" s="282" t="s">
        <v>365</v>
      </c>
      <c r="B78" s="302">
        <f>'Ind T6'!Q26</f>
        <v>2.2231231462464369</v>
      </c>
      <c r="C78" s="299" t="str">
        <f>CONCATENATE("(",ROUND((B78/$H79)*100,1),")")</f>
        <v>(30.2)</v>
      </c>
      <c r="D78" s="302">
        <f>'Ind T6'!R26</f>
        <v>0.29694600473257926</v>
      </c>
      <c r="E78" s="299" t="str">
        <f>CONCATENATE("(",ROUND((D78/$H79)*100,1),")")</f>
        <v>(4)</v>
      </c>
      <c r="F78" s="302">
        <f>'Ind T6'!S26</f>
        <v>9.3307874095950941E-2</v>
      </c>
      <c r="G78" s="299" t="str">
        <f>CONCATENATE("(",ROUND((F78/$H79)*100,1),")")</f>
        <v>(1.3)</v>
      </c>
      <c r="H78" s="302">
        <f t="shared" ref="H78" si="71">SUM(B78,D78,F78)</f>
        <v>2.6133770250749673</v>
      </c>
      <c r="I78" s="299" t="str">
        <f>CONCATENATE("(",ROUND((H78/$H79)*100,1),")")</f>
        <v>(35.5)</v>
      </c>
      <c r="K78" s="302">
        <f t="shared" ref="K78:K79" si="72">B83-B78</f>
        <v>-0.29826950525453966</v>
      </c>
      <c r="L78" s="302">
        <f t="shared" ref="L78:L79" si="73">D83-D78</f>
        <v>-5.801146976199123E-2</v>
      </c>
      <c r="M78" s="302">
        <f t="shared" ref="M78:M79" si="74">F83-F78</f>
        <v>-1.4530080298080311E-2</v>
      </c>
      <c r="N78" s="302">
        <f t="shared" ref="N78:N79" si="75">SUM(K78:M78)</f>
        <v>-0.37081105531461123</v>
      </c>
    </row>
    <row r="79" spans="1:14" x14ac:dyDescent="0.2">
      <c r="A79" s="282" t="s">
        <v>363</v>
      </c>
      <c r="B79" s="302">
        <f>SUM(B77:B78)</f>
        <v>6.7755386683514391</v>
      </c>
      <c r="C79" s="299" t="str">
        <f>CONCATENATE("(",ROUND((B79/$H79)*100,1),")")</f>
        <v>(92)</v>
      </c>
      <c r="D79" s="302">
        <f>SUM(D77:D78)</f>
        <v>0.46237834367243313</v>
      </c>
      <c r="E79" s="299" t="str">
        <f>CONCATENATE("(",ROUND((D79/$H79)*100,1),")")</f>
        <v>(6.3)</v>
      </c>
      <c r="F79" s="302">
        <f>SUM(F77:F78)</f>
        <v>0.12508298797613321</v>
      </c>
      <c r="G79" s="299" t="str">
        <f>CONCATENATE("(",ROUND((F79/$H79)*100,1),")")</f>
        <v>(1.7)</v>
      </c>
      <c r="H79" s="302">
        <f>SUM(H77:H78)</f>
        <v>7.3630000000000049</v>
      </c>
      <c r="I79" s="299" t="str">
        <f>CONCATENATE("(",ROUND((H79/$H79)*100,1),")")</f>
        <v>(100)</v>
      </c>
      <c r="K79" s="302">
        <f t="shared" si="72"/>
        <v>-1.2409031961100521</v>
      </c>
      <c r="L79" s="302">
        <f t="shared" si="73"/>
        <v>-8.9422467677370387E-2</v>
      </c>
      <c r="M79" s="302">
        <f t="shared" si="74"/>
        <v>-1.9674336212580718E-2</v>
      </c>
      <c r="N79" s="302">
        <f t="shared" si="75"/>
        <v>-1.3500000000000032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3.60978183124949</v>
      </c>
      <c r="C82" s="299" t="str">
        <f>CONCATENATE("(",ROUND((B82/$H84)*100,1),")")</f>
        <v>(60)</v>
      </c>
      <c r="D82" s="302">
        <f>'Ind T6'!W27</f>
        <v>0.13402134102447472</v>
      </c>
      <c r="E82" s="299" t="str">
        <f>CONCATENATE("(",ROUND((D82/$H84)*100,1),")")</f>
        <v>(2.2)</v>
      </c>
      <c r="F82" s="302">
        <f>'Ind T6'!X27</f>
        <v>2.6630857965681869E-2</v>
      </c>
      <c r="G82" s="299" t="str">
        <f>CONCATENATE("(",ROUND((F82/$H84)*100,1),")")</f>
        <v>(0.4)</v>
      </c>
      <c r="H82" s="302">
        <f>SUM(B82,D82,F82)</f>
        <v>3.7704340302396466</v>
      </c>
      <c r="I82" s="299" t="str">
        <f>CONCATENATE("(",ROUND((H82/$H84)*100,1),")")</f>
        <v>(62.7)</v>
      </c>
      <c r="K82" s="302">
        <f>B82-B72</f>
        <v>-1.3777470199626687</v>
      </c>
      <c r="L82" s="302">
        <f>D82-D72</f>
        <v>-4.5193368382880239E-2</v>
      </c>
      <c r="M82" s="302">
        <f>F82-F72</f>
        <v>-7.4085056915715042E-3</v>
      </c>
      <c r="N82" s="302">
        <f>SUM(K82:M82)</f>
        <v>-1.4303488940371205</v>
      </c>
    </row>
    <row r="83" spans="1:14" x14ac:dyDescent="0.2">
      <c r="A83" s="282" t="s">
        <v>365</v>
      </c>
      <c r="B83" s="302">
        <f>'Ind T6'!V26</f>
        <v>1.9248536409918973</v>
      </c>
      <c r="C83" s="299" t="str">
        <f>CONCATENATE("(",ROUND((B83/$H84)*100,1),")")</f>
        <v>(32)</v>
      </c>
      <c r="D83" s="302">
        <f>'Ind T6'!W26</f>
        <v>0.23893453497058803</v>
      </c>
      <c r="E83" s="299" t="str">
        <f>CONCATENATE("(",ROUND((D83/$H84)*100,1),")")</f>
        <v>(4)</v>
      </c>
      <c r="F83" s="302">
        <f>'Ind T6'!X26</f>
        <v>7.8777793797870629E-2</v>
      </c>
      <c r="G83" s="299" t="str">
        <f>CONCATENATE("(",ROUND((F83/$H84)*100,1),")")</f>
        <v>(1.3)</v>
      </c>
      <c r="H83" s="302">
        <f t="shared" ref="H83" si="76">SUM(B83,D83,F83)</f>
        <v>2.2425659697603559</v>
      </c>
      <c r="I83" s="299" t="str">
        <f>CONCATENATE("(",ROUND((H83/$H84)*100,1),")")</f>
        <v>(37.3)</v>
      </c>
      <c r="K83" s="302">
        <f t="shared" ref="K83:K84" si="77">B83-B73</f>
        <v>-0.39757085338032128</v>
      </c>
      <c r="L83" s="302">
        <f t="shared" ref="L83:L84" si="78">D83-D73</f>
        <v>-8.3550331936423416E-2</v>
      </c>
      <c r="M83" s="302">
        <f t="shared" ref="M83:M84" si="79">F83-F73</f>
        <v>-1.9529920646141036E-2</v>
      </c>
      <c r="N83" s="302">
        <f t="shared" ref="N83:N84" si="80">SUM(K83:M83)</f>
        <v>-0.50065110596288576</v>
      </c>
    </row>
    <row r="84" spans="1:14" x14ac:dyDescent="0.2">
      <c r="A84" s="282" t="s">
        <v>363</v>
      </c>
      <c r="B84" s="302">
        <f>SUM(B82:B83)</f>
        <v>5.5346354722413871</v>
      </c>
      <c r="C84" s="299" t="str">
        <f>CONCATENATE("(",ROUND((B84/$H84)*100,1),")")</f>
        <v>(92)</v>
      </c>
      <c r="D84" s="302">
        <f>SUM(D82:D83)</f>
        <v>0.37295587599506275</v>
      </c>
      <c r="E84" s="299" t="str">
        <f>CONCATENATE("(",ROUND((D84/$H84)*100,1),")")</f>
        <v>(6.2)</v>
      </c>
      <c r="F84" s="302">
        <f>SUM(F82:F83)</f>
        <v>0.10540865176355249</v>
      </c>
      <c r="G84" s="299" t="str">
        <f>CONCATENATE("(",ROUND((F84/$H84)*100,1),")")</f>
        <v>(1.8)</v>
      </c>
      <c r="H84" s="302">
        <f>SUM(H82:H83)</f>
        <v>6.0130000000000026</v>
      </c>
      <c r="I84" s="299" t="str">
        <f>CONCATENATE("(",ROUND((H84/$H84)*100,1),")")</f>
        <v>(100)</v>
      </c>
      <c r="K84" s="302">
        <f t="shared" si="77"/>
        <v>-1.7753178733429902</v>
      </c>
      <c r="L84" s="302">
        <f t="shared" si="78"/>
        <v>-0.1287437003193036</v>
      </c>
      <c r="M84" s="302">
        <f t="shared" si="79"/>
        <v>-2.693842633771254E-2</v>
      </c>
      <c r="N84" s="302">
        <f t="shared" si="80"/>
        <v>-1.9310000000000063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5.1984182337544409</v>
      </c>
      <c r="C93" s="299" t="str">
        <f>CONCATENATE("(",ROUND((B93/$H95)*100,1),")")</f>
        <v>(71.8)</v>
      </c>
      <c r="D93" s="302">
        <f>'Ind T6'!M36</f>
        <v>0.24041418709870266</v>
      </c>
      <c r="E93" s="299" t="str">
        <f>CONCATENATE("(",ROUND((D93/$H95)*100,1),")")</f>
        <v>(3.3)</v>
      </c>
      <c r="F93" s="302">
        <f>'Ind T6'!N36</f>
        <v>0.10081885265382971</v>
      </c>
      <c r="G93" s="299" t="str">
        <f>CONCATENATE("(",ROUND((F93/$H95)*100,1),")")</f>
        <v>(1.4)</v>
      </c>
      <c r="H93" s="302">
        <f>SUM(B93,D93,F93)</f>
        <v>5.5396512735069736</v>
      </c>
      <c r="I93" s="299" t="str">
        <f>CONCATENATE("(",ROUND((H93/$H95)*100,1),")")</f>
        <v>(76.5)</v>
      </c>
      <c r="K93" s="302">
        <f>B98-B93</f>
        <v>0.19318375882656191</v>
      </c>
      <c r="L93" s="302">
        <f>D98-D93</f>
        <v>1.5068477290827942E-2</v>
      </c>
      <c r="M93" s="302">
        <f>F98-F93</f>
        <v>8.4602819855466443E-3</v>
      </c>
      <c r="N93" s="302">
        <f>SUM(K93:M93)</f>
        <v>0.21671251810293651</v>
      </c>
    </row>
    <row r="94" spans="1:14" x14ac:dyDescent="0.2">
      <c r="A94" s="282" t="s">
        <v>365</v>
      </c>
      <c r="B94" s="302">
        <f>'Ind T6'!L35</f>
        <v>1.2514032373164148</v>
      </c>
      <c r="C94" s="299" t="str">
        <f>CONCATENATE("(",ROUND((B94/$H95)*100,1),")")</f>
        <v>(17.3)</v>
      </c>
      <c r="D94" s="302">
        <f>'Ind T6'!M35</f>
        <v>0.31559747679964378</v>
      </c>
      <c r="E94" s="299" t="str">
        <f>CONCATENATE("(",ROUND((D94/$H95)*100,1),")")</f>
        <v>(4.4)</v>
      </c>
      <c r="F94" s="302">
        <f>'Ind T6'!N35</f>
        <v>0.13334801237697855</v>
      </c>
      <c r="G94" s="299" t="str">
        <f>CONCATENATE("(",ROUND((F94/$H95)*100,1),")")</f>
        <v>(1.8)</v>
      </c>
      <c r="H94" s="302">
        <f t="shared" ref="H94" si="81">SUM(B94,D94,F94)</f>
        <v>1.700348726493037</v>
      </c>
      <c r="I94" s="299" t="str">
        <f>CONCATENATE("(",ROUND((H94/$H95)*100,1),")")</f>
        <v>(23.5)</v>
      </c>
      <c r="K94" s="302">
        <f t="shared" ref="K94:K95" si="82">B99-B94</f>
        <v>3.02788008505257E-2</v>
      </c>
      <c r="L94" s="302">
        <f t="shared" ref="L94:L95" si="83">D99-D94</f>
        <v>9.4652615995005074E-3</v>
      </c>
      <c r="M94" s="302">
        <f t="shared" ref="M94:M95" si="84">F99-F94</f>
        <v>1.5434194470126672E-3</v>
      </c>
      <c r="N94" s="302">
        <f t="shared" ref="N94:N95" si="85">SUM(K94:M94)</f>
        <v>4.1287481897038875E-2</v>
      </c>
    </row>
    <row r="95" spans="1:14" x14ac:dyDescent="0.2">
      <c r="A95" s="282" t="s">
        <v>363</v>
      </c>
      <c r="B95" s="302">
        <f>SUM(B93:B94)</f>
        <v>6.4498214710708552</v>
      </c>
      <c r="C95" s="299" t="str">
        <f>CONCATENATE("(",ROUND((B95/$H95)*100,1),")")</f>
        <v>(89.1)</v>
      </c>
      <c r="D95" s="302">
        <f>SUM(D93:D94)</f>
        <v>0.55601166389834644</v>
      </c>
      <c r="E95" s="299" t="str">
        <f>CONCATENATE("(",ROUND((D95/$H95)*100,1),")")</f>
        <v>(7.7)</v>
      </c>
      <c r="F95" s="302">
        <f>SUM(F93:F94)</f>
        <v>0.23416686503080825</v>
      </c>
      <c r="G95" s="299" t="str">
        <f>CONCATENATE("(",ROUND((F95/$H95)*100,1),")")</f>
        <v>(3.2)</v>
      </c>
      <c r="H95" s="302">
        <f>SUM(H93:H94)</f>
        <v>7.2400000000000109</v>
      </c>
      <c r="I95" s="299" t="str">
        <f>CONCATENATE("(",ROUND((H95/$H95)*100,1),")")</f>
        <v>(100)</v>
      </c>
      <c r="K95" s="302">
        <f t="shared" si="82"/>
        <v>0.22346255967708828</v>
      </c>
      <c r="L95" s="302">
        <f t="shared" si="83"/>
        <v>2.4533738890328505E-2</v>
      </c>
      <c r="M95" s="302">
        <f t="shared" si="84"/>
        <v>1.0003701432559325E-2</v>
      </c>
      <c r="N95" s="302">
        <f t="shared" si="85"/>
        <v>0.25799999999997614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5.3916019925810028</v>
      </c>
      <c r="C98" s="299" t="str">
        <f>CONCATENATE("(",ROUND((B98/$H100)*100,1),")")</f>
        <v>(71.9)</v>
      </c>
      <c r="D98" s="302">
        <f>'Ind T6'!R36</f>
        <v>0.2554826643895306</v>
      </c>
      <c r="E98" s="299" t="str">
        <f>CONCATENATE("(",ROUND((D98/$H100)*100,1),")")</f>
        <v>(3.4)</v>
      </c>
      <c r="F98" s="302">
        <f>'Ind T6'!S36</f>
        <v>0.10927913463937636</v>
      </c>
      <c r="G98" s="299" t="str">
        <f>CONCATENATE("(",ROUND((F98/$H100)*100,1),")")</f>
        <v>(1.5)</v>
      </c>
      <c r="H98" s="302">
        <f>SUM(B98,D98,F98)</f>
        <v>5.7563637916099095</v>
      </c>
      <c r="I98" s="299" t="str">
        <f>CONCATENATE("(",ROUND((H98/$H100)*100,1),")")</f>
        <v>(76.8)</v>
      </c>
      <c r="K98" s="302">
        <f>B103-B98</f>
        <v>-0.16143437553531736</v>
      </c>
      <c r="L98" s="302">
        <f>D103-D98</f>
        <v>1.3731090579093275E-2</v>
      </c>
      <c r="M98" s="302">
        <f>F103-F98</f>
        <v>2.2432431002067793E-3</v>
      </c>
      <c r="N98" s="302">
        <f>SUM(K98:M98)</f>
        <v>-0.1454600418560173</v>
      </c>
    </row>
    <row r="99" spans="1:14" x14ac:dyDescent="0.2">
      <c r="A99" s="282" t="s">
        <v>365</v>
      </c>
      <c r="B99" s="302">
        <f>'Ind T6'!Q35</f>
        <v>1.2816820381669405</v>
      </c>
      <c r="C99" s="299" t="str">
        <f>CONCATENATE("(",ROUND((B99/$H100)*100,1),")")</f>
        <v>(17.1)</v>
      </c>
      <c r="D99" s="302">
        <f>'Ind T6'!R35</f>
        <v>0.32506273839914429</v>
      </c>
      <c r="E99" s="299" t="str">
        <f>CONCATENATE("(",ROUND((D99/$H100)*100,1),")")</f>
        <v>(4.3)</v>
      </c>
      <c r="F99" s="302">
        <f>'Ind T6'!S35</f>
        <v>0.13489143182399121</v>
      </c>
      <c r="G99" s="299" t="str">
        <f>CONCATENATE("(",ROUND((F99/$H100)*100,1),")")</f>
        <v>(1.8)</v>
      </c>
      <c r="H99" s="302">
        <f t="shared" ref="H99" si="86">SUM(B99,D99,F99)</f>
        <v>1.741636208390076</v>
      </c>
      <c r="I99" s="299" t="str">
        <f>CONCATENATE("(",ROUND((H99/$H100)*100,1),")")</f>
        <v>(23.2)</v>
      </c>
      <c r="K99" s="302">
        <f t="shared" ref="K99:K100" si="87">B104-B99</f>
        <v>-3.7648860324335454E-2</v>
      </c>
      <c r="L99" s="302">
        <f t="shared" ref="L99:L100" si="88">D104-D99</f>
        <v>4.3924881503037971E-4</v>
      </c>
      <c r="M99" s="302">
        <f t="shared" ref="M99:M100" si="89">F104-F99</f>
        <v>4.6696533653436123E-3</v>
      </c>
      <c r="N99" s="302">
        <f t="shared" ref="N99:N100" si="90">SUM(K99:M99)</f>
        <v>-3.2539958143961462E-2</v>
      </c>
    </row>
    <row r="100" spans="1:14" x14ac:dyDescent="0.2">
      <c r="A100" s="282" t="s">
        <v>363</v>
      </c>
      <c r="B100" s="302">
        <f>SUM(B98:B99)</f>
        <v>6.6732840307479435</v>
      </c>
      <c r="C100" s="299" t="str">
        <f>CONCATENATE("(",ROUND((B100/$H100)*100,1),")")</f>
        <v>(89)</v>
      </c>
      <c r="D100" s="302">
        <f>SUM(D98:D99)</f>
        <v>0.58054540278867495</v>
      </c>
      <c r="E100" s="299" t="str">
        <f>CONCATENATE("(",ROUND((D100/$H100)*100,1),")")</f>
        <v>(7.7)</v>
      </c>
      <c r="F100" s="302">
        <f>SUM(F98:F99)</f>
        <v>0.24417056646336757</v>
      </c>
      <c r="G100" s="299" t="str">
        <f>CONCATENATE("(",ROUND((F100/$H100)*100,1),")")</f>
        <v>(3.3)</v>
      </c>
      <c r="H100" s="302">
        <f>SUM(H98:H99)</f>
        <v>7.4979999999999851</v>
      </c>
      <c r="I100" s="299" t="str">
        <f>CONCATENATE("(",ROUND((H100/$H100)*100,1),")")</f>
        <v>(100)</v>
      </c>
      <c r="K100" s="302">
        <f t="shared" si="87"/>
        <v>-0.19908323585965348</v>
      </c>
      <c r="L100" s="302">
        <f t="shared" si="88"/>
        <v>1.4170339394123599E-2</v>
      </c>
      <c r="M100" s="302">
        <f t="shared" si="89"/>
        <v>6.9128964655504055E-3</v>
      </c>
      <c r="N100" s="302">
        <f t="shared" si="90"/>
        <v>-0.17799999999997948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5.2301676170456854</v>
      </c>
      <c r="C103" s="299" t="str">
        <f>CONCATENATE("(",ROUND((B103/$H105)*100,1),")")</f>
        <v>(71.5)</v>
      </c>
      <c r="D103" s="302">
        <f>'Ind T6'!W36</f>
        <v>0.26921375496862388</v>
      </c>
      <c r="E103" s="299" t="str">
        <f>CONCATENATE("(",ROUND((D103/$H105)*100,1),")")</f>
        <v>(3.7)</v>
      </c>
      <c r="F103" s="302">
        <f>'Ind T6'!X36</f>
        <v>0.11152237773958314</v>
      </c>
      <c r="G103" s="299" t="str">
        <f>CONCATENATE("(",ROUND((F103/$H105)*100,1),")")</f>
        <v>(1.5)</v>
      </c>
      <c r="H103" s="302">
        <f>SUM(B103,D103,F103)</f>
        <v>5.6109037497538932</v>
      </c>
      <c r="I103" s="299" t="str">
        <f>CONCATENATE("(",ROUND((H103/$H105)*100,1),")")</f>
        <v>(76.7)</v>
      </c>
      <c r="K103" s="302">
        <f>B103-B93</f>
        <v>3.1749383291244548E-2</v>
      </c>
      <c r="L103" s="302">
        <f>D103-D93</f>
        <v>2.8799567869921217E-2</v>
      </c>
      <c r="M103" s="302">
        <f>F103-F93</f>
        <v>1.0703525085753424E-2</v>
      </c>
      <c r="N103" s="302">
        <f>SUM(K103:M103)</f>
        <v>7.1252476246919189E-2</v>
      </c>
    </row>
    <row r="104" spans="1:14" x14ac:dyDescent="0.2">
      <c r="A104" s="282" t="s">
        <v>365</v>
      </c>
      <c r="B104" s="302">
        <f>'Ind T6'!V35</f>
        <v>1.244033177842605</v>
      </c>
      <c r="C104" s="299" t="str">
        <f>CONCATENATE("(",ROUND((B104/$H105)*100,1),")")</f>
        <v>(17)</v>
      </c>
      <c r="D104" s="302">
        <f>'Ind T6'!W35</f>
        <v>0.32550198721417467</v>
      </c>
      <c r="E104" s="299" t="str">
        <f>CONCATENATE("(",ROUND((D104/$H105)*100,1),")")</f>
        <v>(4.4)</v>
      </c>
      <c r="F104" s="302">
        <f>'Ind T6'!X35</f>
        <v>0.13956108518933483</v>
      </c>
      <c r="G104" s="299" t="str">
        <f>CONCATENATE("(",ROUND((F104/$H105)*100,1),")")</f>
        <v>(1.9)</v>
      </c>
      <c r="H104" s="302">
        <f t="shared" ref="H104" si="91">SUM(B104,D104,F104)</f>
        <v>1.7090962502461144</v>
      </c>
      <c r="I104" s="299" t="str">
        <f>CONCATENATE("(",ROUND((H104/$H105)*100,1),")")</f>
        <v>(23.3)</v>
      </c>
      <c r="K104" s="302">
        <f t="shared" ref="K104:K105" si="92">B104-B94</f>
        <v>-7.3700594738097536E-3</v>
      </c>
      <c r="L104" s="302">
        <f t="shared" ref="L104:L105" si="93">D104-D94</f>
        <v>9.9045104145308871E-3</v>
      </c>
      <c r="M104" s="302">
        <f t="shared" ref="M104:M105" si="94">F104-F94</f>
        <v>6.2130728123562795E-3</v>
      </c>
      <c r="N104" s="302">
        <f t="shared" ref="N104:N105" si="95">SUM(K104:M104)</f>
        <v>8.747523753077413E-3</v>
      </c>
    </row>
    <row r="105" spans="1:14" x14ac:dyDescent="0.2">
      <c r="A105" s="282" t="s">
        <v>363</v>
      </c>
      <c r="B105" s="302">
        <f>SUM(B103:B104)</f>
        <v>6.47420079488829</v>
      </c>
      <c r="C105" s="299" t="str">
        <f>CONCATENATE("(",ROUND((B105/$H105)*100,1),")")</f>
        <v>(88.4)</v>
      </c>
      <c r="D105" s="302">
        <f>SUM(D103:D104)</f>
        <v>0.59471574218279855</v>
      </c>
      <c r="E105" s="299" t="str">
        <f>CONCATENATE("(",ROUND((D105/$H105)*100,1),")")</f>
        <v>(8.1)</v>
      </c>
      <c r="F105" s="302">
        <f>SUM(F103:F104)</f>
        <v>0.25108346292891798</v>
      </c>
      <c r="G105" s="299" t="str">
        <f>CONCATENATE("(",ROUND((F105/$H105)*100,1),")")</f>
        <v>(3.4)</v>
      </c>
      <c r="H105" s="302">
        <f>SUM(H103:H104)</f>
        <v>7.3200000000000074</v>
      </c>
      <c r="I105" s="299" t="str">
        <f>CONCATENATE("(",ROUND((H105/$H105)*100,1),")")</f>
        <v>(100)</v>
      </c>
      <c r="K105" s="302">
        <f t="shared" si="92"/>
        <v>2.4379323817434795E-2</v>
      </c>
      <c r="L105" s="302">
        <f t="shared" si="93"/>
        <v>3.8704078284452104E-2</v>
      </c>
      <c r="M105" s="302">
        <f t="shared" si="94"/>
        <v>1.6916597898109731E-2</v>
      </c>
      <c r="N105" s="302">
        <f t="shared" si="95"/>
        <v>7.9999999999996629E-2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32.609765053249625</v>
      </c>
      <c r="C114" s="299" t="str">
        <f>CONCATENATE("(",ROUND((B114/$H116)*100,1),")")</f>
        <v>(69.4)</v>
      </c>
      <c r="D114" s="302">
        <f>'Ind T6'!M45</f>
        <v>1.9168872231518961</v>
      </c>
      <c r="E114" s="299" t="str">
        <f>CONCATENATE("(",ROUND((D114/$H116)*100,1),")")</f>
        <v>(4.1)</v>
      </c>
      <c r="F114" s="302">
        <f>'Ind T6'!N45</f>
        <v>1.6718715630417391</v>
      </c>
      <c r="G114" s="299" t="str">
        <f>CONCATENATE("(",ROUND((F114/$H116)*100,1),")")</f>
        <v>(3.6)</v>
      </c>
      <c r="H114" s="302">
        <f>SUM(B114,D114,F114)</f>
        <v>36.198523839443261</v>
      </c>
      <c r="I114" s="299" t="str">
        <f>CONCATENATE("(",ROUND((H114/$H116)*100,1),")")</f>
        <v>(77)</v>
      </c>
      <c r="K114" s="302">
        <f>B119-B114</f>
        <v>-2.5440693769274922</v>
      </c>
      <c r="L114" s="302">
        <f>D119-D114</f>
        <v>-0.16115073556478476</v>
      </c>
      <c r="M114" s="302">
        <f>F119-F114</f>
        <v>-0.1408862550668295</v>
      </c>
      <c r="N114" s="302">
        <f>SUM(K114:M114)</f>
        <v>-2.8461063675591065</v>
      </c>
    </row>
    <row r="115" spans="1:14" x14ac:dyDescent="0.2">
      <c r="A115" s="282" t="s">
        <v>365</v>
      </c>
      <c r="B115" s="302">
        <f>'Ind T6'!L44</f>
        <v>6.9395901183839817</v>
      </c>
      <c r="C115" s="299" t="str">
        <f>CONCATENATE("(",ROUND((B115/$H116)*100,1),")")</f>
        <v>(14.8)</v>
      </c>
      <c r="D115" s="302">
        <f>'Ind T6'!M44</f>
        <v>2.6439009032057923</v>
      </c>
      <c r="E115" s="299" t="str">
        <f>CONCATENATE("(",ROUND((D115/$H116)*100,1),")")</f>
        <v>(5.6)</v>
      </c>
      <c r="F115" s="302">
        <f>'Ind T6'!N44</f>
        <v>1.230985138967007</v>
      </c>
      <c r="G115" s="299" t="str">
        <f>CONCATENATE("(",ROUND((F115/$H116)*100,1),")")</f>
        <v>(2.6)</v>
      </c>
      <c r="H115" s="302">
        <f t="shared" ref="H115" si="96">SUM(B115,D115,F115)</f>
        <v>10.814476160556781</v>
      </c>
      <c r="I115" s="299" t="str">
        <f>CONCATENATE("(",ROUND((H115/$H116)*100,1),")")</f>
        <v>(23)</v>
      </c>
      <c r="K115" s="302">
        <f t="shared" ref="K115:K116" si="97">B120-B115</f>
        <v>-0.49719266940680917</v>
      </c>
      <c r="L115" s="302">
        <f t="shared" ref="L115:L116" si="98">D120-D115</f>
        <v>-0.21391087683537968</v>
      </c>
      <c r="M115" s="302">
        <f t="shared" ref="M115:M116" si="99">F120-F115</f>
        <v>-0.15279008619874745</v>
      </c>
      <c r="N115" s="302">
        <f t="shared" ref="N115:N116" si="100">SUM(K115:M115)</f>
        <v>-0.86389363244093631</v>
      </c>
    </row>
    <row r="116" spans="1:14" x14ac:dyDescent="0.2">
      <c r="A116" s="282" t="s">
        <v>363</v>
      </c>
      <c r="B116" s="302">
        <f>SUM(B114:B115)</f>
        <v>39.549355171633607</v>
      </c>
      <c r="C116" s="299" t="str">
        <f>CONCATENATE("(",ROUND((B116/$H116)*100,1),")")</f>
        <v>(84.1)</v>
      </c>
      <c r="D116" s="302">
        <f>SUM(D114:D115)</f>
        <v>4.5607881263576884</v>
      </c>
      <c r="E116" s="299" t="str">
        <f>CONCATENATE("(",ROUND((D116/$H116)*100,1),")")</f>
        <v>(9.7)</v>
      </c>
      <c r="F116" s="302">
        <f>SUM(F114:F115)</f>
        <v>2.9028567020087461</v>
      </c>
      <c r="G116" s="299" t="str">
        <f>CONCATENATE("(",ROUND((F116/$H116)*100,1),")")</f>
        <v>(6.2)</v>
      </c>
      <c r="H116" s="302">
        <f>SUM(H114:H115)</f>
        <v>47.013000000000041</v>
      </c>
      <c r="I116" s="299" t="str">
        <f>CONCATENATE("(",ROUND((H116/$H116)*100,1),")")</f>
        <v>(100)</v>
      </c>
      <c r="K116" s="302">
        <f t="shared" si="97"/>
        <v>-3.0412620463343032</v>
      </c>
      <c r="L116" s="302">
        <f t="shared" si="98"/>
        <v>-0.375061612400164</v>
      </c>
      <c r="M116" s="302">
        <f t="shared" si="99"/>
        <v>-0.29367634126557718</v>
      </c>
      <c r="N116" s="302">
        <f t="shared" si="100"/>
        <v>-3.7100000000000444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30.065695676322132</v>
      </c>
      <c r="C119" s="299" t="str">
        <f>CONCATENATE("(",ROUND((B119/$H121)*100,1),")")</f>
        <v>(69.4)</v>
      </c>
      <c r="D119" s="302">
        <f>'Ind T6'!R45</f>
        <v>1.7557364875871113</v>
      </c>
      <c r="E119" s="299" t="str">
        <f>CONCATENATE("(",ROUND((D119/$H121)*100,1),")")</f>
        <v>(4.1)</v>
      </c>
      <c r="F119" s="302">
        <f>'Ind T6'!S45</f>
        <v>1.5309853079749096</v>
      </c>
      <c r="G119" s="299" t="str">
        <f>CONCATENATE("(",ROUND((F119/$H121)*100,1),")")</f>
        <v>(3.5)</v>
      </c>
      <c r="H119" s="302">
        <f>SUM(B119,D119,F119)</f>
        <v>33.352417471884152</v>
      </c>
      <c r="I119" s="299" t="str">
        <f>CONCATENATE("(",ROUND((H119/$H121)*100,1),")")</f>
        <v>(77)</v>
      </c>
      <c r="K119" s="302">
        <f>B124-B119</f>
        <v>-4.3210717989005403</v>
      </c>
      <c r="L119" s="302">
        <f>D124-D119</f>
        <v>-0.24209006996973126</v>
      </c>
      <c r="M119" s="302">
        <f>F124-F119</f>
        <v>-0.15678089606193257</v>
      </c>
      <c r="N119" s="302">
        <f>SUM(K119:M119)</f>
        <v>-4.7199427649322043</v>
      </c>
    </row>
    <row r="120" spans="1:14" x14ac:dyDescent="0.2">
      <c r="A120" s="282" t="s">
        <v>365</v>
      </c>
      <c r="B120" s="302">
        <f>'Ind T6'!Q44</f>
        <v>6.4423974489771725</v>
      </c>
      <c r="C120" s="299" t="str">
        <f>CONCATENATE("(",ROUND((B120/$H121)*100,1),")")</f>
        <v>(14.9)</v>
      </c>
      <c r="D120" s="302">
        <f>'Ind T6'!R44</f>
        <v>2.4299900263704126</v>
      </c>
      <c r="E120" s="299" t="str">
        <f>CONCATENATE("(",ROUND((D120/$H121)*100,1),")")</f>
        <v>(5.6)</v>
      </c>
      <c r="F120" s="302">
        <f>'Ind T6'!S44</f>
        <v>1.0781950527682596</v>
      </c>
      <c r="G120" s="299" t="str">
        <f>CONCATENATE("(",ROUND((F120/$H121)*100,1),")")</f>
        <v>(2.5)</v>
      </c>
      <c r="H120" s="302">
        <f t="shared" ref="H120" si="101">SUM(B120,D120,F120)</f>
        <v>9.9505825281158451</v>
      </c>
      <c r="I120" s="299" t="str">
        <f>CONCATENATE("(",ROUND((H120/$H121)*100,1),")")</f>
        <v>(23)</v>
      </c>
      <c r="K120" s="302">
        <f t="shared" ref="K120:K121" si="102">B125-B120</f>
        <v>-0.78592215041615532</v>
      </c>
      <c r="L120" s="302">
        <f t="shared" ref="L120:L121" si="103">D125-D120</f>
        <v>-0.31929291220566913</v>
      </c>
      <c r="M120" s="302">
        <f t="shared" ref="M120:M121" si="104">F125-F120</f>
        <v>-0.17584217244596945</v>
      </c>
      <c r="N120" s="302">
        <f t="shared" ref="N120:N121" si="105">SUM(K120:M120)</f>
        <v>-1.2810572350677938</v>
      </c>
    </row>
    <row r="121" spans="1:14" x14ac:dyDescent="0.2">
      <c r="A121" s="282" t="s">
        <v>363</v>
      </c>
      <c r="B121" s="302">
        <f>SUM(B119:B120)</f>
        <v>36.508093125299304</v>
      </c>
      <c r="C121" s="299" t="str">
        <f>CONCATENATE("(",ROUND((B121/$H121)*100,1),")")</f>
        <v>(84.3)</v>
      </c>
      <c r="D121" s="302">
        <f>SUM(D119:D120)</f>
        <v>4.1857265139575244</v>
      </c>
      <c r="E121" s="299" t="str">
        <f>CONCATENATE("(",ROUND((D121/$H121)*100,1),")")</f>
        <v>(9.7)</v>
      </c>
      <c r="F121" s="302">
        <f>SUM(F119:F120)</f>
        <v>2.6091803607431689</v>
      </c>
      <c r="G121" s="299" t="str">
        <f>CONCATENATE("(",ROUND((F121/$H121)*100,1),")")</f>
        <v>(6)</v>
      </c>
      <c r="H121" s="302">
        <f>SUM(H119:H120)</f>
        <v>43.302999999999997</v>
      </c>
      <c r="I121" s="299" t="str">
        <f>CONCATENATE("(",ROUND((H121/$H121)*100,1),")")</f>
        <v>(100)</v>
      </c>
      <c r="K121" s="302">
        <f t="shared" si="102"/>
        <v>-5.1069939493166956</v>
      </c>
      <c r="L121" s="302">
        <f t="shared" si="103"/>
        <v>-0.56138298217540061</v>
      </c>
      <c r="M121" s="302">
        <f t="shared" si="104"/>
        <v>-0.33262306850790191</v>
      </c>
      <c r="N121" s="302">
        <f t="shared" si="105"/>
        <v>-6.0009999999999977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25.744623877421592</v>
      </c>
      <c r="C124" s="299" t="str">
        <f>CONCATENATE("(",ROUND((B124/$H126)*100,1),")")</f>
        <v>(69)</v>
      </c>
      <c r="D124" s="302">
        <f>'Ind T6'!W45</f>
        <v>1.5136464176173801</v>
      </c>
      <c r="E124" s="299" t="str">
        <f>CONCATENATE("(",ROUND((D124/$H126)*100,1),")")</f>
        <v>(4.1)</v>
      </c>
      <c r="F124" s="302">
        <f>'Ind T6'!X45</f>
        <v>1.374204411912977</v>
      </c>
      <c r="G124" s="299" t="str">
        <f>CONCATENATE("(",ROUND((F124/$H126)*100,1),")")</f>
        <v>(3.7)</v>
      </c>
      <c r="H124" s="302">
        <f>SUM(B124,D124,F124)</f>
        <v>28.63247470695195</v>
      </c>
      <c r="I124" s="299" t="str">
        <f>CONCATENATE("(",ROUND((H124/$H126)*100,1),")")</f>
        <v>(76.8)</v>
      </c>
      <c r="K124" s="302">
        <f>B124-B114</f>
        <v>-6.8651411758280325</v>
      </c>
      <c r="L124" s="302">
        <f>D124-D114</f>
        <v>-0.40324080553451602</v>
      </c>
      <c r="M124" s="302">
        <f>F124-F114</f>
        <v>-0.29766715112876208</v>
      </c>
      <c r="N124" s="302">
        <f>SUM(K124:M124)</f>
        <v>-7.5660491324913099</v>
      </c>
    </row>
    <row r="125" spans="1:14" x14ac:dyDescent="0.2">
      <c r="A125" s="282" t="s">
        <v>365</v>
      </c>
      <c r="B125" s="302">
        <f>'Ind T6'!V44</f>
        <v>5.6564752985610172</v>
      </c>
      <c r="C125" s="299" t="str">
        <f>CONCATENATE("(",ROUND((B125/$H126)*100,1),")")</f>
        <v>(15.2)</v>
      </c>
      <c r="D125" s="302">
        <f>'Ind T6'!W44</f>
        <v>2.1106971141647435</v>
      </c>
      <c r="E125" s="299" t="str">
        <f>CONCATENATE("(",ROUND((D125/$H126)*100,1),")")</f>
        <v>(5.7)</v>
      </c>
      <c r="F125" s="302">
        <f>'Ind T6'!X44</f>
        <v>0.90235288032229011</v>
      </c>
      <c r="G125" s="299" t="str">
        <f>CONCATENATE("(",ROUND((F125/$H126)*100,1),")")</f>
        <v>(2.4)</v>
      </c>
      <c r="H125" s="302">
        <f t="shared" ref="H125" si="106">SUM(B125,D125,F125)</f>
        <v>8.66952529304805</v>
      </c>
      <c r="I125" s="299" t="str">
        <f>CONCATENATE("(",ROUND((H125/$H126)*100,1),")")</f>
        <v>(23.2)</v>
      </c>
      <c r="K125" s="302">
        <f t="shared" ref="K125:K126" si="107">B125-B115</f>
        <v>-1.2831148198229645</v>
      </c>
      <c r="L125" s="302">
        <f t="shared" ref="L125:L126" si="108">D125-D115</f>
        <v>-0.53320378904104881</v>
      </c>
      <c r="M125" s="302">
        <f t="shared" ref="M125:M126" si="109">F125-F115</f>
        <v>-0.3286322586447169</v>
      </c>
      <c r="N125" s="302">
        <f t="shared" ref="N125:N126" si="110">SUM(K125:M125)</f>
        <v>-2.1449508675087303</v>
      </c>
    </row>
    <row r="126" spans="1:14" x14ac:dyDescent="0.2">
      <c r="A126" s="282" t="s">
        <v>363</v>
      </c>
      <c r="B126" s="302">
        <f>SUM(B124:B125)</f>
        <v>31.401099175982608</v>
      </c>
      <c r="C126" s="299" t="str">
        <f>CONCATENATE("(",ROUND((B126/$H126)*100,1),")")</f>
        <v>(84.2)</v>
      </c>
      <c r="D126" s="302">
        <f>SUM(D124:D125)</f>
        <v>3.6243435317821238</v>
      </c>
      <c r="E126" s="299" t="str">
        <f>CONCATENATE("(",ROUND((D126/$H126)*100,1),")")</f>
        <v>(9.7)</v>
      </c>
      <c r="F126" s="302">
        <f>SUM(F124:F125)</f>
        <v>2.276557292235267</v>
      </c>
      <c r="G126" s="299" t="str">
        <f>CONCATENATE("(",ROUND((F126/$H126)*100,1),")")</f>
        <v>(6.1)</v>
      </c>
      <c r="H126" s="302">
        <f>SUM(H124:H125)</f>
        <v>37.302</v>
      </c>
      <c r="I126" s="299" t="str">
        <f>CONCATENATE("(",ROUND((H126/$H126)*100,1),")")</f>
        <v>(100)</v>
      </c>
      <c r="K126" s="302">
        <f t="shared" si="107"/>
        <v>-8.1482559956509988</v>
      </c>
      <c r="L126" s="302">
        <f t="shared" si="108"/>
        <v>-0.93644459457556462</v>
      </c>
      <c r="M126" s="302">
        <f t="shared" si="109"/>
        <v>-0.62629940977347909</v>
      </c>
      <c r="N126" s="302">
        <f t="shared" si="110"/>
        <v>-9.7110000000000429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0.75858068520006616</v>
      </c>
      <c r="C135" s="299" t="str">
        <f>CONCATENATE("(",ROUND((B135/$H137)*100,1),")")</f>
        <v>(70.8)</v>
      </c>
      <c r="D135" s="302">
        <f>'Ind T6'!M54</f>
        <v>1.4889771598859054E-2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0.77347045679892523</v>
      </c>
      <c r="I135" s="299" t="str">
        <f>CONCATENATE("(",ROUND((H135/$H137)*100,1),")")</f>
        <v>(72.2)</v>
      </c>
      <c r="K135" s="302">
        <f>B140-B135</f>
        <v>-2.0783135232744443E-2</v>
      </c>
      <c r="L135" s="302">
        <f>D140-D135</f>
        <v>-5.2892166235982141E-5</v>
      </c>
      <c r="M135" s="302">
        <f>F140-F135</f>
        <v>0</v>
      </c>
      <c r="N135" s="302">
        <f>SUM(K135:M135)</f>
        <v>-2.0836027398980425E-2</v>
      </c>
    </row>
    <row r="136" spans="1:14" x14ac:dyDescent="0.2">
      <c r="A136" s="282" t="s">
        <v>365</v>
      </c>
      <c r="B136" s="302">
        <f>'Ind T6'!L53</f>
        <v>0.23677395730069983</v>
      </c>
      <c r="C136" s="299" t="str">
        <f>CONCATENATE("(",ROUND((B136/$H137)*100,1),")")</f>
        <v>(22.1)</v>
      </c>
      <c r="D136" s="302">
        <f>'Ind T6'!M53</f>
        <v>6.0755585900373513E-2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0.29752954320107333</v>
      </c>
      <c r="I136" s="299" t="str">
        <f>CONCATENATE("(",ROUND((H136/$H137)*100,1),")")</f>
        <v>(27.8)</v>
      </c>
      <c r="K136" s="302">
        <f t="shared" ref="K136:K137" si="112">B141-B136</f>
        <v>-2.8907851528608142E-3</v>
      </c>
      <c r="L136" s="302">
        <f t="shared" ref="L136:L137" si="113">D141-D136</f>
        <v>-1.2731874481559519E-3</v>
      </c>
      <c r="M136" s="302">
        <f t="shared" ref="M136:M137" si="114">F141-F136</f>
        <v>0</v>
      </c>
      <c r="N136" s="302">
        <f t="shared" ref="N136:N137" si="115">SUM(K136:M136)</f>
        <v>-4.163972601016766E-3</v>
      </c>
    </row>
    <row r="137" spans="1:14" x14ac:dyDescent="0.2">
      <c r="A137" s="282" t="s">
        <v>363</v>
      </c>
      <c r="B137" s="302">
        <f>SUM(B135:B136)</f>
        <v>0.995354642500766</v>
      </c>
      <c r="C137" s="299" t="str">
        <f>CONCATENATE("(",ROUND((B137/$H137)*100,1),")")</f>
        <v>(92.9)</v>
      </c>
      <c r="D137" s="302">
        <f>SUM(D135:D136)</f>
        <v>7.5645357499232568E-2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1.0709999999999986</v>
      </c>
      <c r="I137" s="299" t="str">
        <f>CONCATENATE("(",ROUND((H137/$H137)*100,1),")")</f>
        <v>(100)</v>
      </c>
      <c r="K137" s="302">
        <f t="shared" si="112"/>
        <v>-2.3673920385605229E-2</v>
      </c>
      <c r="L137" s="302">
        <f t="shared" si="113"/>
        <v>-1.326079614391934E-3</v>
      </c>
      <c r="M137" s="302">
        <f t="shared" si="114"/>
        <v>0</v>
      </c>
      <c r="N137" s="302">
        <f t="shared" si="115"/>
        <v>-2.4999999999997163E-2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0.73779754996732172</v>
      </c>
      <c r="C140" s="299" t="str">
        <f>CONCATENATE("(",ROUND((B140/$H142)*100,1),")")</f>
        <v>(70.5)</v>
      </c>
      <c r="D140" s="302">
        <f>'Ind T6'!R54</f>
        <v>1.4836879432623072E-2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0.75263442939994474</v>
      </c>
      <c r="I140" s="299" t="str">
        <f>CONCATENATE("(",ROUND((H140/$H142)*100,1),")")</f>
        <v>(72)</v>
      </c>
      <c r="K140" s="302">
        <f>B145-B140</f>
        <v>-9.0874370234229618E-3</v>
      </c>
      <c r="L140" s="302">
        <f>D145-D140</f>
        <v>4.4885339877747191E-4</v>
      </c>
      <c r="M140" s="302">
        <f>F145-F140</f>
        <v>0</v>
      </c>
      <c r="N140" s="302">
        <f>SUM(K140:M140)</f>
        <v>-8.6385836246454899E-3</v>
      </c>
    </row>
    <row r="141" spans="1:14" x14ac:dyDescent="0.2">
      <c r="A141" s="282" t="s">
        <v>365</v>
      </c>
      <c r="B141" s="302">
        <f>'Ind T6'!Q53</f>
        <v>0.23388317214783902</v>
      </c>
      <c r="C141" s="299" t="str">
        <f>CONCATENATE("(",ROUND((B141/$H142)*100,1),")")</f>
        <v>(22.4)</v>
      </c>
      <c r="D141" s="302">
        <f>'Ind T6'!R53</f>
        <v>5.9482398452217561E-2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0.29336557060005658</v>
      </c>
      <c r="I141" s="299" t="str">
        <f>CONCATENATE("(",ROUND((H141/$H142)*100,1),")")</f>
        <v>(28)</v>
      </c>
      <c r="K141" s="302">
        <f t="shared" ref="K141:K142" si="117">B146-B141</f>
        <v>4.6013144157464325E-3</v>
      </c>
      <c r="L141" s="302">
        <f t="shared" ref="L141:L142" si="118">D146-D141</f>
        <v>3.7269208898342565E-5</v>
      </c>
      <c r="M141" s="302">
        <f t="shared" ref="M141:M142" si="119">F146-F141</f>
        <v>0</v>
      </c>
      <c r="N141" s="302">
        <f t="shared" ref="N141:N142" si="120">SUM(K141:M141)</f>
        <v>4.6385836246447751E-3</v>
      </c>
    </row>
    <row r="142" spans="1:14" x14ac:dyDescent="0.2">
      <c r="A142" s="282" t="s">
        <v>363</v>
      </c>
      <c r="B142" s="302">
        <f>SUM(B140:B141)</f>
        <v>0.97168072211516077</v>
      </c>
      <c r="C142" s="299" t="str">
        <f>CONCATENATE("(",ROUND((B142/$H142)*100,1),")")</f>
        <v>(92.9)</v>
      </c>
      <c r="D142" s="302">
        <f>SUM(D140:D141)</f>
        <v>7.4319277884840634E-2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1.0460000000000014</v>
      </c>
      <c r="I142" s="299" t="str">
        <f>CONCATENATE("(",ROUND((H142/$H142)*100,1),")")</f>
        <v>(100)</v>
      </c>
      <c r="K142" s="302">
        <f t="shared" si="117"/>
        <v>-4.486122607676557E-3</v>
      </c>
      <c r="L142" s="302">
        <f t="shared" si="118"/>
        <v>4.8612260767581794E-4</v>
      </c>
      <c r="M142" s="302">
        <f t="shared" si="119"/>
        <v>0</v>
      </c>
      <c r="N142" s="302">
        <f t="shared" si="120"/>
        <v>-4.0000000000007391E-3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0.72871011294389876</v>
      </c>
      <c r="C145" s="299" t="str">
        <f>CONCATENATE("(",ROUND((B145/$H147)*100,1),")")</f>
        <v>(69.9)</v>
      </c>
      <c r="D145" s="302">
        <f>'Ind T6'!W54</f>
        <v>1.5285732831400544E-2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0.74399584577529931</v>
      </c>
      <c r="I145" s="299" t="str">
        <f>CONCATENATE("(",ROUND((H145/$H147)*100,1),")")</f>
        <v>(71.4)</v>
      </c>
      <c r="K145" s="302">
        <f>B145-B135</f>
        <v>-2.9870572256167405E-2</v>
      </c>
      <c r="L145" s="302">
        <f>D145-D135</f>
        <v>3.9596123254148977E-4</v>
      </c>
      <c r="M145" s="302">
        <f>F145-F135</f>
        <v>0</v>
      </c>
      <c r="N145" s="302">
        <f>SUM(K145:M145)</f>
        <v>-2.9474611023625915E-2</v>
      </c>
    </row>
    <row r="146" spans="1:14" x14ac:dyDescent="0.2">
      <c r="A146" s="282" t="s">
        <v>365</v>
      </c>
      <c r="B146" s="302">
        <f>'Ind T6'!V53</f>
        <v>0.23848448656358545</v>
      </c>
      <c r="C146" s="299" t="str">
        <f>CONCATENATE("(",ROUND((B146/$H147)*100,1),")")</f>
        <v>(22.9)</v>
      </c>
      <c r="D146" s="302">
        <f>'Ind T6'!W53</f>
        <v>5.9519667661115903E-2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0.29800415422470133</v>
      </c>
      <c r="I146" s="299" t="str">
        <f>CONCATENATE("(",ROUND((H146/$H147)*100,1),")")</f>
        <v>(28.6)</v>
      </c>
      <c r="K146" s="302">
        <f t="shared" ref="K146:K147" si="122">B146-B136</f>
        <v>1.7105292628856184E-3</v>
      </c>
      <c r="L146" s="302">
        <f t="shared" ref="L146:L147" si="123">D146-D136</f>
        <v>-1.2359182392576093E-3</v>
      </c>
      <c r="M146" s="302">
        <f t="shared" ref="M146:M147" si="124">F146-F136</f>
        <v>0</v>
      </c>
      <c r="N146" s="302">
        <f t="shared" ref="N146:N147" si="125">SUM(K146:M146)</f>
        <v>4.7461102362800905E-4</v>
      </c>
    </row>
    <row r="147" spans="1:14" x14ac:dyDescent="0.2">
      <c r="A147" s="282" t="s">
        <v>363</v>
      </c>
      <c r="B147" s="302">
        <f>SUM(B145:B146)</f>
        <v>0.96719459950748421</v>
      </c>
      <c r="C147" s="299" t="str">
        <f>CONCATENATE("(",ROUND((B147/$H147)*100,1),")")</f>
        <v>(92.8)</v>
      </c>
      <c r="D147" s="302">
        <f>SUM(D145:D146)</f>
        <v>7.4805400492516452E-2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1.0420000000000007</v>
      </c>
      <c r="I147" s="299" t="str">
        <f>CONCATENATE("(",ROUND((H147/$H147)*100,1),")")</f>
        <v>(100)</v>
      </c>
      <c r="K147" s="302">
        <f t="shared" si="122"/>
        <v>-2.8160042993281786E-2</v>
      </c>
      <c r="L147" s="302">
        <f t="shared" si="123"/>
        <v>-8.3995700671611606E-4</v>
      </c>
      <c r="M147" s="302">
        <f t="shared" si="124"/>
        <v>0</v>
      </c>
      <c r="N147" s="302">
        <f t="shared" si="125"/>
        <v>-2.8999999999997902E-2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1.4850533396577206</v>
      </c>
      <c r="C156" s="299" t="str">
        <f>CONCATENATE("(",ROUND((B156/$H158)*100,1),")")</f>
        <v>(56.3)</v>
      </c>
      <c r="D156" s="302">
        <f>'Ind T6'!M63</f>
        <v>0.19706868962327212</v>
      </c>
      <c r="E156" s="299" t="str">
        <f>CONCATENATE("(",ROUND((D156/$H158)*100,1),")")</f>
        <v>(7.5)</v>
      </c>
      <c r="F156" s="302">
        <f>'Ind T6'!N63</f>
        <v>0.12762543708708732</v>
      </c>
      <c r="G156" s="299" t="str">
        <f>CONCATENATE("(",ROUND((F156/$H158)*100,1),")")</f>
        <v>(4.8)</v>
      </c>
      <c r="H156" s="302">
        <f>SUM(B156,D156,F156)</f>
        <v>1.8097474663680799</v>
      </c>
      <c r="I156" s="299" t="str">
        <f>CONCATENATE("(",ROUND((H156/$H158)*100,1),")")</f>
        <v>(68.6)</v>
      </c>
      <c r="K156" s="302">
        <f>B161-B156</f>
        <v>2.565703036720457E-2</v>
      </c>
      <c r="L156" s="302">
        <f>D161-D156</f>
        <v>5.6499033416620992E-3</v>
      </c>
      <c r="M156" s="302">
        <f>F161-F156</f>
        <v>-1.7200008207758355E-3</v>
      </c>
      <c r="N156" s="302">
        <f>SUM(K156:M156)</f>
        <v>2.9586932888090833E-2</v>
      </c>
    </row>
    <row r="157" spans="1:14" x14ac:dyDescent="0.2">
      <c r="A157" s="282" t="s">
        <v>365</v>
      </c>
      <c r="B157" s="302">
        <f>'Ind T6'!L62</f>
        <v>0.4712444141480675</v>
      </c>
      <c r="C157" s="299" t="str">
        <f>CONCATENATE("(",ROUND((B157/$H158)*100,1),")")</f>
        <v>(17.9)</v>
      </c>
      <c r="D157" s="302">
        <f>'Ind T6'!M62</f>
        <v>0.34565222545218288</v>
      </c>
      <c r="E157" s="299" t="str">
        <f>CONCATENATE("(",ROUND((D157/$H158)*100,1),")")</f>
        <v>(13.1)</v>
      </c>
      <c r="F157" s="302">
        <f>'Ind T6'!N62</f>
        <v>1.2355894031669791E-2</v>
      </c>
      <c r="G157" s="299" t="str">
        <f>CONCATENATE("(",ROUND((F157/$H158)*100,1),")")</f>
        <v>(0.5)</v>
      </c>
      <c r="H157" s="302">
        <f t="shared" ref="H157" si="126">SUM(B157,D157,F157)</f>
        <v>0.8292525336319202</v>
      </c>
      <c r="I157" s="299" t="str">
        <f>CONCATENATE("(",ROUND((H157/$H158)*100,1),")")</f>
        <v>(31.4)</v>
      </c>
      <c r="K157" s="302">
        <f t="shared" ref="K157:K158" si="127">B162-B157</f>
        <v>3.036408289196868E-2</v>
      </c>
      <c r="L157" s="302">
        <f t="shared" ref="L157:L158" si="128">D162-D157</f>
        <v>1.2860794194885783E-2</v>
      </c>
      <c r="M157" s="302">
        <f t="shared" ref="M157:M158" si="129">F162-F157</f>
        <v>1.8819002504768395E-4</v>
      </c>
      <c r="N157" s="302">
        <f t="shared" ref="N157:N158" si="130">SUM(K157:M157)</f>
        <v>4.3413067111902147E-2</v>
      </c>
    </row>
    <row r="158" spans="1:14" x14ac:dyDescent="0.2">
      <c r="A158" s="282" t="s">
        <v>363</v>
      </c>
      <c r="B158" s="302">
        <f>SUM(B156:B157)</f>
        <v>1.9562977538057882</v>
      </c>
      <c r="C158" s="299" t="str">
        <f>CONCATENATE("(",ROUND((B158/$H158)*100,1),")")</f>
        <v>(74.1)</v>
      </c>
      <c r="D158" s="302">
        <f>SUM(D156:D157)</f>
        <v>0.54272091507545506</v>
      </c>
      <c r="E158" s="299" t="str">
        <f>CONCATENATE("(",ROUND((D158/$H158)*100,1),")")</f>
        <v>(20.6)</v>
      </c>
      <c r="F158" s="302">
        <f>SUM(F156:F157)</f>
        <v>0.1399813311187571</v>
      </c>
      <c r="G158" s="299" t="str">
        <f>CONCATENATE("(",ROUND((F158/$H158)*100,1),")")</f>
        <v>(5.3)</v>
      </c>
      <c r="H158" s="302">
        <f>SUM(H156:H157)</f>
        <v>2.6390000000000002</v>
      </c>
      <c r="I158" s="299" t="str">
        <f>CONCATENATE("(",ROUND((H158/$H158)*100,1),")")</f>
        <v>(100)</v>
      </c>
      <c r="K158" s="302">
        <f t="shared" si="127"/>
        <v>5.6021113259173028E-2</v>
      </c>
      <c r="L158" s="302">
        <f t="shared" si="128"/>
        <v>1.8510697536547882E-2</v>
      </c>
      <c r="M158" s="302">
        <f t="shared" si="129"/>
        <v>-1.5318107957281446E-3</v>
      </c>
      <c r="N158" s="302">
        <f t="shared" si="130"/>
        <v>7.2999999999992765E-2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1.5107103700249251</v>
      </c>
      <c r="C161" s="299" t="str">
        <f>CONCATENATE("(",ROUND((B161/$H163)*100,1),")")</f>
        <v>(55.7)</v>
      </c>
      <c r="D161" s="302">
        <f>'Ind T6'!R63</f>
        <v>0.20271859296493422</v>
      </c>
      <c r="E161" s="299" t="str">
        <f>CONCATENATE("(",ROUND((D161/$H163)*100,1),")")</f>
        <v>(7.5)</v>
      </c>
      <c r="F161" s="302">
        <f>'Ind T6'!S63</f>
        <v>0.12590543626631148</v>
      </c>
      <c r="G161" s="299" t="str">
        <f>CONCATENATE("(",ROUND((F161/$H163)*100,1),")")</f>
        <v>(4.6)</v>
      </c>
      <c r="H161" s="302">
        <f>SUM(B161,D161,F161)</f>
        <v>1.8393343992561708</v>
      </c>
      <c r="I161" s="299" t="str">
        <f>CONCATENATE("(",ROUND((H161/$H163)*100,1),")")</f>
        <v>(67.8)</v>
      </c>
      <c r="K161" s="302">
        <f>B166-B161</f>
        <v>2.7511490551091367E-2</v>
      </c>
      <c r="L161" s="302">
        <f>D166-D161</f>
        <v>6.858407305518982E-3</v>
      </c>
      <c r="M161" s="302">
        <f>F166-F161</f>
        <v>-6.1471504014067591E-3</v>
      </c>
      <c r="N161" s="302">
        <f>SUM(K161:M161)</f>
        <v>2.822274745520359E-2</v>
      </c>
    </row>
    <row r="162" spans="1:14" x14ac:dyDescent="0.2">
      <c r="A162" s="282" t="s">
        <v>365</v>
      </c>
      <c r="B162" s="302">
        <f>'Ind T6'!Q62</f>
        <v>0.50160849704003618</v>
      </c>
      <c r="C162" s="299" t="str">
        <f>CONCATENATE("(",ROUND((B162/$H163)*100,1),")")</f>
        <v>(18.5)</v>
      </c>
      <c r="D162" s="302">
        <f>'Ind T6'!R62</f>
        <v>0.35851301964706866</v>
      </c>
      <c r="E162" s="299" t="str">
        <f>CONCATENATE("(",ROUND((D162/$H163)*100,1),")")</f>
        <v>(13.2)</v>
      </c>
      <c r="F162" s="302">
        <f>'Ind T6'!S62</f>
        <v>1.2544084056717475E-2</v>
      </c>
      <c r="G162" s="299" t="str">
        <f>CONCATENATE("(",ROUND((F162/$H163)*100,1),")")</f>
        <v>(0.5)</v>
      </c>
      <c r="H162" s="302">
        <f t="shared" ref="H162" si="131">SUM(B162,D162,F162)</f>
        <v>0.87266560074382227</v>
      </c>
      <c r="I162" s="299" t="str">
        <f>CONCATENATE("(",ROUND((H162/$H163)*100,1),")")</f>
        <v>(32.2)</v>
      </c>
      <c r="K162" s="302">
        <f t="shared" ref="K162:K163" si="132">B167-B162</f>
        <v>5.5939645096291679E-2</v>
      </c>
      <c r="L162" s="302">
        <f t="shared" ref="L162:L163" si="133">D167-D162</f>
        <v>1.9550446590505033E-2</v>
      </c>
      <c r="M162" s="302">
        <f t="shared" ref="M162:M163" si="134">F167-F162</f>
        <v>2.8716085801152105E-4</v>
      </c>
      <c r="N162" s="302">
        <f t="shared" ref="N162:N163" si="135">SUM(K162:M162)</f>
        <v>7.577725254480823E-2</v>
      </c>
    </row>
    <row r="163" spans="1:14" x14ac:dyDescent="0.2">
      <c r="A163" s="282" t="s">
        <v>363</v>
      </c>
      <c r="B163" s="302">
        <f>SUM(B161:B162)</f>
        <v>2.0123188670649612</v>
      </c>
      <c r="C163" s="299" t="str">
        <f>CONCATENATE("(",ROUND((B163/$H163)*100,1),")")</f>
        <v>(74.2)</v>
      </c>
      <c r="D163" s="302">
        <f>SUM(D161:D162)</f>
        <v>0.56123161261200294</v>
      </c>
      <c r="E163" s="299" t="str">
        <f>CONCATENATE("(",ROUND((D163/$H163)*100,1),")")</f>
        <v>(20.7)</v>
      </c>
      <c r="F163" s="302">
        <f>SUM(F161:F162)</f>
        <v>0.13844952032302896</v>
      </c>
      <c r="G163" s="299" t="str">
        <f>CONCATENATE("(",ROUND((F163/$H163)*100,1),")")</f>
        <v>(5.1)</v>
      </c>
      <c r="H163" s="302">
        <f>SUM(H161:H162)</f>
        <v>2.7119999999999931</v>
      </c>
      <c r="I163" s="299" t="str">
        <f>CONCATENATE("(",ROUND((H163/$H163)*100,1),")")</f>
        <v>(100)</v>
      </c>
      <c r="K163" s="302">
        <f t="shared" si="132"/>
        <v>8.3451135647383268E-2</v>
      </c>
      <c r="L163" s="302">
        <f t="shared" si="133"/>
        <v>2.6408853896023987E-2</v>
      </c>
      <c r="M163" s="302">
        <f t="shared" si="134"/>
        <v>-5.8599895433952276E-3</v>
      </c>
      <c r="N163" s="302">
        <f t="shared" si="135"/>
        <v>0.10400000000001203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1.5382218605760165</v>
      </c>
      <c r="C166" s="299" t="str">
        <f>CONCATENATE("(",ROUND((B166/$H168)*100,1),")")</f>
        <v>(54.6)</v>
      </c>
      <c r="D166" s="302">
        <f>'Ind T6'!W63</f>
        <v>0.2095770002704532</v>
      </c>
      <c r="E166" s="299" t="str">
        <f>CONCATENATE("(",ROUND((D166/$H168)*100,1),")")</f>
        <v>(7.4)</v>
      </c>
      <c r="F166" s="302">
        <f>'Ind T6'!X63</f>
        <v>0.11975828586490472</v>
      </c>
      <c r="G166" s="299" t="str">
        <f>CONCATENATE("(",ROUND((F166/$H168)*100,1),")")</f>
        <v>(4.3)</v>
      </c>
      <c r="H166" s="302">
        <f>SUM(B166,D166,F166)</f>
        <v>1.8675571467113743</v>
      </c>
      <c r="I166" s="299" t="str">
        <f>CONCATENATE("(",ROUND((H166/$H168)*100,1),")")</f>
        <v>(66.3)</v>
      </c>
      <c r="K166" s="302">
        <f>B166-B156</f>
        <v>5.3168520918295936E-2</v>
      </c>
      <c r="L166" s="302">
        <f>D166-D156</f>
        <v>1.2508310647181081E-2</v>
      </c>
      <c r="M166" s="302">
        <f>F166-F156</f>
        <v>-7.8671512221825945E-3</v>
      </c>
      <c r="N166" s="302">
        <f>SUM(K166:M166)</f>
        <v>5.7809680343294423E-2</v>
      </c>
    </row>
    <row r="167" spans="1:14" x14ac:dyDescent="0.2">
      <c r="A167" s="282" t="s">
        <v>365</v>
      </c>
      <c r="B167" s="302">
        <f>'Ind T6'!V62</f>
        <v>0.55754814213632786</v>
      </c>
      <c r="C167" s="299" t="str">
        <f>CONCATENATE("(",ROUND((B167/$H168)*100,1),")")</f>
        <v>(19.8)</v>
      </c>
      <c r="D167" s="302">
        <f>'Ind T6'!W62</f>
        <v>0.3780634662375737</v>
      </c>
      <c r="E167" s="299" t="str">
        <f>CONCATENATE("(",ROUND((D167/$H168)*100,1),")")</f>
        <v>(13.4)</v>
      </c>
      <c r="F167" s="302">
        <f>'Ind T6'!X62</f>
        <v>1.2831244914728996E-2</v>
      </c>
      <c r="G167" s="299" t="str">
        <f>CONCATENATE("(",ROUND((F167/$H168)*100,1),")")</f>
        <v>(0.5)</v>
      </c>
      <c r="H167" s="302">
        <f t="shared" ref="H167" si="136">SUM(B167,D167,F167)</f>
        <v>0.94844285328863054</v>
      </c>
      <c r="I167" s="299" t="str">
        <f>CONCATENATE("(",ROUND((H167/$H168)*100,1),")")</f>
        <v>(33.7)</v>
      </c>
      <c r="K167" s="302">
        <f t="shared" ref="K167:K168" si="137">B167-B157</f>
        <v>8.6303727988260359E-2</v>
      </c>
      <c r="L167" s="302">
        <f t="shared" ref="L167:L168" si="138">D167-D157</f>
        <v>3.2411240785390816E-2</v>
      </c>
      <c r="M167" s="302">
        <f t="shared" ref="M167:M168" si="139">F167-F157</f>
        <v>4.75350883059205E-4</v>
      </c>
      <c r="N167" s="302">
        <f t="shared" ref="N167:N168" si="140">SUM(K167:M167)</f>
        <v>0.11919031965671038</v>
      </c>
    </row>
    <row r="168" spans="1:14" x14ac:dyDescent="0.2">
      <c r="A168" s="282" t="s">
        <v>363</v>
      </c>
      <c r="B168" s="302">
        <f>SUM(B166:B167)</f>
        <v>2.0957700027123445</v>
      </c>
      <c r="C168" s="299" t="str">
        <f>CONCATENATE("(",ROUND((B168/$H168)*100,1),")")</f>
        <v>(74.4)</v>
      </c>
      <c r="D168" s="302">
        <f>SUM(D166:D167)</f>
        <v>0.58764046650802693</v>
      </c>
      <c r="E168" s="299" t="str">
        <f>CONCATENATE("(",ROUND((D168/$H168)*100,1),")")</f>
        <v>(20.9)</v>
      </c>
      <c r="F168" s="302">
        <f>SUM(F166:F167)</f>
        <v>0.13258953077963373</v>
      </c>
      <c r="G168" s="299" t="str">
        <f>CONCATENATE("(",ROUND((F168/$H168)*100,1),")")</f>
        <v>(4.7)</v>
      </c>
      <c r="H168" s="302">
        <f>SUM(H166:H167)</f>
        <v>2.8160000000000047</v>
      </c>
      <c r="I168" s="299" t="str">
        <f>CONCATENATE("(",ROUND((H168/$H168)*100,1),")")</f>
        <v>(100)</v>
      </c>
      <c r="K168" s="302">
        <f t="shared" si="137"/>
        <v>0.1394722489065563</v>
      </c>
      <c r="L168" s="302">
        <f t="shared" si="138"/>
        <v>4.4919551432571869E-2</v>
      </c>
      <c r="M168" s="302">
        <f t="shared" si="139"/>
        <v>-7.3918003391233722E-3</v>
      </c>
      <c r="N168" s="302">
        <f t="shared" si="140"/>
        <v>0.17700000000000479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23.433556022915432</v>
      </c>
      <c r="C177" s="299" t="str">
        <f>CONCATENATE("(",ROUND((B177/$H179)*100,1),")")</f>
        <v>(50.5)</v>
      </c>
      <c r="D177" s="302">
        <f>'Ind T6'!M72</f>
        <v>1.8486694929191319</v>
      </c>
      <c r="E177" s="299" t="str">
        <f>CONCATENATE("(",ROUND((D177/$H179)*100,1),")")</f>
        <v>(4)</v>
      </c>
      <c r="F177" s="302">
        <f>'Ind T6'!N72</f>
        <v>14.304702837476656</v>
      </c>
      <c r="G177" s="299" t="str">
        <f>CONCATENATE("(",ROUND((F177/$H179)*100,1),")")</f>
        <v>(30.8)</v>
      </c>
      <c r="H177" s="302">
        <f>SUM(B177,D177,F177)</f>
        <v>39.586928353311222</v>
      </c>
      <c r="I177" s="299" t="str">
        <f>CONCATENATE("(",ROUND((H177/$H179)*100,1),")")</f>
        <v>(85.3)</v>
      </c>
      <c r="K177" s="302">
        <f>B182-B177</f>
        <v>-0.68621521916760386</v>
      </c>
      <c r="L177" s="302">
        <f>D182-D177</f>
        <v>1.8285623567120268E-3</v>
      </c>
      <c r="M177" s="302">
        <f>F182-F177</f>
        <v>-0.10072837264905132</v>
      </c>
      <c r="N177" s="302">
        <f>SUM(K177:M177)</f>
        <v>-0.78511502945994316</v>
      </c>
    </row>
    <row r="178" spans="1:14" x14ac:dyDescent="0.2">
      <c r="A178" s="282" t="s">
        <v>365</v>
      </c>
      <c r="B178" s="302">
        <f>'Ind T6'!L71</f>
        <v>3.823872870071138</v>
      </c>
      <c r="C178" s="299" t="str">
        <f>CONCATENATE("(",ROUND((B178/$H179)*100,1),")")</f>
        <v>(8.2)</v>
      </c>
      <c r="D178" s="302">
        <f>'Ind T6'!M71</f>
        <v>2.3474868392293109</v>
      </c>
      <c r="E178" s="299" t="str">
        <f>CONCATENATE("(",ROUND((D178/$H179)*100,1),")")</f>
        <v>(5.1)</v>
      </c>
      <c r="F178" s="302">
        <f>'Ind T6'!N71</f>
        <v>0.62771193738826792</v>
      </c>
      <c r="G178" s="299" t="str">
        <f>CONCATENATE("(",ROUND((F178/$H179)*100,1),")")</f>
        <v>(1.4)</v>
      </c>
      <c r="H178" s="302">
        <f t="shared" ref="H178" si="141">SUM(B178,D178,F178)</f>
        <v>6.7990716466887164</v>
      </c>
      <c r="I178" s="299" t="str">
        <f>CONCATENATE("(",ROUND((H178/$H179)*100,1),")")</f>
        <v>(14.7)</v>
      </c>
      <c r="K178" s="302">
        <f t="shared" ref="K178:K179" si="142">B183-B178</f>
        <v>-4.8342809963110245E-2</v>
      </c>
      <c r="L178" s="302">
        <f t="shared" ref="L178:L179" si="143">D183-D178</f>
        <v>-1.4270478134468245E-2</v>
      </c>
      <c r="M178" s="302">
        <f t="shared" ref="M178:M179" si="144">F183-F178</f>
        <v>-5.2716824424700048E-3</v>
      </c>
      <c r="N178" s="302">
        <f t="shared" ref="N178:N179" si="145">SUM(K178:M178)</f>
        <v>-6.7884970540048495E-2</v>
      </c>
    </row>
    <row r="179" spans="1:14" x14ac:dyDescent="0.2">
      <c r="A179" s="282" t="s">
        <v>363</v>
      </c>
      <c r="B179" s="302">
        <f>SUM(B177:B178)</f>
        <v>27.257428892986571</v>
      </c>
      <c r="C179" s="299" t="str">
        <f>CONCATENATE("(",ROUND((B179/$H179)*100,1),")")</f>
        <v>(58.8)</v>
      </c>
      <c r="D179" s="302">
        <f>SUM(D177:D178)</f>
        <v>4.1961563321484423</v>
      </c>
      <c r="E179" s="299" t="str">
        <f>CONCATENATE("(",ROUND((D179/$H179)*100,1),")")</f>
        <v>(9)</v>
      </c>
      <c r="F179" s="302">
        <f>SUM(F177:F178)</f>
        <v>14.932414774864924</v>
      </c>
      <c r="G179" s="299" t="str">
        <f>CONCATENATE("(",ROUND((F179/$H179)*100,1),")")</f>
        <v>(32.2)</v>
      </c>
      <c r="H179" s="302">
        <f>SUM(H177:H178)</f>
        <v>46.385999999999939</v>
      </c>
      <c r="I179" s="299" t="str">
        <f>CONCATENATE("(",ROUND((H179/$H179)*100,1),")")</f>
        <v>(100)</v>
      </c>
      <c r="K179" s="302">
        <f t="shared" si="142"/>
        <v>-0.73455802913071366</v>
      </c>
      <c r="L179" s="302">
        <f t="shared" si="143"/>
        <v>-1.2441915777755774E-2</v>
      </c>
      <c r="M179" s="302">
        <f t="shared" si="144"/>
        <v>-0.10600005509152055</v>
      </c>
      <c r="N179" s="302">
        <f t="shared" si="145"/>
        <v>-0.85299999999998999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22.747340803747829</v>
      </c>
      <c r="C182" s="299" t="str">
        <f>CONCATENATE("(",ROUND((B182/$H184)*100,1),")")</f>
        <v>(50)</v>
      </c>
      <c r="D182" s="302">
        <f>'Ind T6'!R72</f>
        <v>1.8504980552758439</v>
      </c>
      <c r="E182" s="299" t="str">
        <f>CONCATENATE("(",ROUND((D182/$H184)*100,1),")")</f>
        <v>(4.1)</v>
      </c>
      <c r="F182" s="302">
        <f>'Ind T6'!S72</f>
        <v>14.203974464827605</v>
      </c>
      <c r="G182" s="299" t="str">
        <f>CONCATENATE("(",ROUND((F182/$H184)*100,1),")")</f>
        <v>(31.2)</v>
      </c>
      <c r="H182" s="302">
        <f>SUM(B182,D182,F182)</f>
        <v>38.801813323851277</v>
      </c>
      <c r="I182" s="299" t="str">
        <f>CONCATENATE("(",ROUND((H182/$H184)*100,1),")")</f>
        <v>(85.2)</v>
      </c>
      <c r="K182" s="302">
        <f>B187-B182</f>
        <v>-0.44316153025462768</v>
      </c>
      <c r="L182" s="302">
        <f>D187-D182</f>
        <v>9.1356938540371635E-2</v>
      </c>
      <c r="M182" s="302">
        <f>F187-F182</f>
        <v>0.49547267148528462</v>
      </c>
      <c r="N182" s="302">
        <f>SUM(K182:M182)</f>
        <v>0.14366807977102858</v>
      </c>
    </row>
    <row r="183" spans="1:14" x14ac:dyDescent="0.2">
      <c r="A183" s="282" t="s">
        <v>365</v>
      </c>
      <c r="B183" s="302">
        <f>'Ind T6'!Q71</f>
        <v>3.7755300601080277</v>
      </c>
      <c r="C183" s="299" t="str">
        <f>CONCATENATE("(",ROUND((B183/$H184)*100,1),")")</f>
        <v>(8.3)</v>
      </c>
      <c r="D183" s="302">
        <f>'Ind T6'!R71</f>
        <v>2.3332163610948427</v>
      </c>
      <c r="E183" s="299" t="str">
        <f>CONCATENATE("(",ROUND((D183/$H184)*100,1),")")</f>
        <v>(5.1)</v>
      </c>
      <c r="F183" s="302">
        <f>'Ind T6'!S71</f>
        <v>0.62244025494579791</v>
      </c>
      <c r="G183" s="299" t="str">
        <f>CONCATENATE("(",ROUND((F183/$H184)*100,1),")")</f>
        <v>(1.4)</v>
      </c>
      <c r="H183" s="302">
        <f t="shared" ref="H183" si="146">SUM(B183,D183,F183)</f>
        <v>6.7311866761486678</v>
      </c>
      <c r="I183" s="299" t="str">
        <f>CONCATENATE("(",ROUND((H183/$H184)*100,1),")")</f>
        <v>(14.8)</v>
      </c>
      <c r="K183" s="302">
        <f t="shared" ref="K183:K184" si="147">B188-B183</f>
        <v>9.9629572504966735E-2</v>
      </c>
      <c r="L183" s="302">
        <f t="shared" ref="L183:L184" si="148">D188-D183</f>
        <v>8.8151796141154204E-2</v>
      </c>
      <c r="M183" s="302">
        <f t="shared" ref="M183:M184" si="149">F188-F183</f>
        <v>3.4550551582879674E-2</v>
      </c>
      <c r="N183" s="302">
        <f t="shared" ref="N183:N184" si="150">SUM(K183:M183)</f>
        <v>0.22233192022900061</v>
      </c>
    </row>
    <row r="184" spans="1:14" x14ac:dyDescent="0.2">
      <c r="A184" s="282" t="s">
        <v>363</v>
      </c>
      <c r="B184" s="302">
        <f>SUM(B182:B183)</f>
        <v>26.522870863855857</v>
      </c>
      <c r="C184" s="299" t="str">
        <f>CONCATENATE("(",ROUND((B184/$H184)*100,1),")")</f>
        <v>(58.2)</v>
      </c>
      <c r="D184" s="302">
        <f>SUM(D182:D183)</f>
        <v>4.1837144163706865</v>
      </c>
      <c r="E184" s="299" t="str">
        <f>CONCATENATE("(",ROUND((D184/$H184)*100,1),")")</f>
        <v>(9.2)</v>
      </c>
      <c r="F184" s="302">
        <f>SUM(F182:F183)</f>
        <v>14.826414719773403</v>
      </c>
      <c r="G184" s="299" t="str">
        <f>CONCATENATE("(",ROUND((F184/$H184)*100,1),")")</f>
        <v>(32.6)</v>
      </c>
      <c r="H184" s="302">
        <f>SUM(H182:H183)</f>
        <v>45.532999999999944</v>
      </c>
      <c r="I184" s="299" t="str">
        <f>CONCATENATE("(",ROUND((H184/$H184)*100,1),")")</f>
        <v>(100)</v>
      </c>
      <c r="K184" s="302">
        <f t="shared" si="147"/>
        <v>-0.34353195774966139</v>
      </c>
      <c r="L184" s="302">
        <f t="shared" si="148"/>
        <v>0.17950873468152562</v>
      </c>
      <c r="M184" s="302">
        <f t="shared" si="149"/>
        <v>0.53002322306816296</v>
      </c>
      <c r="N184" s="302">
        <f t="shared" si="150"/>
        <v>0.36600000000002719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22.304179273493201</v>
      </c>
      <c r="C187" s="299" t="str">
        <f>CONCATENATE("(",ROUND((B187/$H189)*100,1),")")</f>
        <v>(48.6)</v>
      </c>
      <c r="D187" s="302">
        <f>'Ind T6'!W72</f>
        <v>1.9418549938162155</v>
      </c>
      <c r="E187" s="299" t="str">
        <f>CONCATENATE("(",ROUND((D187/$H189)*100,1),")")</f>
        <v>(4.2)</v>
      </c>
      <c r="F187" s="302">
        <f>'Ind T6'!X72</f>
        <v>14.699447136312889</v>
      </c>
      <c r="G187" s="299" t="str">
        <f>CONCATENATE("(",ROUND((F187/$H189)*100,1),")")</f>
        <v>(32)</v>
      </c>
      <c r="H187" s="302">
        <f>SUM(B187,D187,F187)</f>
        <v>38.945481403622303</v>
      </c>
      <c r="I187" s="299" t="str">
        <f>CONCATENATE("(",ROUND((H187/$H189)*100,1),")")</f>
        <v>(84.9)</v>
      </c>
      <c r="K187" s="302">
        <f>B187-B177</f>
        <v>-1.1293767494222315</v>
      </c>
      <c r="L187" s="302">
        <f>D187-D177</f>
        <v>9.3185500897083662E-2</v>
      </c>
      <c r="M187" s="302">
        <f>F187-F177</f>
        <v>0.3947442988362333</v>
      </c>
      <c r="N187" s="302">
        <f>SUM(K187:M187)</f>
        <v>-0.64144694968891458</v>
      </c>
    </row>
    <row r="188" spans="1:14" x14ac:dyDescent="0.2">
      <c r="A188" s="282" t="s">
        <v>365</v>
      </c>
      <c r="B188" s="302">
        <f>'Ind T6'!V71</f>
        <v>3.8751596326129945</v>
      </c>
      <c r="C188" s="299" t="str">
        <f>CONCATENATE("(",ROUND((B188/$H189)*100,1),")")</f>
        <v>(8.4)</v>
      </c>
      <c r="D188" s="302">
        <f>'Ind T6'!W71</f>
        <v>2.4213681572359969</v>
      </c>
      <c r="E188" s="299" t="str">
        <f>CONCATENATE("(",ROUND((D188/$H189)*100,1),")")</f>
        <v>(5.3)</v>
      </c>
      <c r="F188" s="302">
        <f>'Ind T6'!X71</f>
        <v>0.65699080652867758</v>
      </c>
      <c r="G188" s="299" t="str">
        <f>CONCATENATE("(",ROUND((F188/$H189)*100,1),")")</f>
        <v>(1.4)</v>
      </c>
      <c r="H188" s="302">
        <f t="shared" ref="H188" si="151">SUM(B188,D188,F188)</f>
        <v>6.953518596377668</v>
      </c>
      <c r="I188" s="299" t="str">
        <f>CONCATENATE("(",ROUND((H188/$H189)*100,1),")")</f>
        <v>(15.1)</v>
      </c>
      <c r="K188" s="302">
        <f t="shared" ref="K188:K189" si="152">B188-B178</f>
        <v>5.128676254185649E-2</v>
      </c>
      <c r="L188" s="302">
        <f t="shared" ref="L188:L189" si="153">D188-D178</f>
        <v>7.3881318006685959E-2</v>
      </c>
      <c r="M188" s="302">
        <f t="shared" ref="M188:M189" si="154">F188-F178</f>
        <v>2.9278869140409669E-2</v>
      </c>
      <c r="N188" s="302">
        <f t="shared" ref="N188:N189" si="155">SUM(K188:M188)</f>
        <v>0.15444694968895212</v>
      </c>
    </row>
    <row r="189" spans="1:14" x14ac:dyDescent="0.2">
      <c r="A189" s="282" t="s">
        <v>363</v>
      </c>
      <c r="B189" s="302">
        <f>SUM(B187:B188)</f>
        <v>26.179338906106196</v>
      </c>
      <c r="C189" s="299" t="str">
        <f>CONCATENATE("(",ROUND((B189/$H189)*100,1),")")</f>
        <v>(57)</v>
      </c>
      <c r="D189" s="302">
        <f>SUM(D187:D188)</f>
        <v>4.3632231510522121</v>
      </c>
      <c r="E189" s="299" t="str">
        <f>CONCATENATE("(",ROUND((D189/$H189)*100,1),")")</f>
        <v>(9.5)</v>
      </c>
      <c r="F189" s="302">
        <f>SUM(F187:F188)</f>
        <v>15.356437942841566</v>
      </c>
      <c r="G189" s="299" t="str">
        <f>CONCATENATE("(",ROUND((F189/$H189)*100,1),")")</f>
        <v>(33.5)</v>
      </c>
      <c r="H189" s="302">
        <f>SUM(H187:H188)</f>
        <v>45.898999999999972</v>
      </c>
      <c r="I189" s="299" t="str">
        <f>CONCATENATE("(",ROUND((H189/$H189)*100,1),")")</f>
        <v>(100)</v>
      </c>
      <c r="K189" s="302">
        <f t="shared" si="152"/>
        <v>-1.0780899868803751</v>
      </c>
      <c r="L189" s="302">
        <f t="shared" si="153"/>
        <v>0.16706681890376984</v>
      </c>
      <c r="M189" s="302">
        <f t="shared" si="154"/>
        <v>0.42402316797664241</v>
      </c>
      <c r="N189" s="302">
        <f t="shared" si="155"/>
        <v>-0.4869999999999628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38.045125390937621</v>
      </c>
      <c r="C198" s="299" t="str">
        <f>CONCATENATE("(",ROUND((B198/$H200)*100,1),")")</f>
        <v>(40)</v>
      </c>
      <c r="D198" s="302">
        <f>'Ind T6'!M81</f>
        <v>10.215111861194639</v>
      </c>
      <c r="E198" s="299" t="str">
        <f>CONCATENATE("(",ROUND((D198/$H200)*100,1),")")</f>
        <v>(10.7)</v>
      </c>
      <c r="F198" s="302">
        <f>'Ind T6'!N81</f>
        <v>5.0765749478017188</v>
      </c>
      <c r="G198" s="299" t="str">
        <f>CONCATENATE("(",ROUND((F198/$H200)*100,1),")")</f>
        <v>(5.3)</v>
      </c>
      <c r="H198" s="302">
        <f>SUM(B198,D198,F198)</f>
        <v>53.336812199933973</v>
      </c>
      <c r="I198" s="299" t="str">
        <f>CONCATENATE("(",ROUND((H198/$H200)*100,1),")")</f>
        <v>(56.1)</v>
      </c>
      <c r="K198" s="302">
        <f>B203-B198</f>
        <v>0.42974273583593003</v>
      </c>
      <c r="L198" s="302">
        <f>D203-D198</f>
        <v>-0.10325780363456971</v>
      </c>
      <c r="M198" s="302">
        <f>F203-F198</f>
        <v>5.085245840653041E-2</v>
      </c>
      <c r="N198" s="302">
        <f>SUM(K198:M198)</f>
        <v>0.37733739060789073</v>
      </c>
    </row>
    <row r="199" spans="1:14" x14ac:dyDescent="0.2">
      <c r="A199" s="282" t="s">
        <v>365</v>
      </c>
      <c r="B199" s="302">
        <f>'Ind T6'!L80</f>
        <v>16.834994301490987</v>
      </c>
      <c r="C199" s="299" t="str">
        <f>CONCATENATE("(",ROUND((B199/$H200)*100,1),")")</f>
        <v>(17.7)</v>
      </c>
      <c r="D199" s="302">
        <f>'Ind T6'!M80</f>
        <v>23.052722054569955</v>
      </c>
      <c r="E199" s="299" t="str">
        <f>CONCATENATE("(",ROUND((D199/$H200)*100,1),")")</f>
        <v>(24.2)</v>
      </c>
      <c r="F199" s="302">
        <f>'Ind T6'!N80</f>
        <v>1.8674714440049667</v>
      </c>
      <c r="G199" s="299" t="str">
        <f>CONCATENATE("(",ROUND((F199/$H200)*100,1),")")</f>
        <v>(2)</v>
      </c>
      <c r="H199" s="302">
        <f t="shared" ref="H199" si="156">SUM(B199,D199,F199)</f>
        <v>41.755187800065912</v>
      </c>
      <c r="I199" s="299" t="str">
        <f>CONCATENATE("(",ROUND((H199/$H200)*100,1),")")</f>
        <v>(43.9)</v>
      </c>
      <c r="K199" s="302">
        <f t="shared" ref="K199:K200" si="157">B204-B199</f>
        <v>0.45851576348042755</v>
      </c>
      <c r="L199" s="302">
        <f t="shared" ref="L199:L200" si="158">D204-D199</f>
        <v>-1.1072561046725546</v>
      </c>
      <c r="M199" s="302">
        <f t="shared" ref="M199:M200" si="159">F204-F199</f>
        <v>4.0402950584491615E-2</v>
      </c>
      <c r="N199" s="302">
        <f t="shared" ref="N199:N200" si="160">SUM(K199:M199)</f>
        <v>-0.60833739060763548</v>
      </c>
    </row>
    <row r="200" spans="1:14" x14ac:dyDescent="0.2">
      <c r="A200" s="282" t="s">
        <v>363</v>
      </c>
      <c r="B200" s="302">
        <f>SUM(B198:B199)</f>
        <v>54.880119692428607</v>
      </c>
      <c r="C200" s="299" t="str">
        <f>CONCATENATE("(",ROUND((B200/$H200)*100,1),")")</f>
        <v>(57.7)</v>
      </c>
      <c r="D200" s="302">
        <f>SUM(D198:D199)</f>
        <v>33.267833915764598</v>
      </c>
      <c r="E200" s="299" t="str">
        <f>CONCATENATE("(",ROUND((D200/$H200)*100,1),")")</f>
        <v>(35)</v>
      </c>
      <c r="F200" s="302">
        <f>SUM(F198:F199)</f>
        <v>6.944046391806685</v>
      </c>
      <c r="G200" s="299" t="str">
        <f>CONCATENATE("(",ROUND((F200/$H200)*100,1),")")</f>
        <v>(7.3)</v>
      </c>
      <c r="H200" s="302">
        <f>SUM(H198:H199)</f>
        <v>95.091999999999885</v>
      </c>
      <c r="I200" s="299" t="str">
        <f>CONCATENATE("(",ROUND((H200/$H200)*100,1),")")</f>
        <v>(100)</v>
      </c>
      <c r="K200" s="302">
        <f t="shared" si="157"/>
        <v>0.88825849931635759</v>
      </c>
      <c r="L200" s="302">
        <f t="shared" si="158"/>
        <v>-1.2105139083071279</v>
      </c>
      <c r="M200" s="302">
        <f t="shared" si="159"/>
        <v>9.1255408991022691E-2</v>
      </c>
      <c r="N200" s="302">
        <f t="shared" si="160"/>
        <v>-0.23099999999974763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38.474868126773551</v>
      </c>
      <c r="C203" s="299" t="str">
        <f>CONCATENATE("(",ROUND((B203/$H205)*100,1),")")</f>
        <v>(40.6)</v>
      </c>
      <c r="D203" s="302">
        <f>'Ind T6'!R81</f>
        <v>10.11185405756007</v>
      </c>
      <c r="E203" s="299" t="str">
        <f>CONCATENATE("(",ROUND((D203/$H205)*100,1),")")</f>
        <v>(10.7)</v>
      </c>
      <c r="F203" s="302">
        <f>'Ind T6'!S81</f>
        <v>5.1274274062082492</v>
      </c>
      <c r="G203" s="299" t="str">
        <f>CONCATENATE("(",ROUND((F203/$H205)*100,1),")")</f>
        <v>(5.4)</v>
      </c>
      <c r="H203" s="302">
        <f>SUM(B203,D203,F203)</f>
        <v>53.714149590541872</v>
      </c>
      <c r="I203" s="299" t="str">
        <f>CONCATENATE("(",ROUND((H203/$H205)*100,1),")")</f>
        <v>(56.6)</v>
      </c>
      <c r="K203" s="302">
        <f>B208-B203</f>
        <v>0.69123816235486402</v>
      </c>
      <c r="L203" s="302">
        <f>D208-D203</f>
        <v>-5.1427254596728034E-2</v>
      </c>
      <c r="M203" s="302">
        <f>F208-F203</f>
        <v>8.9800145286644373E-2</v>
      </c>
      <c r="N203" s="302">
        <f>SUM(K203:M203)</f>
        <v>0.72961105304478036</v>
      </c>
    </row>
    <row r="204" spans="1:14" x14ac:dyDescent="0.2">
      <c r="A204" s="282" t="s">
        <v>365</v>
      </c>
      <c r="B204" s="302">
        <f>'Ind T6'!Q80</f>
        <v>17.293510064971414</v>
      </c>
      <c r="C204" s="299" t="str">
        <f>CONCATENATE("(",ROUND((B204/$H205)*100,1),")")</f>
        <v>(18.2)</v>
      </c>
      <c r="D204" s="302">
        <f>'Ind T6'!R80</f>
        <v>21.9454659498974</v>
      </c>
      <c r="E204" s="299" t="str">
        <f>CONCATENATE("(",ROUND((D204/$H205)*100,1),")")</f>
        <v>(23.1)</v>
      </c>
      <c r="F204" s="302">
        <f>'Ind T6'!S80</f>
        <v>1.9078743945894583</v>
      </c>
      <c r="G204" s="299" t="str">
        <f>CONCATENATE("(",ROUND((F204/$H205)*100,1),")")</f>
        <v>(2)</v>
      </c>
      <c r="H204" s="302">
        <f t="shared" ref="H204" si="161">SUM(B204,D204,F204)</f>
        <v>41.146850409458267</v>
      </c>
      <c r="I204" s="299" t="str">
        <f>CONCATENATE("(",ROUND((H204/$H205)*100,1),")")</f>
        <v>(43.4)</v>
      </c>
      <c r="K204" s="302">
        <f t="shared" ref="K204:K205" si="162">B209-B204</f>
        <v>1.0906637718040422</v>
      </c>
      <c r="L204" s="302">
        <f t="shared" ref="L204:L205" si="163">D209-D204</f>
        <v>-1.7946613265739302</v>
      </c>
      <c r="M204" s="302">
        <f t="shared" ref="M204:M205" si="164">F209-F204</f>
        <v>0.10938650172480524</v>
      </c>
      <c r="N204" s="302">
        <f t="shared" ref="N204:N205" si="165">SUM(K204:M204)</f>
        <v>-0.59461105304508277</v>
      </c>
    </row>
    <row r="205" spans="1:14" x14ac:dyDescent="0.2">
      <c r="A205" s="282" t="s">
        <v>363</v>
      </c>
      <c r="B205" s="302">
        <f>SUM(B203:B204)</f>
        <v>55.768378191744965</v>
      </c>
      <c r="C205" s="299" t="str">
        <f>CONCATENATE("(",ROUND((B205/$H205)*100,1),")")</f>
        <v>(58.8)</v>
      </c>
      <c r="D205" s="302">
        <f>SUM(D203:D204)</f>
        <v>32.05732000745747</v>
      </c>
      <c r="E205" s="299" t="str">
        <f>CONCATENATE("(",ROUND((D205/$H205)*100,1),")")</f>
        <v>(33.8)</v>
      </c>
      <c r="F205" s="302">
        <f>SUM(F203:F204)</f>
        <v>7.0353018007977077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1.7819019341589026</v>
      </c>
      <c r="L205" s="302">
        <f t="shared" si="163"/>
        <v>-1.8460885811706582</v>
      </c>
      <c r="M205" s="302">
        <f t="shared" si="164"/>
        <v>0.19918664701144984</v>
      </c>
      <c r="N205" s="302">
        <f t="shared" si="165"/>
        <v>0.13499999999969425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39.166106289128415</v>
      </c>
      <c r="C208" s="299" t="str">
        <f>CONCATENATE("(",ROUND((B208/$H210)*100,1),")")</f>
        <v>(41.2)</v>
      </c>
      <c r="D208" s="302">
        <f>'Ind T6'!W81</f>
        <v>10.060426802963342</v>
      </c>
      <c r="E208" s="299" t="str">
        <f>CONCATENATE("(",ROUND((D208/$H210)*100,1),")")</f>
        <v>(10.6)</v>
      </c>
      <c r="F208" s="302">
        <f>'Ind T6'!X81</f>
        <v>5.2172275514948936</v>
      </c>
      <c r="G208" s="299" t="str">
        <f>CONCATENATE("(",ROUND((F208/$H210)*100,1),")")</f>
        <v>(5.5)</v>
      </c>
      <c r="H208" s="302">
        <f>SUM(B208,D208,F208)</f>
        <v>54.44376064358665</v>
      </c>
      <c r="I208" s="299" t="str">
        <f>CONCATENATE("(",ROUND((H208/$H210)*100,1),")")</f>
        <v>(57.3)</v>
      </c>
      <c r="K208" s="302">
        <f>B208-B198</f>
        <v>1.1209808981907941</v>
      </c>
      <c r="L208" s="302">
        <f>D208-D198</f>
        <v>-0.15468505823129775</v>
      </c>
      <c r="M208" s="302">
        <f>F208-F198</f>
        <v>0.14065260369317478</v>
      </c>
      <c r="N208" s="302">
        <f>SUM(K208:M208)</f>
        <v>1.1069484436526711</v>
      </c>
    </row>
    <row r="209" spans="1:14" x14ac:dyDescent="0.2">
      <c r="A209" s="282" t="s">
        <v>365</v>
      </c>
      <c r="B209" s="302">
        <f>'Ind T6'!V80</f>
        <v>18.384173836775457</v>
      </c>
      <c r="C209" s="299" t="str">
        <f>CONCATENATE("(",ROUND((B209/$H210)*100,1),")")</f>
        <v>(19.4)</v>
      </c>
      <c r="D209" s="302">
        <f>'Ind T6'!W80</f>
        <v>20.15080462332347</v>
      </c>
      <c r="E209" s="299" t="str">
        <f>CONCATENATE("(",ROUND((D209/$H210)*100,1),")")</f>
        <v>(21.2)</v>
      </c>
      <c r="F209" s="302">
        <f>'Ind T6'!X80</f>
        <v>2.0172608963142635</v>
      </c>
      <c r="G209" s="299" t="str">
        <f>CONCATENATE("(",ROUND((F209/$H210)*100,1),")")</f>
        <v>(2.1)</v>
      </c>
      <c r="H209" s="302">
        <f t="shared" ref="H209" si="166">SUM(B209,D209,F209)</f>
        <v>40.552239356413189</v>
      </c>
      <c r="I209" s="299" t="str">
        <f>CONCATENATE("(",ROUND((H209/$H210)*100,1),")")</f>
        <v>(42.7)</v>
      </c>
      <c r="K209" s="302">
        <f t="shared" ref="K209:K210" si="167">B209-B199</f>
        <v>1.5491795352844697</v>
      </c>
      <c r="L209" s="302">
        <f t="shared" ref="L209:L210" si="168">D209-D199</f>
        <v>-2.9019174312464848</v>
      </c>
      <c r="M209" s="302">
        <f t="shared" ref="M209:M210" si="169">F209-F199</f>
        <v>0.14978945230929686</v>
      </c>
      <c r="N209" s="302">
        <f t="shared" ref="N209:N210" si="170">SUM(K209:M209)</f>
        <v>-1.2029484436527182</v>
      </c>
    </row>
    <row r="210" spans="1:14" x14ac:dyDescent="0.2">
      <c r="A210" s="282" t="s">
        <v>363</v>
      </c>
      <c r="B210" s="302">
        <f>SUM(B208:B209)</f>
        <v>57.550280125903868</v>
      </c>
      <c r="C210" s="299" t="str">
        <f>CONCATENATE("(",ROUND((B210/$H210)*100,1),")")</f>
        <v>(60.6)</v>
      </c>
      <c r="D210" s="302">
        <f>SUM(D208:D209)</f>
        <v>30.211231426286812</v>
      </c>
      <c r="E210" s="299" t="str">
        <f>CONCATENATE("(",ROUND((D210/$H210)*100,1),")")</f>
        <v>(31.8)</v>
      </c>
      <c r="F210" s="302">
        <f>SUM(F208:F209)</f>
        <v>7.2344884478091576</v>
      </c>
      <c r="G210" s="299" t="str">
        <f>CONCATENATE("(",ROUND((F210/$H210)*100,1),")")</f>
        <v>(7.6)</v>
      </c>
      <c r="H210" s="302">
        <f>SUM(H208:H209)</f>
        <v>94.995999999999839</v>
      </c>
      <c r="I210" s="299" t="str">
        <f>CONCATENATE("(",ROUND((H210/$H210)*100,1),")")</f>
        <v>(100)</v>
      </c>
      <c r="K210" s="302">
        <f t="shared" si="167"/>
        <v>2.6701604334752602</v>
      </c>
      <c r="L210" s="302">
        <f t="shared" si="168"/>
        <v>-3.0566024894777861</v>
      </c>
      <c r="M210" s="302">
        <f t="shared" si="169"/>
        <v>0.29044205600247253</v>
      </c>
      <c r="N210" s="302">
        <f t="shared" si="170"/>
        <v>-9.6000000000053376E-2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22.158591978913964</v>
      </c>
      <c r="C219" s="299" t="str">
        <f>CONCATENATE("(",ROUND((B219/$H221)*100,1),")")</f>
        <v>(56.3)</v>
      </c>
      <c r="D219" s="302">
        <f>'Ind T6'!M90</f>
        <v>3.4872099190274177</v>
      </c>
      <c r="E219" s="299" t="str">
        <f>CONCATENATE("(",ROUND((D219/$H221)*100,1),")")</f>
        <v>(8.9)</v>
      </c>
      <c r="F219" s="302">
        <f>'Ind T6'!N90</f>
        <v>4.2844318457815493</v>
      </c>
      <c r="G219" s="299" t="str">
        <f>CONCATENATE("(",ROUND((F219/$H221)*100,1),")")</f>
        <v>(10.9)</v>
      </c>
      <c r="H219" s="302">
        <f>SUM(B219,D219,F219)</f>
        <v>29.93023374372293</v>
      </c>
      <c r="I219" s="299" t="str">
        <f>CONCATENATE("(",ROUND((H219/$H221)*100,1),")")</f>
        <v>(76)</v>
      </c>
      <c r="K219" s="302">
        <f>B224-B219</f>
        <v>1.6965254311023301</v>
      </c>
      <c r="L219" s="302">
        <f>D224-D219</f>
        <v>0.27303350259887749</v>
      </c>
      <c r="M219" s="302">
        <f>F224-F219</f>
        <v>0.43370413261517182</v>
      </c>
      <c r="N219" s="302">
        <f>SUM(K219:M219)</f>
        <v>2.4032630663163794</v>
      </c>
    </row>
    <row r="220" spans="1:14" x14ac:dyDescent="0.2">
      <c r="A220" s="282" t="s">
        <v>365</v>
      </c>
      <c r="B220" s="302">
        <f>'Ind T6'!L89</f>
        <v>5.1137890196094542</v>
      </c>
      <c r="C220" s="299" t="str">
        <f>CONCATENATE("(",ROUND((B220/$H221)*100,1),")")</f>
        <v>(13)</v>
      </c>
      <c r="D220" s="302">
        <f>'Ind T6'!M89</f>
        <v>3.9649539289578599</v>
      </c>
      <c r="E220" s="299" t="str">
        <f>CONCATENATE("(",ROUND((D220/$H221)*100,1),")")</f>
        <v>(10.1)</v>
      </c>
      <c r="F220" s="302">
        <f>'Ind T6'!N89</f>
        <v>0.35402330770974522</v>
      </c>
      <c r="G220" s="299" t="str">
        <f>CONCATENATE("(",ROUND((F220/$H221)*100,1),")")</f>
        <v>(0.9)</v>
      </c>
      <c r="H220" s="302">
        <f t="shared" ref="H220" si="171">SUM(B220,D220,F220)</f>
        <v>9.4327662562770591</v>
      </c>
      <c r="I220" s="299" t="str">
        <f>CONCATENATE("(",ROUND((H220/$H221)*100,1),")")</f>
        <v>(24)</v>
      </c>
      <c r="K220" s="302">
        <f t="shared" ref="K220:K221" si="172">B225-B220</f>
        <v>0.64862419924379111</v>
      </c>
      <c r="L220" s="302">
        <f t="shared" ref="L220:L221" si="173">D225-D220</f>
        <v>0.49983980920891335</v>
      </c>
      <c r="M220" s="302">
        <f t="shared" ref="M220:M221" si="174">F225-F220</f>
        <v>2.4272925230927833E-2</v>
      </c>
      <c r="N220" s="302">
        <f t="shared" ref="N220:N221" si="175">SUM(K220:M220)</f>
        <v>1.1727369336836322</v>
      </c>
    </row>
    <row r="221" spans="1:14" x14ac:dyDescent="0.2">
      <c r="A221" s="282" t="s">
        <v>363</v>
      </c>
      <c r="B221" s="302">
        <f>SUM(B219:B220)</f>
        <v>27.272380998523417</v>
      </c>
      <c r="C221" s="299" t="str">
        <f>CONCATENATE("(",ROUND((B221/$H221)*100,1),")")</f>
        <v>(69.3)</v>
      </c>
      <c r="D221" s="302">
        <f>SUM(D219:D220)</f>
        <v>7.4521638479852772</v>
      </c>
      <c r="E221" s="299" t="str">
        <f>CONCATENATE("(",ROUND((D221/$H221)*100,1),")")</f>
        <v>(18.9)</v>
      </c>
      <c r="F221" s="302">
        <f>SUM(F219:F220)</f>
        <v>4.6384551534912948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2.3451496303461212</v>
      </c>
      <c r="L221" s="302">
        <f t="shared" si="173"/>
        <v>0.77287331180779084</v>
      </c>
      <c r="M221" s="302">
        <f t="shared" si="174"/>
        <v>0.4579770578460991</v>
      </c>
      <c r="N221" s="302">
        <f t="shared" si="175"/>
        <v>3.5760000000000112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23.855117410016295</v>
      </c>
      <c r="C224" s="299" t="str">
        <f>CONCATENATE("(",ROUND((B224/$H226)*100,1),")")</f>
        <v>(55.6)</v>
      </c>
      <c r="D224" s="302">
        <f>'Ind T6'!R90</f>
        <v>3.7602434216262952</v>
      </c>
      <c r="E224" s="299" t="str">
        <f>CONCATENATE("(",ROUND((D224/$H226)*100,1),")")</f>
        <v>(8.8)</v>
      </c>
      <c r="F224" s="302">
        <f>'Ind T6'!S90</f>
        <v>4.7181359783967212</v>
      </c>
      <c r="G224" s="299" t="str">
        <f>CONCATENATE("(",ROUND((F224/$H226)*100,1),")")</f>
        <v>(11)</v>
      </c>
      <c r="H224" s="302">
        <f>SUM(B224,D224,F224)</f>
        <v>32.333496810039314</v>
      </c>
      <c r="I224" s="299" t="str">
        <f>CONCATENATE("(",ROUND((H224/$H226)*100,1),")")</f>
        <v>(75.3)</v>
      </c>
      <c r="K224" s="302">
        <f>B229-B224</f>
        <v>0.19900669348190192</v>
      </c>
      <c r="L224" s="302">
        <f>D229-D224</f>
        <v>0.24531414318068334</v>
      </c>
      <c r="M224" s="302">
        <f>F229-F224</f>
        <v>0.34161258563327213</v>
      </c>
      <c r="N224" s="302">
        <f>SUM(K224:M224)</f>
        <v>0.78593342229585739</v>
      </c>
    </row>
    <row r="225" spans="1:14" x14ac:dyDescent="0.2">
      <c r="A225" s="282" t="s">
        <v>365</v>
      </c>
      <c r="B225" s="302">
        <f>'Ind T6'!Q89</f>
        <v>5.7624132188532453</v>
      </c>
      <c r="C225" s="299" t="str">
        <f>CONCATENATE("(",ROUND((B225/$H226)*100,1),")")</f>
        <v>(13.4)</v>
      </c>
      <c r="D225" s="302">
        <f>'Ind T6'!R89</f>
        <v>4.4647937381667733</v>
      </c>
      <c r="E225" s="299" t="str">
        <f>CONCATENATE("(",ROUND((D225/$H226)*100,1),")")</f>
        <v>(10.4)</v>
      </c>
      <c r="F225" s="302">
        <f>'Ind T6'!S89</f>
        <v>0.37829623294067305</v>
      </c>
      <c r="G225" s="299" t="str">
        <f>CONCATENATE("(",ROUND((F225/$H226)*100,1),")")</f>
        <v>(0.9)</v>
      </c>
      <c r="H225" s="302">
        <f t="shared" ref="H225" si="176">SUM(B225,D225,F225)</f>
        <v>10.605503189960693</v>
      </c>
      <c r="I225" s="299" t="str">
        <f>CONCATENATE("(",ROUND((H225/$H226)*100,1),")")</f>
        <v>(24.7)</v>
      </c>
      <c r="K225" s="302">
        <f t="shared" ref="K225:K226" si="177">B230-B225</f>
        <v>0.45910222143403789</v>
      </c>
      <c r="L225" s="302">
        <f t="shared" ref="L225:L226" si="178">D230-D225</f>
        <v>0.53393378952844106</v>
      </c>
      <c r="M225" s="302">
        <f t="shared" ref="M225:M226" si="179">F230-F225</f>
        <v>7.0305667416017958E-3</v>
      </c>
      <c r="N225" s="302">
        <f t="shared" ref="N225:N226" si="180">SUM(K225:M225)</f>
        <v>1.0000665777040807</v>
      </c>
    </row>
    <row r="226" spans="1:14" x14ac:dyDescent="0.2">
      <c r="A226" s="282" t="s">
        <v>363</v>
      </c>
      <c r="B226" s="302">
        <f>SUM(B224:B225)</f>
        <v>29.617530628869538</v>
      </c>
      <c r="C226" s="299" t="str">
        <f>CONCATENATE("(",ROUND((B226/$H226)*100,1),")")</f>
        <v>(69)</v>
      </c>
      <c r="D226" s="302">
        <f>SUM(D224:D225)</f>
        <v>8.225037159793068</v>
      </c>
      <c r="E226" s="299" t="str">
        <f>CONCATENATE("(",ROUND((D226/$H226)*100,1),")")</f>
        <v>(19.2)</v>
      </c>
      <c r="F226" s="302">
        <f>SUM(F224:F225)</f>
        <v>5.0964322113373939</v>
      </c>
      <c r="G226" s="299" t="str">
        <f>CONCATENATE("(",ROUND((F226/$H226)*100,1),")")</f>
        <v>(11.9)</v>
      </c>
      <c r="H226" s="302">
        <f>SUM(H224:H225)</f>
        <v>42.939000000000007</v>
      </c>
      <c r="I226" s="299" t="str">
        <f>CONCATENATE("(",ROUND((H226/$H226)*100,1),")")</f>
        <v>(100)</v>
      </c>
      <c r="K226" s="302">
        <f t="shared" si="177"/>
        <v>0.65810891491594248</v>
      </c>
      <c r="L226" s="302">
        <f t="shared" si="178"/>
        <v>0.77924793270912573</v>
      </c>
      <c r="M226" s="302">
        <f t="shared" si="179"/>
        <v>0.34864315237487453</v>
      </c>
      <c r="N226" s="302">
        <f t="shared" si="180"/>
        <v>1.7859999999999427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24.054124103498197</v>
      </c>
      <c r="C229" s="299" t="str">
        <f>CONCATENATE("(",ROUND((B229/$H231)*100,1),")")</f>
        <v>(53.8)</v>
      </c>
      <c r="D229" s="302">
        <f>'Ind T6'!W90</f>
        <v>4.0055575648069786</v>
      </c>
      <c r="E229" s="299" t="str">
        <f>CONCATENATE("(",ROUND((D229/$H231)*100,1),")")</f>
        <v>(9)</v>
      </c>
      <c r="F229" s="302">
        <f>'Ind T6'!X90</f>
        <v>5.0597485640299933</v>
      </c>
      <c r="G229" s="299" t="str">
        <f>CONCATENATE("(",ROUND((F229/$H231)*100,1),")")</f>
        <v>(11.3)</v>
      </c>
      <c r="H229" s="302">
        <f>SUM(B229,D229,F229)</f>
        <v>33.119430232335169</v>
      </c>
      <c r="I229" s="299" t="str">
        <f>CONCATENATE("(",ROUND((H229/$H231)*100,1),")")</f>
        <v>(74.1)</v>
      </c>
      <c r="K229" s="302">
        <f>B229-B219</f>
        <v>1.895532124584232</v>
      </c>
      <c r="L229" s="302">
        <f>D229-D219</f>
        <v>0.51834764577956083</v>
      </c>
      <c r="M229" s="302">
        <f>F229-F219</f>
        <v>0.77531671824844395</v>
      </c>
      <c r="N229" s="302">
        <f>SUM(K229:M229)</f>
        <v>3.1891964886122368</v>
      </c>
    </row>
    <row r="230" spans="1:14" x14ac:dyDescent="0.2">
      <c r="A230" s="282" t="s">
        <v>365</v>
      </c>
      <c r="B230" s="302">
        <f>'Ind T6'!V89</f>
        <v>6.2215154402872832</v>
      </c>
      <c r="C230" s="299" t="str">
        <f>CONCATENATE("(",ROUND((B230/$H231)*100,1),")")</f>
        <v>(13.9)</v>
      </c>
      <c r="D230" s="302">
        <f>'Ind T6'!W89</f>
        <v>4.9987275276952143</v>
      </c>
      <c r="E230" s="299" t="str">
        <f>CONCATENATE("(",ROUND((D230/$H231)*100,1),")")</f>
        <v>(11.2)</v>
      </c>
      <c r="F230" s="302">
        <f>'Ind T6'!X89</f>
        <v>0.38532679968227485</v>
      </c>
      <c r="G230" s="299" t="str">
        <f>CONCATENATE("(",ROUND((F230/$H231)*100,1),")")</f>
        <v>(0.9)</v>
      </c>
      <c r="H230" s="302">
        <f t="shared" ref="H230" si="181">SUM(B230,D230,F230)</f>
        <v>11.605569767664772</v>
      </c>
      <c r="I230" s="299" t="str">
        <f>CONCATENATE("(",ROUND((H230/$H231)*100,1),")")</f>
        <v>(25.9)</v>
      </c>
      <c r="K230" s="302">
        <f t="shared" ref="K230:K231" si="182">B230-B220</f>
        <v>1.107726420677829</v>
      </c>
      <c r="L230" s="302">
        <f t="shared" ref="L230:L231" si="183">D230-D220</f>
        <v>1.0337735987373544</v>
      </c>
      <c r="M230" s="302">
        <f t="shared" ref="M230:M231" si="184">F230-F220</f>
        <v>3.1303491972529629E-2</v>
      </c>
      <c r="N230" s="302">
        <f t="shared" ref="N230:N231" si="185">SUM(K230:M230)</f>
        <v>2.1728035113877131</v>
      </c>
    </row>
    <row r="231" spans="1:14" x14ac:dyDescent="0.2">
      <c r="A231" s="282" t="s">
        <v>363</v>
      </c>
      <c r="B231" s="302">
        <f>SUM(B229:B230)</f>
        <v>30.275639543785481</v>
      </c>
      <c r="C231" s="299" t="str">
        <f>CONCATENATE("(",ROUND((B231/$H231)*100,1),")")</f>
        <v>(67.7)</v>
      </c>
      <c r="D231" s="302">
        <f>SUM(D229:D230)</f>
        <v>9.0042850925021938</v>
      </c>
      <c r="E231" s="299" t="str">
        <f>CONCATENATE("(",ROUND((D231/$H231)*100,1),")")</f>
        <v>(20.1)</v>
      </c>
      <c r="F231" s="302">
        <f>SUM(F229:F230)</f>
        <v>5.4450753637122684</v>
      </c>
      <c r="G231" s="299" t="str">
        <f>CONCATENATE("(",ROUND((F231/$H231)*100,1),")")</f>
        <v>(12.2)</v>
      </c>
      <c r="H231" s="302">
        <f>SUM(H229:H230)</f>
        <v>44.724999999999937</v>
      </c>
      <c r="I231" s="299" t="str">
        <f>CONCATENATE("(",ROUND((H231/$H231)*100,1),")")</f>
        <v>(100)</v>
      </c>
      <c r="K231" s="302">
        <f t="shared" si="182"/>
        <v>3.0032585452620637</v>
      </c>
      <c r="L231" s="302">
        <f t="shared" si="183"/>
        <v>1.5521212445169166</v>
      </c>
      <c r="M231" s="302">
        <f t="shared" si="184"/>
        <v>0.80662021022097363</v>
      </c>
      <c r="N231" s="302">
        <f t="shared" si="185"/>
        <v>5.3619999999999539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7.3568992056831481</v>
      </c>
      <c r="C240" s="299" t="str">
        <f>CONCATENATE("(",ROUND((B240/$H242)*100,1),")")</f>
        <v>(21.1)</v>
      </c>
      <c r="D240" s="302">
        <f>'Ind T6'!M99</f>
        <v>7.6231358569008147</v>
      </c>
      <c r="E240" s="299" t="str">
        <f>CONCATENATE("(",ROUND((D240/$H242)*100,1),")")</f>
        <v>(21.9)</v>
      </c>
      <c r="F240" s="302">
        <f>'Ind T6'!N99</f>
        <v>1.0497636311127017</v>
      </c>
      <c r="G240" s="299" t="str">
        <f>CONCATENATE("(",ROUND((F240/$H242)*100,1),")")</f>
        <v>(3)</v>
      </c>
      <c r="H240" s="302">
        <f>SUM(B240,D240,F240)</f>
        <v>16.029798693696662</v>
      </c>
      <c r="I240" s="299" t="str">
        <f>CONCATENATE("(",ROUND((H240/$H242)*100,1),")")</f>
        <v>(46)</v>
      </c>
      <c r="K240" s="302">
        <f>B245-B240</f>
        <v>-8.5337321292930923E-2</v>
      </c>
      <c r="L240" s="302">
        <f>D245-D240</f>
        <v>-0.19490114248205703</v>
      </c>
      <c r="M240" s="302">
        <f>F245-F240</f>
        <v>9.3615913920679361E-3</v>
      </c>
      <c r="N240" s="302">
        <f>SUM(K240:M240)</f>
        <v>-0.27087687238292002</v>
      </c>
    </row>
    <row r="241" spans="1:14" x14ac:dyDescent="0.2">
      <c r="A241" s="282" t="s">
        <v>365</v>
      </c>
      <c r="B241" s="302">
        <f>'Ind T6'!L98</f>
        <v>6.2316483956425532</v>
      </c>
      <c r="C241" s="299" t="str">
        <f>CONCATENATE("(",ROUND((B241/$H242)*100,1),")")</f>
        <v>(17.9)</v>
      </c>
      <c r="D241" s="302">
        <f>'Ind T6'!M98</f>
        <v>11.228771340011463</v>
      </c>
      <c r="E241" s="299" t="str">
        <f>CONCATENATE("(",ROUND((D241/$H242)*100,1),")")</f>
        <v>(32.2)</v>
      </c>
      <c r="F241" s="302">
        <f>'Ind T6'!N98</f>
        <v>1.3527815706493551</v>
      </c>
      <c r="G241" s="299" t="str">
        <f>CONCATENATE("(",ROUND((F241/$H242)*100,1),")")</f>
        <v>(3.9)</v>
      </c>
      <c r="H241" s="302">
        <f t="shared" ref="H241" si="186">SUM(B241,D241,F241)</f>
        <v>18.81320130630337</v>
      </c>
      <c r="I241" s="299" t="str">
        <f>CONCATENATE("(",ROUND((H241/$H242)*100,1),")")</f>
        <v>(54)</v>
      </c>
      <c r="K241" s="302">
        <f t="shared" ref="K241:K242" si="187">B246-B241</f>
        <v>-7.8967004432614729E-2</v>
      </c>
      <c r="L241" s="302">
        <f t="shared" ref="L241:L242" si="188">D246-D241</f>
        <v>-0.23147888303168607</v>
      </c>
      <c r="M241" s="302">
        <f t="shared" ref="M241:M242" si="189">F246-F241</f>
        <v>2.0322759847213545E-2</v>
      </c>
      <c r="N241" s="302">
        <f t="shared" ref="N241:N242" si="190">SUM(K241:M241)</f>
        <v>-0.29012312761708725</v>
      </c>
    </row>
    <row r="242" spans="1:14" x14ac:dyDescent="0.2">
      <c r="A242" s="282" t="s">
        <v>363</v>
      </c>
      <c r="B242" s="302">
        <f>SUM(B240:B241)</f>
        <v>13.5885476013257</v>
      </c>
      <c r="C242" s="299" t="str">
        <f>CONCATENATE("(",ROUND((B242/$H242)*100,1),")")</f>
        <v>(39)</v>
      </c>
      <c r="D242" s="302">
        <f>SUM(D240:D241)</f>
        <v>18.851907196912279</v>
      </c>
      <c r="E242" s="299" t="str">
        <f>CONCATENATE("(",ROUND((D242/$H242)*100,1),")")</f>
        <v>(54.1)</v>
      </c>
      <c r="F242" s="302">
        <f>SUM(F240:F241)</f>
        <v>2.4025452017620568</v>
      </c>
      <c r="G242" s="299" t="str">
        <f>CONCATENATE("(",ROUND((F242/$H242)*100,1),")")</f>
        <v>(6.9)</v>
      </c>
      <c r="H242" s="302">
        <f>SUM(H240:H241)</f>
        <v>34.843000000000032</v>
      </c>
      <c r="I242" s="299" t="str">
        <f>CONCATENATE("(",ROUND((H242/$H242)*100,1),")")</f>
        <v>(100)</v>
      </c>
      <c r="K242" s="302">
        <f t="shared" si="187"/>
        <v>-0.16430432572554565</v>
      </c>
      <c r="L242" s="302">
        <f t="shared" si="188"/>
        <v>-0.42638002551374399</v>
      </c>
      <c r="M242" s="302">
        <f t="shared" si="189"/>
        <v>2.9684351239281703E-2</v>
      </c>
      <c r="N242" s="302">
        <f t="shared" si="190"/>
        <v>-0.56100000000000794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7.2715618843902172</v>
      </c>
      <c r="C245" s="299" t="str">
        <f>CONCATENATE("(",ROUND((B245/$H247)*100,1),")")</f>
        <v>(21.2)</v>
      </c>
      <c r="D245" s="302">
        <f>'Ind T6'!R99</f>
        <v>7.4282347144187577</v>
      </c>
      <c r="E245" s="299" t="str">
        <f>CONCATENATE("(",ROUND((D245/$H247)*100,1),")")</f>
        <v>(21.7)</v>
      </c>
      <c r="F245" s="302">
        <f>'Ind T6'!S99</f>
        <v>1.0591252225047696</v>
      </c>
      <c r="G245" s="299" t="str">
        <f>CONCATENATE("(",ROUND((F245/$H247)*100,1),")")</f>
        <v>(3.1)</v>
      </c>
      <c r="H245" s="302">
        <f>SUM(B245,D245,F245)</f>
        <v>15.758921821313745</v>
      </c>
      <c r="I245" s="299" t="str">
        <f>CONCATENATE("(",ROUND((H245/$H247)*100,1),")")</f>
        <v>(46)</v>
      </c>
      <c r="K245" s="302">
        <f>B250-B245</f>
        <v>0.71941166876964147</v>
      </c>
      <c r="L245" s="302">
        <f>D250-D245</f>
        <v>0.53613136223226654</v>
      </c>
      <c r="M245" s="302">
        <f>F250-F245</f>
        <v>0.11617690720268214</v>
      </c>
      <c r="N245" s="302">
        <f>SUM(K245:M245)</f>
        <v>1.3717199382045902</v>
      </c>
    </row>
    <row r="246" spans="1:14" x14ac:dyDescent="0.2">
      <c r="A246" s="282" t="s">
        <v>365</v>
      </c>
      <c r="B246" s="302">
        <f>'Ind T6'!Q98</f>
        <v>6.1526813912099385</v>
      </c>
      <c r="C246" s="299" t="str">
        <f>CONCATENATE("(",ROUND((B246/$H247)*100,1),")")</f>
        <v>(17.9)</v>
      </c>
      <c r="D246" s="302">
        <f>'Ind T6'!R98</f>
        <v>10.997292456979777</v>
      </c>
      <c r="E246" s="299" t="str">
        <f>CONCATENATE("(",ROUND((D246/$H247)*100,1),")")</f>
        <v>(32.1)</v>
      </c>
      <c r="F246" s="302">
        <f>'Ind T6'!S98</f>
        <v>1.3731043304965687</v>
      </c>
      <c r="G246" s="299" t="str">
        <f>CONCATENATE("(",ROUND((F246/$H247)*100,1),")")</f>
        <v>(4)</v>
      </c>
      <c r="H246" s="302">
        <f t="shared" ref="H246" si="191">SUM(B246,D246,F246)</f>
        <v>18.523078178686287</v>
      </c>
      <c r="I246" s="299" t="str">
        <f>CONCATENATE("(",ROUND((H246/$H247)*100,1),")")</f>
        <v>(54)</v>
      </c>
      <c r="K246" s="302">
        <f t="shared" ref="K246:K247" si="192">B251-B246</f>
        <v>0.56258838241510656</v>
      </c>
      <c r="L246" s="302">
        <f t="shared" ref="L246:L247" si="193">D251-D246</f>
        <v>0.84386610637779391</v>
      </c>
      <c r="M246" s="302">
        <f t="shared" ref="M246:M247" si="194">F251-F246</f>
        <v>0.15682557300249056</v>
      </c>
      <c r="N246" s="302">
        <f t="shared" ref="N246:N247" si="195">SUM(K246:M246)</f>
        <v>1.563280061795391</v>
      </c>
    </row>
    <row r="247" spans="1:14" x14ac:dyDescent="0.2">
      <c r="A247" s="282" t="s">
        <v>363</v>
      </c>
      <c r="B247" s="302">
        <f>SUM(B245:B246)</f>
        <v>13.424243275600155</v>
      </c>
      <c r="C247" s="299" t="str">
        <f>CONCATENATE("(",ROUND((B247/$H247)*100,1),")")</f>
        <v>(39.2)</v>
      </c>
      <c r="D247" s="302">
        <f>SUM(D245:D246)</f>
        <v>18.425527171398535</v>
      </c>
      <c r="E247" s="299" t="str">
        <f>CONCATENATE("(",ROUND((D247/$H247)*100,1),")")</f>
        <v>(53.7)</v>
      </c>
      <c r="F247" s="302">
        <f>SUM(F245:F246)</f>
        <v>2.4322295530013385</v>
      </c>
      <c r="G247" s="299" t="str">
        <f>CONCATENATE("(",ROUND((F247/$H247)*100,1),")")</f>
        <v>(7.1)</v>
      </c>
      <c r="H247" s="302">
        <f>SUM(H245:H246)</f>
        <v>34.282000000000032</v>
      </c>
      <c r="I247" s="299" t="str">
        <f>CONCATENATE("(",ROUND((H247/$H247)*100,1),")")</f>
        <v>(100)</v>
      </c>
      <c r="K247" s="302">
        <f t="shared" si="192"/>
        <v>1.2820000511847489</v>
      </c>
      <c r="L247" s="302">
        <f t="shared" si="193"/>
        <v>1.3799974686100605</v>
      </c>
      <c r="M247" s="302">
        <f t="shared" si="194"/>
        <v>0.27300248020517248</v>
      </c>
      <c r="N247" s="302">
        <f t="shared" si="195"/>
        <v>2.9349999999999818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7.9909735531598587</v>
      </c>
      <c r="C250" s="299" t="str">
        <f>CONCATENATE("(",ROUND((B250/$H252)*100,1),")")</f>
        <v>(21.5)</v>
      </c>
      <c r="D250" s="302">
        <f>'Ind T6'!W99</f>
        <v>7.9643660766510243</v>
      </c>
      <c r="E250" s="299" t="str">
        <f>CONCATENATE("(",ROUND((D250/$H252)*100,1),")")</f>
        <v>(21.4)</v>
      </c>
      <c r="F250" s="302">
        <f>'Ind T6'!X99</f>
        <v>1.1753021297074517</v>
      </c>
      <c r="G250" s="299" t="str">
        <f>CONCATENATE("(",ROUND((F250/$H252)*100,1),")")</f>
        <v>(3.2)</v>
      </c>
      <c r="H250" s="302">
        <f>SUM(B250,D250,F250)</f>
        <v>17.130641759518333</v>
      </c>
      <c r="I250" s="299" t="str">
        <f>CONCATENATE("(",ROUND((H250/$H252)*100,1),")")</f>
        <v>(46)</v>
      </c>
      <c r="K250" s="302">
        <f>B250-B240</f>
        <v>0.63407434747671054</v>
      </c>
      <c r="L250" s="302">
        <f>D250-D240</f>
        <v>0.34123021975020951</v>
      </c>
      <c r="M250" s="302">
        <f>F250-F240</f>
        <v>0.12553849859475008</v>
      </c>
      <c r="N250" s="302">
        <f>SUM(K250:M250)</f>
        <v>1.1008430658216701</v>
      </c>
    </row>
    <row r="251" spans="1:14" x14ac:dyDescent="0.2">
      <c r="A251" s="282" t="s">
        <v>365</v>
      </c>
      <c r="B251" s="302">
        <f>'Ind T6'!V98</f>
        <v>6.7152697736250451</v>
      </c>
      <c r="C251" s="299" t="str">
        <f>CONCATENATE("(",ROUND((B251/$H252)*100,1),")")</f>
        <v>(18)</v>
      </c>
      <c r="D251" s="302">
        <f>'Ind T6'!W98</f>
        <v>11.84115856335757</v>
      </c>
      <c r="E251" s="299" t="str">
        <f>CONCATENATE("(",ROUND((D251/$H252)*100,1),")")</f>
        <v>(31.8)</v>
      </c>
      <c r="F251" s="302">
        <f>'Ind T6'!X98</f>
        <v>1.5299299034990592</v>
      </c>
      <c r="G251" s="299" t="str">
        <f>CONCATENATE("(",ROUND((F251/$H252)*100,1),")")</f>
        <v>(4.1)</v>
      </c>
      <c r="H251" s="302">
        <f t="shared" ref="H251" si="196">SUM(B251,D251,F251)</f>
        <v>20.086358240481676</v>
      </c>
      <c r="I251" s="299" t="str">
        <f>CONCATENATE("(",ROUND((H251/$H252)*100,1),")")</f>
        <v>(54)</v>
      </c>
      <c r="K251" s="302">
        <f t="shared" ref="K251:K252" si="197">B251-B241</f>
        <v>0.48362137798249183</v>
      </c>
      <c r="L251" s="302">
        <f t="shared" ref="L251:L252" si="198">D251-D241</f>
        <v>0.61238722334610785</v>
      </c>
      <c r="M251" s="302">
        <f t="shared" ref="M251:M252" si="199">F251-F241</f>
        <v>0.1771483328497041</v>
      </c>
      <c r="N251" s="302">
        <f t="shared" ref="N251:N252" si="200">SUM(K251:M251)</f>
        <v>1.2731569341783038</v>
      </c>
    </row>
    <row r="252" spans="1:14" x14ac:dyDescent="0.2">
      <c r="A252" s="282" t="s">
        <v>363</v>
      </c>
      <c r="B252" s="302">
        <f>SUM(B250:B251)</f>
        <v>14.706243326784904</v>
      </c>
      <c r="C252" s="299" t="str">
        <f>CONCATENATE("(",ROUND((B252/$H252)*100,1),")")</f>
        <v>(39.5)</v>
      </c>
      <c r="D252" s="302">
        <f>SUM(D250:D251)</f>
        <v>19.805524640008596</v>
      </c>
      <c r="E252" s="299" t="str">
        <f>CONCATENATE("(",ROUND((D252/$H252)*100,1),")")</f>
        <v>(53.2)</v>
      </c>
      <c r="F252" s="302">
        <f>SUM(F250:F251)</f>
        <v>2.705232033206511</v>
      </c>
      <c r="G252" s="299" t="str">
        <f>CONCATENATE("(",ROUND((F252/$H252)*100,1),")")</f>
        <v>(7.3)</v>
      </c>
      <c r="H252" s="302">
        <f>SUM(H250:H251)</f>
        <v>37.217000000000013</v>
      </c>
      <c r="I252" s="299" t="str">
        <f>CONCATENATE("(",ROUND((H252/$H252)*100,1),")")</f>
        <v>(100)</v>
      </c>
      <c r="K252" s="302">
        <f t="shared" si="197"/>
        <v>1.1176957254592033</v>
      </c>
      <c r="L252" s="302">
        <f t="shared" si="198"/>
        <v>0.95361744309631646</v>
      </c>
      <c r="M252" s="302">
        <f t="shared" si="199"/>
        <v>0.30268683144445419</v>
      </c>
      <c r="N252" s="302">
        <f t="shared" si="200"/>
        <v>2.3739999999999739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1.2892159709618223</v>
      </c>
      <c r="C261" s="299" t="str">
        <f>CONCATENATE("(",ROUND((B261/$H263)*100,1),")")</f>
        <v>(35.6)</v>
      </c>
      <c r="D261" s="302">
        <f>'Ind T6'!M108</f>
        <v>0.11001497277765958</v>
      </c>
      <c r="E261" s="299" t="str">
        <f>CONCATENATE("(",ROUND((D261/$H263)*100,1),")")</f>
        <v>(3)</v>
      </c>
      <c r="F261" s="302">
        <f>'Ind T6'!N108</f>
        <v>0.70864655173594238</v>
      </c>
      <c r="G261" s="299" t="str">
        <f>CONCATENATE("(",ROUND((F261/$H263)*100,1),")")</f>
        <v>(19.6)</v>
      </c>
      <c r="H261" s="302">
        <f>SUM(B261,D261,F261)</f>
        <v>2.1078774954754245</v>
      </c>
      <c r="I261" s="299" t="str">
        <f>CONCATENATE("(",ROUND((H261/$H263)*100,1),")")</f>
        <v>(58.2)</v>
      </c>
      <c r="K261" s="302">
        <f>B266-B261</f>
        <v>-2.8212542263416962E-2</v>
      </c>
      <c r="L261" s="302">
        <f>D266-D261</f>
        <v>3.4260136373044786E-3</v>
      </c>
      <c r="M261" s="302">
        <f>F266-F261</f>
        <v>-7.3322961315545054E-3</v>
      </c>
      <c r="N261" s="302">
        <f>SUM(K261:M261)</f>
        <v>-3.2118824757666989E-2</v>
      </c>
    </row>
    <row r="262" spans="1:14" x14ac:dyDescent="0.2">
      <c r="A262" s="282" t="s">
        <v>365</v>
      </c>
      <c r="B262" s="302">
        <f>'Ind T6'!L107</f>
        <v>0.75790698728843164</v>
      </c>
      <c r="C262" s="299" t="str">
        <f>CONCATENATE("(",ROUND((B262/$H263)*100,1),")")</f>
        <v>(20.9)</v>
      </c>
      <c r="D262" s="302">
        <f>'Ind T6'!M107</f>
        <v>0.35725544465432835</v>
      </c>
      <c r="E262" s="299" t="str">
        <f>CONCATENATE("(",ROUND((D262/$H263)*100,1),")")</f>
        <v>(9.9)</v>
      </c>
      <c r="F262" s="302">
        <f>'Ind T6'!N107</f>
        <v>0.39596007258181315</v>
      </c>
      <c r="G262" s="299" t="str">
        <f>CONCATENATE("(",ROUND((F262/$H263)*100,1),")")</f>
        <v>(10.9)</v>
      </c>
      <c r="H262" s="302">
        <f t="shared" ref="H262" si="201">SUM(B262,D262,F262)</f>
        <v>1.5111225045245731</v>
      </c>
      <c r="I262" s="299" t="str">
        <f>CONCATENATE("(",ROUND((H262/$H263)*100,1),")")</f>
        <v>(41.8)</v>
      </c>
      <c r="K262" s="302">
        <f t="shared" ref="K262:K263" si="202">B267-B262</f>
        <v>-1.3377117842722441E-2</v>
      </c>
      <c r="L262" s="302">
        <f t="shared" ref="L262:L263" si="203">D267-D262</f>
        <v>-7.2663020655377997E-4</v>
      </c>
      <c r="M262" s="302">
        <f t="shared" ref="M262:M263" si="204">F267-F262</f>
        <v>-1.0777427193053135E-2</v>
      </c>
      <c r="N262" s="302">
        <f t="shared" ref="N262:N263" si="205">SUM(K262:M262)</f>
        <v>-2.4881175242329356E-2</v>
      </c>
    </row>
    <row r="263" spans="1:14" x14ac:dyDescent="0.2">
      <c r="A263" s="282" t="s">
        <v>363</v>
      </c>
      <c r="B263" s="302">
        <f>SUM(B261:B262)</f>
        <v>2.0471229582502541</v>
      </c>
      <c r="C263" s="299" t="str">
        <f>CONCATENATE("(",ROUND((B263/$H263)*100,1),")")</f>
        <v>(56.6)</v>
      </c>
      <c r="D263" s="302">
        <f>SUM(D261:D262)</f>
        <v>0.46727041743198794</v>
      </c>
      <c r="E263" s="299" t="str">
        <f>CONCATENATE("(",ROUND((D263/$H263)*100,1),")")</f>
        <v>(12.9)</v>
      </c>
      <c r="F263" s="302">
        <f>SUM(F261:F262)</f>
        <v>1.1046066243177555</v>
      </c>
      <c r="G263" s="299" t="str">
        <f>CONCATENATE("(",ROUND((F263/$H263)*100,1),")")</f>
        <v>(30.5)</v>
      </c>
      <c r="H263" s="302">
        <f>SUM(H261:H262)</f>
        <v>3.6189999999999976</v>
      </c>
      <c r="I263" s="299" t="str">
        <f>CONCATENATE("(",ROUND((H263/$H263)*100,1),")")</f>
        <v>(100)</v>
      </c>
      <c r="K263" s="302">
        <f t="shared" si="202"/>
        <v>-4.1589660106139625E-2</v>
      </c>
      <c r="L263" s="302">
        <f t="shared" si="203"/>
        <v>2.6993834307507125E-3</v>
      </c>
      <c r="M263" s="302">
        <f t="shared" si="204"/>
        <v>-1.8109723324607474E-2</v>
      </c>
      <c r="N263" s="302">
        <f t="shared" si="205"/>
        <v>-5.6999999999996387E-2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1.2610034286984053</v>
      </c>
      <c r="C266" s="299" t="str">
        <f>CONCATENATE("(",ROUND((B266/$H268)*100,1),")")</f>
        <v>(35.4)</v>
      </c>
      <c r="D266" s="302">
        <f>'Ind T6'!R108</f>
        <v>0.11344098641496406</v>
      </c>
      <c r="E266" s="299" t="str">
        <f>CONCATENATE("(",ROUND((D266/$H268)*100,1),")")</f>
        <v>(3.2)</v>
      </c>
      <c r="F266" s="302">
        <f>'Ind T6'!S108</f>
        <v>0.70131425560438787</v>
      </c>
      <c r="G266" s="299" t="str">
        <f>CONCATENATE("(",ROUND((F266/$H268)*100,1),")")</f>
        <v>(19.7)</v>
      </c>
      <c r="H266" s="302">
        <f>SUM(B266,D266,F266)</f>
        <v>2.0757586707177573</v>
      </c>
      <c r="I266" s="299" t="str">
        <f>CONCATENATE("(",ROUND((H266/$H268)*100,1),")")</f>
        <v>(58.3)</v>
      </c>
      <c r="K266" s="302">
        <f>B271-B266</f>
        <v>7.8485409047952537E-3</v>
      </c>
      <c r="L266" s="302">
        <f>D271-D266</f>
        <v>9.691598435594681E-3</v>
      </c>
      <c r="M266" s="302">
        <f>F271-F266</f>
        <v>1.8952731249268884E-2</v>
      </c>
      <c r="N266" s="302">
        <f>SUM(K266:M266)</f>
        <v>3.6492870589658818E-2</v>
      </c>
    </row>
    <row r="267" spans="1:14" x14ac:dyDescent="0.2">
      <c r="A267" s="282" t="s">
        <v>365</v>
      </c>
      <c r="B267" s="302">
        <f>'Ind T6'!Q107</f>
        <v>0.7445298694457092</v>
      </c>
      <c r="C267" s="299" t="str">
        <f>CONCATENATE("(",ROUND((B267/$H268)*100,1),")")</f>
        <v>(20.9)</v>
      </c>
      <c r="D267" s="302">
        <f>'Ind T6'!R107</f>
        <v>0.35652881444777457</v>
      </c>
      <c r="E267" s="299" t="str">
        <f>CONCATENATE("(",ROUND((D267/$H268)*100,1),")")</f>
        <v>(10)</v>
      </c>
      <c r="F267" s="302">
        <f>'Ind T6'!S107</f>
        <v>0.38518264538876001</v>
      </c>
      <c r="G267" s="299" t="str">
        <f>CONCATENATE("(",ROUND((F267/$H268)*100,1),")")</f>
        <v>(10.8)</v>
      </c>
      <c r="H267" s="302">
        <f t="shared" ref="H267" si="206">SUM(B267,D267,F267)</f>
        <v>1.4862413292822438</v>
      </c>
      <c r="I267" s="299" t="str">
        <f>CONCATENATE("(",ROUND((H267/$H268)*100,1),")")</f>
        <v>(41.7)</v>
      </c>
      <c r="K267" s="302">
        <f t="shared" ref="K267:K268" si="207">B272-B267</f>
        <v>1.8892156648404157E-2</v>
      </c>
      <c r="L267" s="302">
        <f t="shared" ref="L267:L268" si="208">D272-D267</f>
        <v>6.7709454279062387E-3</v>
      </c>
      <c r="M267" s="302">
        <f t="shared" ref="M267:M268" si="209">F272-F267</f>
        <v>-1.0155972665967128E-2</v>
      </c>
      <c r="N267" s="302">
        <f t="shared" ref="N267:N268" si="210">SUM(K267:M267)</f>
        <v>1.5507129410343268E-2</v>
      </c>
    </row>
    <row r="268" spans="1:14" x14ac:dyDescent="0.2">
      <c r="A268" s="282" t="s">
        <v>363</v>
      </c>
      <c r="B268" s="302">
        <f>SUM(B266:B267)</f>
        <v>2.0055332981441145</v>
      </c>
      <c r="C268" s="299" t="str">
        <f>CONCATENATE("(",ROUND((B268/$H268)*100,1),")")</f>
        <v>(56.3)</v>
      </c>
      <c r="D268" s="302">
        <f>SUM(D266:D267)</f>
        <v>0.46996980086273865</v>
      </c>
      <c r="E268" s="299" t="str">
        <f>CONCATENATE("(",ROUND((D268/$H268)*100,1),")")</f>
        <v>(13.2)</v>
      </c>
      <c r="F268" s="302">
        <f>SUM(F266:F267)</f>
        <v>1.086496900993148</v>
      </c>
      <c r="G268" s="299" t="str">
        <f>CONCATENATE("(",ROUND((F268/$H268)*100,1),")")</f>
        <v>(30.5)</v>
      </c>
      <c r="H268" s="302">
        <f>SUM(H266:H267)</f>
        <v>3.5620000000000012</v>
      </c>
      <c r="I268" s="299" t="str">
        <f>CONCATENATE("(",ROUND((H268/$H268)*100,1),")")</f>
        <v>(100)</v>
      </c>
      <c r="K268" s="302">
        <f t="shared" si="207"/>
        <v>2.6740697553199411E-2</v>
      </c>
      <c r="L268" s="302">
        <f t="shared" si="208"/>
        <v>1.6462543863500878E-2</v>
      </c>
      <c r="M268" s="302">
        <f t="shared" si="209"/>
        <v>8.7967585833017559E-3</v>
      </c>
      <c r="N268" s="302">
        <f t="shared" si="210"/>
        <v>5.2000000000002045E-2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1.2688519696032006</v>
      </c>
      <c r="C271" s="299" t="str">
        <f>CONCATENATE("(",ROUND((B271/$H273)*100,1),")")</f>
        <v>(35.1)</v>
      </c>
      <c r="D271" s="302">
        <f>'Ind T6'!W108</f>
        <v>0.12313258485055874</v>
      </c>
      <c r="E271" s="299" t="str">
        <f>CONCATENATE("(",ROUND((D271/$H273)*100,1),")")</f>
        <v>(3.4)</v>
      </c>
      <c r="F271" s="302">
        <f>'Ind T6'!X108</f>
        <v>0.72026698685365675</v>
      </c>
      <c r="G271" s="299" t="str">
        <f>CONCATENATE("(",ROUND((F271/$H273)*100,1),")")</f>
        <v>(19.9)</v>
      </c>
      <c r="H271" s="302">
        <f>SUM(B271,D271,F271)</f>
        <v>2.1122515413074159</v>
      </c>
      <c r="I271" s="299" t="str">
        <f>CONCATENATE("(",ROUND((H271/$H273)*100,1),")")</f>
        <v>(58.4)</v>
      </c>
      <c r="K271" s="302">
        <f>B271-B261</f>
        <v>-2.0364001358621708E-2</v>
      </c>
      <c r="L271" s="302">
        <f>D271-D261</f>
        <v>1.311761207289916E-2</v>
      </c>
      <c r="M271" s="302">
        <f>F271-F261</f>
        <v>1.1620435117714378E-2</v>
      </c>
      <c r="N271" s="302">
        <f>SUM(K271:M271)</f>
        <v>4.3740458319918296E-3</v>
      </c>
    </row>
    <row r="272" spans="1:14" x14ac:dyDescent="0.2">
      <c r="A272" s="282" t="s">
        <v>365</v>
      </c>
      <c r="B272" s="302">
        <f>'Ind T6'!V107</f>
        <v>0.76342202609411336</v>
      </c>
      <c r="C272" s="299" t="str">
        <f>CONCATENATE("(",ROUND((B272/$H273)*100,1),")")</f>
        <v>(21.1)</v>
      </c>
      <c r="D272" s="302">
        <f>'Ind T6'!W107</f>
        <v>0.36329975987568081</v>
      </c>
      <c r="E272" s="299" t="str">
        <f>CONCATENATE("(",ROUND((D272/$H273)*100,1),")")</f>
        <v>(10.1)</v>
      </c>
      <c r="F272" s="302">
        <f>'Ind T6'!X107</f>
        <v>0.37502667272279289</v>
      </c>
      <c r="G272" s="299" t="str">
        <f>CONCATENATE("(",ROUND((F272/$H273)*100,1),")")</f>
        <v>(10.4)</v>
      </c>
      <c r="H272" s="302">
        <f t="shared" ref="H272" si="211">SUM(B272,D272,F272)</f>
        <v>1.5017484586925871</v>
      </c>
      <c r="I272" s="299" t="str">
        <f>CONCATENATE("(",ROUND((H272/$H273)*100,1),")")</f>
        <v>(41.6)</v>
      </c>
      <c r="K272" s="302">
        <f t="shared" ref="K272:K273" si="212">B272-B262</f>
        <v>5.5150388056817157E-3</v>
      </c>
      <c r="L272" s="302">
        <f t="shared" ref="L272:L273" si="213">D272-D262</f>
        <v>6.0443152213524587E-3</v>
      </c>
      <c r="M272" s="302">
        <f t="shared" ref="M272:M273" si="214">F272-F262</f>
        <v>-2.0933399859020263E-2</v>
      </c>
      <c r="N272" s="302">
        <f t="shared" ref="N272:N273" si="215">SUM(K272:M272)</f>
        <v>-9.3740458319860887E-3</v>
      </c>
    </row>
    <row r="273" spans="1:14" x14ac:dyDescent="0.2">
      <c r="A273" s="282" t="s">
        <v>363</v>
      </c>
      <c r="B273" s="302">
        <f>SUM(B271:B272)</f>
        <v>2.0322739956973139</v>
      </c>
      <c r="C273" s="299" t="str">
        <f>CONCATENATE("(",ROUND((B273/$H273)*100,1),")")</f>
        <v>(56.2)</v>
      </c>
      <c r="D273" s="302">
        <f>SUM(D271:D272)</f>
        <v>0.48643234472623953</v>
      </c>
      <c r="E273" s="299" t="str">
        <f>CONCATENATE("(",ROUND((D273/$H273)*100,1),")")</f>
        <v>(13.5)</v>
      </c>
      <c r="F273" s="302">
        <f>SUM(F271:F272)</f>
        <v>1.0952936595764498</v>
      </c>
      <c r="G273" s="299" t="str">
        <f>CONCATENATE("(",ROUND((F273/$H273)*100,1),")")</f>
        <v>(30.3)</v>
      </c>
      <c r="H273" s="302">
        <f>SUM(H271:H272)</f>
        <v>3.614000000000003</v>
      </c>
      <c r="I273" s="299" t="str">
        <f>CONCATENATE("(",ROUND((H273/$H273)*100,1),")")</f>
        <v>(100)</v>
      </c>
      <c r="K273" s="302">
        <f t="shared" si="212"/>
        <v>-1.4848962552940215E-2</v>
      </c>
      <c r="L273" s="302">
        <f t="shared" si="213"/>
        <v>1.9161927294251591E-2</v>
      </c>
      <c r="M273" s="302">
        <f t="shared" si="214"/>
        <v>-9.3129647413057182E-3</v>
      </c>
      <c r="N273" s="302">
        <f t="shared" si="215"/>
        <v>-4.9999999999943423E-3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10.860592352440575</v>
      </c>
      <c r="C282" s="299" t="str">
        <f>CONCATENATE("(",ROUND((B282/$H284)*100,1),")")</f>
        <v>(64.8)</v>
      </c>
      <c r="D282" s="302">
        <f>'Ind T6'!M117</f>
        <v>0.71857019670537947</v>
      </c>
      <c r="E282" s="299" t="str">
        <f>CONCATENATE("(",ROUND((D282/$H284)*100,1),")")</f>
        <v>(4.3)</v>
      </c>
      <c r="F282" s="302">
        <f>'Ind T6'!N117</f>
        <v>1.0894621557979098</v>
      </c>
      <c r="G282" s="299" t="str">
        <f>CONCATENATE("(",ROUND((F282/$H284)*100,1),")")</f>
        <v>(6.5)</v>
      </c>
      <c r="H282" s="302">
        <f>SUM(B282,D282,F282)</f>
        <v>12.668624704943863</v>
      </c>
      <c r="I282" s="299" t="str">
        <f>CONCATENATE("(",ROUND((H282/$H284)*100,1),")")</f>
        <v>(75.6)</v>
      </c>
      <c r="K282" s="302">
        <f>B287-B282</f>
        <v>0.65333088056327604</v>
      </c>
      <c r="L282" s="302">
        <f>D287-D282</f>
        <v>5.4792616789663184E-2</v>
      </c>
      <c r="M282" s="302">
        <f>F287-F282</f>
        <v>0.10110255987189865</v>
      </c>
      <c r="N282" s="302">
        <f>SUM(K282:M282)</f>
        <v>0.80922605722483787</v>
      </c>
    </row>
    <row r="283" spans="1:14" x14ac:dyDescent="0.2">
      <c r="A283" s="282" t="s">
        <v>365</v>
      </c>
      <c r="B283" s="302">
        <f>'Ind T6'!L116</f>
        <v>3.0064407238476143</v>
      </c>
      <c r="C283" s="299" t="str">
        <f>CONCATENATE("(",ROUND((B283/$H284)*100,1),")")</f>
        <v>(17.9)</v>
      </c>
      <c r="D283" s="302">
        <f>'Ind T6'!M116</f>
        <v>0.9277574823025716</v>
      </c>
      <c r="E283" s="299" t="str">
        <f>CONCATENATE("(",ROUND((D283/$H284)*100,1),")")</f>
        <v>(5.5)</v>
      </c>
      <c r="F283" s="302">
        <f>'Ind T6'!N116</f>
        <v>0.16117708890594723</v>
      </c>
      <c r="G283" s="299" t="str">
        <f>CONCATENATE("(",ROUND((F283/$H284)*100,1),")")</f>
        <v>(1)</v>
      </c>
      <c r="H283" s="302">
        <f t="shared" ref="H283" si="216">SUM(B283,D283,F283)</f>
        <v>4.0953752950561331</v>
      </c>
      <c r="I283" s="299" t="str">
        <f>CONCATENATE("(",ROUND((H283/$H284)*100,1),")")</f>
        <v>(24.4)</v>
      </c>
      <c r="K283" s="302">
        <f t="shared" ref="K283:K284" si="217">B288-B283</f>
        <v>0.27915695331838997</v>
      </c>
      <c r="L283" s="302">
        <f t="shared" ref="L283:L284" si="218">D288-D283</f>
        <v>4.9163765636886625E-2</v>
      </c>
      <c r="M283" s="302">
        <f t="shared" ref="M283:M284" si="219">F288-F283</f>
        <v>1.3453223819908211E-2</v>
      </c>
      <c r="N283" s="302">
        <f t="shared" ref="N283:N284" si="220">SUM(K283:M283)</f>
        <v>0.3417739427751848</v>
      </c>
    </row>
    <row r="284" spans="1:14" x14ac:dyDescent="0.2">
      <c r="A284" s="282" t="s">
        <v>363</v>
      </c>
      <c r="B284" s="302">
        <f>SUM(B282:B283)</f>
        <v>13.867033076288189</v>
      </c>
      <c r="C284" s="299" t="str">
        <f>CONCATENATE("(",ROUND((B284/$H284)*100,1),")")</f>
        <v>(82.7)</v>
      </c>
      <c r="D284" s="302">
        <f>SUM(D282:D283)</f>
        <v>1.6463276790079511</v>
      </c>
      <c r="E284" s="299" t="str">
        <f>CONCATENATE("(",ROUND((D284/$H284)*100,1),")")</f>
        <v>(9.8)</v>
      </c>
      <c r="F284" s="302">
        <f>SUM(F282:F283)</f>
        <v>1.250639244703857</v>
      </c>
      <c r="G284" s="299" t="str">
        <f>CONCATENATE("(",ROUND((F284/$H284)*100,1),")")</f>
        <v>(7.5)</v>
      </c>
      <c r="H284" s="302">
        <f>SUM(H282:H283)</f>
        <v>16.763999999999996</v>
      </c>
      <c r="I284" s="299" t="str">
        <f>CONCATENATE("(",ROUND((H284/$H284)*100,1),")")</f>
        <v>(100)</v>
      </c>
      <c r="K284" s="302">
        <f t="shared" si="217"/>
        <v>0.93248783388166601</v>
      </c>
      <c r="L284" s="302">
        <f t="shared" si="218"/>
        <v>0.1039563824265497</v>
      </c>
      <c r="M284" s="302">
        <f t="shared" si="219"/>
        <v>0.11455578369180697</v>
      </c>
      <c r="N284" s="302">
        <f t="shared" si="220"/>
        <v>1.1510000000000227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11.513923233003851</v>
      </c>
      <c r="C287" s="299" t="str">
        <f>CONCATENATE("(",ROUND((B287/$H289)*100,1),")")</f>
        <v>(64.3)</v>
      </c>
      <c r="D287" s="302">
        <f>'Ind T6'!R117</f>
        <v>0.77336281349504266</v>
      </c>
      <c r="E287" s="299" t="str">
        <f>CONCATENATE("(",ROUND((D287/$H289)*100,1),")")</f>
        <v>(4.3)</v>
      </c>
      <c r="F287" s="302">
        <f>'Ind T6'!S117</f>
        <v>1.1905647156698085</v>
      </c>
      <c r="G287" s="299" t="str">
        <f>CONCATENATE("(",ROUND((F287/$H289)*100,1),")")</f>
        <v>(6.6)</v>
      </c>
      <c r="H287" s="302">
        <f>SUM(B287,D287,F287)</f>
        <v>13.477850762168702</v>
      </c>
      <c r="I287" s="299" t="str">
        <f>CONCATENATE("(",ROUND((H287/$H289)*100,1),")")</f>
        <v>(75.2)</v>
      </c>
      <c r="K287" s="302">
        <f>B292-B287</f>
        <v>0.54584184394914992</v>
      </c>
      <c r="L287" s="302">
        <f>D292-D287</f>
        <v>5.20893279056166E-2</v>
      </c>
      <c r="M287" s="302">
        <f>F292-F287</f>
        <v>9.830383481718985E-2</v>
      </c>
      <c r="N287" s="302">
        <f>SUM(K287:M287)</f>
        <v>0.69623500667195637</v>
      </c>
    </row>
    <row r="288" spans="1:14" x14ac:dyDescent="0.2">
      <c r="A288" s="282" t="s">
        <v>365</v>
      </c>
      <c r="B288" s="302">
        <f>'Ind T6'!Q116</f>
        <v>3.2855976771660043</v>
      </c>
      <c r="C288" s="299" t="str">
        <f>CONCATENATE("(",ROUND((B288/$H289)*100,1),")")</f>
        <v>(18.3)</v>
      </c>
      <c r="D288" s="302">
        <f>'Ind T6'!R116</f>
        <v>0.97692124793945823</v>
      </c>
      <c r="E288" s="299" t="str">
        <f>CONCATENATE("(",ROUND((D288/$H289)*100,1),")")</f>
        <v>(5.5)</v>
      </c>
      <c r="F288" s="302">
        <f>'Ind T6'!S116</f>
        <v>0.17463031272585544</v>
      </c>
      <c r="G288" s="299" t="str">
        <f>CONCATENATE("(",ROUND((F288/$H289)*100,1),")")</f>
        <v>(1)</v>
      </c>
      <c r="H288" s="302">
        <f t="shared" ref="H288" si="221">SUM(B288,D288,F288)</f>
        <v>4.437149237831318</v>
      </c>
      <c r="I288" s="299" t="str">
        <f>CONCATENATE("(",ROUND((H288/$H289)*100,1),")")</f>
        <v>(24.8)</v>
      </c>
      <c r="K288" s="302">
        <f t="shared" ref="K288:K289" si="222">B293-B288</f>
        <v>0.3427633840306199</v>
      </c>
      <c r="L288" s="302">
        <f t="shared" ref="L288:L289" si="223">D293-D288</f>
        <v>2.2212000151192735E-2</v>
      </c>
      <c r="M288" s="302">
        <f t="shared" ref="M288:M289" si="224">F293-F288</f>
        <v>1.0789609146183071E-2</v>
      </c>
      <c r="N288" s="302">
        <f t="shared" ref="N288:N289" si="225">SUM(K288:M288)</f>
        <v>0.37576499332799573</v>
      </c>
    </row>
    <row r="289" spans="1:14" x14ac:dyDescent="0.2">
      <c r="A289" s="282" t="s">
        <v>363</v>
      </c>
      <c r="B289" s="302">
        <f>SUM(B287:B288)</f>
        <v>14.799520910169855</v>
      </c>
      <c r="C289" s="299" t="str">
        <f>CONCATENATE("(",ROUND((B289/$H289)*100,1),")")</f>
        <v>(82.6)</v>
      </c>
      <c r="D289" s="302">
        <f>SUM(D287:D288)</f>
        <v>1.7502840614345008</v>
      </c>
      <c r="E289" s="299" t="str">
        <f>CONCATENATE("(",ROUND((D289/$H289)*100,1),")")</f>
        <v>(9.8)</v>
      </c>
      <c r="F289" s="302">
        <f>SUM(F287:F288)</f>
        <v>1.365195028395664</v>
      </c>
      <c r="G289" s="299" t="str">
        <f>CONCATENATE("(",ROUND((F289/$H289)*100,1),")")</f>
        <v>(7.6)</v>
      </c>
      <c r="H289" s="302">
        <f>SUM(H287:H288)</f>
        <v>17.91500000000002</v>
      </c>
      <c r="I289" s="299" t="str">
        <f>CONCATENATE("(",ROUND((H289/$H289)*100,1),")")</f>
        <v>(100)</v>
      </c>
      <c r="K289" s="302">
        <f t="shared" si="222"/>
        <v>0.88860522797977026</v>
      </c>
      <c r="L289" s="302">
        <f t="shared" si="223"/>
        <v>7.4301328056809446E-2</v>
      </c>
      <c r="M289" s="302">
        <f t="shared" si="224"/>
        <v>0.10909344396337284</v>
      </c>
      <c r="N289" s="302">
        <f t="shared" si="225"/>
        <v>1.0719999999999525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12.059765076953001</v>
      </c>
      <c r="C292" s="299" t="str">
        <f>CONCATENATE("(",ROUND((B292/$H294)*100,1),")")</f>
        <v>(63.5)</v>
      </c>
      <c r="D292" s="302">
        <f>'Ind T6'!W117</f>
        <v>0.82545214140065926</v>
      </c>
      <c r="E292" s="299" t="str">
        <f>CONCATENATE("(",ROUND((D292/$H294)*100,1),")")</f>
        <v>(4.3)</v>
      </c>
      <c r="F292" s="302">
        <f>'Ind T6'!X117</f>
        <v>1.2888685504869983</v>
      </c>
      <c r="G292" s="299" t="str">
        <f>CONCATENATE("(",ROUND((F292/$H294)*100,1),")")</f>
        <v>(6.8)</v>
      </c>
      <c r="H292" s="302">
        <f>SUM(B292,D292,F292)</f>
        <v>14.174085768840659</v>
      </c>
      <c r="I292" s="299" t="str">
        <f>CONCATENATE("(",ROUND((H292/$H294)*100,1),")")</f>
        <v>(74.7)</v>
      </c>
      <c r="K292" s="302">
        <f>B292-B282</f>
        <v>1.199172724512426</v>
      </c>
      <c r="L292" s="302">
        <f>D292-D282</f>
        <v>0.10688194469527978</v>
      </c>
      <c r="M292" s="302">
        <f>F292-F282</f>
        <v>0.1994063946890885</v>
      </c>
      <c r="N292" s="302">
        <f>SUM(K292:M292)</f>
        <v>1.5054610638967942</v>
      </c>
    </row>
    <row r="293" spans="1:14" x14ac:dyDescent="0.2">
      <c r="A293" s="282" t="s">
        <v>365</v>
      </c>
      <c r="B293" s="302">
        <f>'Ind T6'!V116</f>
        <v>3.6283610611966242</v>
      </c>
      <c r="C293" s="299" t="str">
        <f>CONCATENATE("(",ROUND((B293/$H294)*100,1),")")</f>
        <v>(19.1)</v>
      </c>
      <c r="D293" s="302">
        <f>'Ind T6'!W116</f>
        <v>0.99913324809065096</v>
      </c>
      <c r="E293" s="299" t="str">
        <f>CONCATENATE("(",ROUND((D293/$H294)*100,1),")")</f>
        <v>(5.3)</v>
      </c>
      <c r="F293" s="302">
        <f>'Ind T6'!X116</f>
        <v>0.18541992187203851</v>
      </c>
      <c r="G293" s="299" t="str">
        <f>CONCATENATE("(",ROUND((F293/$H294)*100,1),")")</f>
        <v>(1)</v>
      </c>
      <c r="H293" s="302">
        <f t="shared" ref="H293" si="226">SUM(B293,D293,F293)</f>
        <v>4.812914231159314</v>
      </c>
      <c r="I293" s="299" t="str">
        <f>CONCATENATE("(",ROUND((H293/$H294)*100,1),")")</f>
        <v>(25.3)</v>
      </c>
      <c r="K293" s="302">
        <f t="shared" ref="K293:K294" si="227">B293-B283</f>
        <v>0.62192033734900987</v>
      </c>
      <c r="L293" s="302">
        <f t="shared" ref="L293:L294" si="228">D293-D283</f>
        <v>7.1375765788079359E-2</v>
      </c>
      <c r="M293" s="302">
        <f t="shared" ref="M293:M294" si="229">F293-F283</f>
        <v>2.4242832966091282E-2</v>
      </c>
      <c r="N293" s="302">
        <f t="shared" ref="N293:N294" si="230">SUM(K293:M293)</f>
        <v>0.71753893610318054</v>
      </c>
    </row>
    <row r="294" spans="1:14" x14ac:dyDescent="0.2">
      <c r="A294" s="282" t="s">
        <v>363</v>
      </c>
      <c r="B294" s="302">
        <f>SUM(B292:B293)</f>
        <v>15.688126138149626</v>
      </c>
      <c r="C294" s="299" t="str">
        <f>CONCATENATE("(",ROUND((B294/$H294)*100,1),")")</f>
        <v>(82.6)</v>
      </c>
      <c r="D294" s="302">
        <f>SUM(D292:D293)</f>
        <v>1.8245853894913102</v>
      </c>
      <c r="E294" s="299" t="str">
        <f>CONCATENATE("(",ROUND((D294/$H294)*100,1),")")</f>
        <v>(9.6)</v>
      </c>
      <c r="F294" s="302">
        <f>SUM(F292:F293)</f>
        <v>1.4742884723590368</v>
      </c>
      <c r="G294" s="299" t="str">
        <f>CONCATENATE("(",ROUND((F294/$H294)*100,1),")")</f>
        <v>(7.8)</v>
      </c>
      <c r="H294" s="302">
        <f>SUM(H292:H293)</f>
        <v>18.986999999999973</v>
      </c>
      <c r="I294" s="299" t="str">
        <f>CONCATENATE("(",ROUND((H294/$H294)*100,1),")")</f>
        <v>(100)</v>
      </c>
      <c r="K294" s="302">
        <f t="shared" si="227"/>
        <v>1.8210930618614363</v>
      </c>
      <c r="L294" s="302">
        <f t="shared" si="228"/>
        <v>0.17825771048335914</v>
      </c>
      <c r="M294" s="302">
        <f t="shared" si="229"/>
        <v>0.22364922765517981</v>
      </c>
      <c r="N294" s="302">
        <f t="shared" si="230"/>
        <v>2.222999999999975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6.4101871845562988</v>
      </c>
      <c r="C303" s="299" t="str">
        <f>CONCATENATE("(",ROUND((B303/$H305)*100,1),")")</f>
        <v>(41.6)</v>
      </c>
      <c r="D303" s="302">
        <f>'Ind T6'!M126</f>
        <v>0.35756831848369058</v>
      </c>
      <c r="E303" s="299" t="str">
        <f>CONCATENATE("(",ROUND((D303/$H305)*100,1),")")</f>
        <v>(2.3)</v>
      </c>
      <c r="F303" s="302">
        <f>'Ind T6'!N126</f>
        <v>0.48116707828667027</v>
      </c>
      <c r="G303" s="299" t="str">
        <f>CONCATENATE("(",ROUND((F303/$H305)*100,1),")")</f>
        <v>(3.1)</v>
      </c>
      <c r="H303" s="302">
        <f>SUM(B303,D303,F303)</f>
        <v>7.24892258132666</v>
      </c>
      <c r="I303" s="299" t="str">
        <f>CONCATENATE("(",ROUND((H303/$H305)*100,1),")")</f>
        <v>(47.1)</v>
      </c>
      <c r="K303" s="302">
        <f>B308-B303</f>
        <v>5.0430309361282788E-2</v>
      </c>
      <c r="L303" s="302">
        <f>D308-D303</f>
        <v>1.7765547303680795E-2</v>
      </c>
      <c r="M303" s="302">
        <f>F308-F303</f>
        <v>2.7816215798757704E-2</v>
      </c>
      <c r="N303" s="302">
        <f>SUM(K303:M303)</f>
        <v>9.6012072463721287E-2</v>
      </c>
    </row>
    <row r="304" spans="1:14" x14ac:dyDescent="0.2">
      <c r="A304" s="282" t="s">
        <v>365</v>
      </c>
      <c r="B304" s="302">
        <f>'Ind T6'!L125</f>
        <v>5.4030019730093377</v>
      </c>
      <c r="C304" s="299" t="str">
        <f>CONCATENATE("(",ROUND((B304/$H305)*100,1),")")</f>
        <v>(35.1)</v>
      </c>
      <c r="D304" s="302">
        <f>'Ind T6'!M125</f>
        <v>2.3237806963920948</v>
      </c>
      <c r="E304" s="299" t="str">
        <f>CONCATENATE("(",ROUND((D304/$H305)*100,1),")")</f>
        <v>(15.1)</v>
      </c>
      <c r="F304" s="302">
        <f>'Ind T6'!N125</f>
        <v>0.42329474927190924</v>
      </c>
      <c r="G304" s="299" t="str">
        <f>CONCATENATE("(",ROUND((F304/$H305)*100,1),")")</f>
        <v>(2.7)</v>
      </c>
      <c r="H304" s="302">
        <f t="shared" ref="H304" si="231">SUM(B304,D304,F304)</f>
        <v>8.1500774186733409</v>
      </c>
      <c r="I304" s="299" t="str">
        <f>CONCATENATE("(",ROUND((H304/$H305)*100,1),")")</f>
        <v>(52.9)</v>
      </c>
      <c r="K304" s="302">
        <f t="shared" ref="K304:K305" si="232">B309-B304</f>
        <v>1.8992143385655247E-2</v>
      </c>
      <c r="L304" s="302">
        <f t="shared" ref="L304:L305" si="233">D309-D304</f>
        <v>-1.6830441507427185E-2</v>
      </c>
      <c r="M304" s="302">
        <f t="shared" ref="M304:M305" si="234">F309-F304</f>
        <v>2.0826225658046871E-2</v>
      </c>
      <c r="N304" s="302">
        <f t="shared" ref="N304:N305" si="235">SUM(K304:M304)</f>
        <v>2.2987927536274932E-2</v>
      </c>
    </row>
    <row r="305" spans="1:14" x14ac:dyDescent="0.2">
      <c r="A305" s="282" t="s">
        <v>363</v>
      </c>
      <c r="B305" s="302">
        <f>SUM(B303:B304)</f>
        <v>11.813189157565636</v>
      </c>
      <c r="C305" s="299" t="str">
        <f>CONCATENATE("(",ROUND((B305/$H305)*100,1),")")</f>
        <v>(76.7)</v>
      </c>
      <c r="D305" s="302">
        <f>SUM(D303:D304)</f>
        <v>2.6813490148757855</v>
      </c>
      <c r="E305" s="299" t="str">
        <f>CONCATENATE("(",ROUND((D305/$H305)*100,1),")")</f>
        <v>(17.4)</v>
      </c>
      <c r="F305" s="302">
        <f>SUM(F303:F304)</f>
        <v>0.90446182755857951</v>
      </c>
      <c r="G305" s="299" t="str">
        <f>CONCATENATE("(",ROUND((F305/$H305)*100,1),")")</f>
        <v>(5.9)</v>
      </c>
      <c r="H305" s="302">
        <f>SUM(H303:H304)</f>
        <v>15.399000000000001</v>
      </c>
      <c r="I305" s="299" t="str">
        <f>CONCATENATE("(",ROUND((H305/$H305)*100,1),")")</f>
        <v>(100)</v>
      </c>
      <c r="K305" s="302">
        <f t="shared" si="232"/>
        <v>6.9422452746938035E-2</v>
      </c>
      <c r="L305" s="302">
        <f t="shared" si="233"/>
        <v>9.3510579625366574E-4</v>
      </c>
      <c r="M305" s="302">
        <f t="shared" si="234"/>
        <v>4.864244145680463E-2</v>
      </c>
      <c r="N305" s="302">
        <f t="shared" si="235"/>
        <v>0.11899999999999633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6.4606174939175816</v>
      </c>
      <c r="C308" s="299" t="str">
        <f>CONCATENATE("(",ROUND((B308/$H310)*100,1),")")</f>
        <v>(41.6)</v>
      </c>
      <c r="D308" s="302">
        <f>'Ind T6'!R126</f>
        <v>0.37533386578737138</v>
      </c>
      <c r="E308" s="299" t="str">
        <f>CONCATENATE("(",ROUND((D308/$H310)*100,1),")")</f>
        <v>(2.4)</v>
      </c>
      <c r="F308" s="302">
        <f>'Ind T6'!S126</f>
        <v>0.50898329408542797</v>
      </c>
      <c r="G308" s="299" t="str">
        <f>CONCATENATE("(",ROUND((F308/$H310)*100,1),")")</f>
        <v>(3.3)</v>
      </c>
      <c r="H308" s="302">
        <f>SUM(B308,D308,F308)</f>
        <v>7.3449346537903804</v>
      </c>
      <c r="I308" s="299" t="str">
        <f>CONCATENATE("(",ROUND((H308/$H310)*100,1),")")</f>
        <v>(47.3)</v>
      </c>
      <c r="K308" s="302">
        <f>B313-B308</f>
        <v>-0.13708617201280848</v>
      </c>
      <c r="L308" s="302">
        <f>D313-D308</f>
        <v>1.7222259002130924E-2</v>
      </c>
      <c r="M308" s="302">
        <f>F313-F308</f>
        <v>9.4132254051794151E-3</v>
      </c>
      <c r="N308" s="302">
        <f>SUM(K308:M308)</f>
        <v>-0.11045068760549814</v>
      </c>
    </row>
    <row r="309" spans="1:14" x14ac:dyDescent="0.2">
      <c r="A309" s="282" t="s">
        <v>365</v>
      </c>
      <c r="B309" s="302">
        <f>'Ind T6'!Q125</f>
        <v>5.421994116394993</v>
      </c>
      <c r="C309" s="299" t="str">
        <f>CONCATENATE("(",ROUND((B309/$H310)*100,1),")")</f>
        <v>(34.9)</v>
      </c>
      <c r="D309" s="302">
        <f>'Ind T6'!R125</f>
        <v>2.3069502548846677</v>
      </c>
      <c r="E309" s="299" t="str">
        <f>CONCATENATE("(",ROUND((D309/$H310)*100,1),")")</f>
        <v>(14.9)</v>
      </c>
      <c r="F309" s="302">
        <f>'Ind T6'!S125</f>
        <v>0.44412097492995611</v>
      </c>
      <c r="G309" s="299" t="str">
        <f>CONCATENATE("(",ROUND((F309/$H310)*100,1),")")</f>
        <v>(2.9)</v>
      </c>
      <c r="H309" s="302">
        <f t="shared" ref="H309" si="236">SUM(B309,D309,F309)</f>
        <v>8.1730653462096168</v>
      </c>
      <c r="I309" s="299" t="str">
        <f>CONCATENATE("(",ROUND((H309/$H310)*100,1),")")</f>
        <v>(52.7)</v>
      </c>
      <c r="K309" s="302">
        <f t="shared" ref="K309:K310" si="237">B314-B309</f>
        <v>-0.13196050372648305</v>
      </c>
      <c r="L309" s="302">
        <f t="shared" ref="L309:L310" si="238">D314-D309</f>
        <v>-7.6836026516339029E-2</v>
      </c>
      <c r="M309" s="302">
        <f t="shared" ref="M309:M310" si="239">F314-F309</f>
        <v>-2.7527821516772355E-3</v>
      </c>
      <c r="N309" s="302">
        <f t="shared" ref="N309:N310" si="240">SUM(K309:M309)</f>
        <v>-0.21154931239449931</v>
      </c>
    </row>
    <row r="310" spans="1:14" x14ac:dyDescent="0.2">
      <c r="A310" s="282" t="s">
        <v>363</v>
      </c>
      <c r="B310" s="302">
        <f>SUM(B308:B309)</f>
        <v>11.882611610312575</v>
      </c>
      <c r="C310" s="299" t="str">
        <f>CONCATENATE("(",ROUND((B310/$H310)*100,1),")")</f>
        <v>(76.6)</v>
      </c>
      <c r="D310" s="302">
        <f>SUM(D308:D309)</f>
        <v>2.6822841206720391</v>
      </c>
      <c r="E310" s="299" t="str">
        <f>CONCATENATE("(",ROUND((D310/$H310)*100,1),")")</f>
        <v>(17.3)</v>
      </c>
      <c r="F310" s="302">
        <f>SUM(F308:F309)</f>
        <v>0.95310426901538414</v>
      </c>
      <c r="G310" s="299" t="str">
        <f>CONCATENATE("(",ROUND((F310/$H310)*100,1),")")</f>
        <v>(6.1)</v>
      </c>
      <c r="H310" s="302">
        <f>SUM(H308:H309)</f>
        <v>15.517999999999997</v>
      </c>
      <c r="I310" s="299" t="str">
        <f>CONCATENATE("(",ROUND((H310/$H310)*100,1),")")</f>
        <v>(100)</v>
      </c>
      <c r="K310" s="302">
        <f t="shared" si="237"/>
        <v>-0.26904667573929153</v>
      </c>
      <c r="L310" s="302">
        <f t="shared" si="238"/>
        <v>-5.9613767514208327E-2</v>
      </c>
      <c r="M310" s="302">
        <f t="shared" si="239"/>
        <v>6.6604432535021241E-3</v>
      </c>
      <c r="N310" s="302">
        <f t="shared" si="240"/>
        <v>-0.32199999999999773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6.3235313219047731</v>
      </c>
      <c r="C313" s="299" t="str">
        <f>CONCATENATE("(",ROUND((B313/$H315)*100,1),")")</f>
        <v>(41.6)</v>
      </c>
      <c r="D313" s="302">
        <f>'Ind T6'!W126</f>
        <v>0.3925561247895023</v>
      </c>
      <c r="E313" s="299" t="str">
        <f>CONCATENATE("(",ROUND((D313/$H315)*100,1),")")</f>
        <v>(2.6)</v>
      </c>
      <c r="F313" s="302">
        <f>'Ind T6'!X126</f>
        <v>0.51839651949060739</v>
      </c>
      <c r="G313" s="299" t="str">
        <f>CONCATENATE("(",ROUND((F313/$H315)*100,1),")")</f>
        <v>(3.4)</v>
      </c>
      <c r="H313" s="302">
        <f>SUM(B313,D313,F313)</f>
        <v>7.2344839661848823</v>
      </c>
      <c r="I313" s="299" t="str">
        <f>CONCATENATE("(",ROUND((H313/$H315)*100,1),")")</f>
        <v>(47.6)</v>
      </c>
      <c r="K313" s="302">
        <f>B313-B303</f>
        <v>-8.6655862651525695E-2</v>
      </c>
      <c r="L313" s="302">
        <f>D313-D303</f>
        <v>3.4987806305811719E-2</v>
      </c>
      <c r="M313" s="302">
        <f>F313-F303</f>
        <v>3.7229441203937119E-2</v>
      </c>
      <c r="N313" s="302">
        <f>SUM(K313:M313)</f>
        <v>-1.4438615141776856E-2</v>
      </c>
    </row>
    <row r="314" spans="1:14" x14ac:dyDescent="0.2">
      <c r="A314" s="282" t="s">
        <v>365</v>
      </c>
      <c r="B314" s="302">
        <f>'Ind T6'!V125</f>
        <v>5.2900336126685099</v>
      </c>
      <c r="C314" s="299" t="str">
        <f>CONCATENATE("(",ROUND((B314/$H315)*100,1),")")</f>
        <v>(34.8)</v>
      </c>
      <c r="D314" s="302">
        <f>'Ind T6'!W125</f>
        <v>2.2301142283683286</v>
      </c>
      <c r="E314" s="299" t="str">
        <f>CONCATENATE("(",ROUND((D314/$H315)*100,1),")")</f>
        <v>(14.7)</v>
      </c>
      <c r="F314" s="302">
        <f>'Ind T6'!X125</f>
        <v>0.44136819277827888</v>
      </c>
      <c r="G314" s="299" t="str">
        <f>CONCATENATE("(",ROUND((F314/$H315)*100,1),")")</f>
        <v>(2.9)</v>
      </c>
      <c r="H314" s="302">
        <f t="shared" ref="H314" si="241">SUM(B314,D314,F314)</f>
        <v>7.9615160338151174</v>
      </c>
      <c r="I314" s="299" t="str">
        <f>CONCATENATE("(",ROUND((H314/$H315)*100,1),")")</f>
        <v>(52.4)</v>
      </c>
      <c r="K314" s="302">
        <f t="shared" ref="K314:K315" si="242">B314-B304</f>
        <v>-0.1129683603408278</v>
      </c>
      <c r="L314" s="302">
        <f t="shared" ref="L314:L315" si="243">D314-D304</f>
        <v>-9.3666468023766214E-2</v>
      </c>
      <c r="M314" s="302">
        <f t="shared" ref="M314:M315" si="244">F314-F304</f>
        <v>1.8073443506369635E-2</v>
      </c>
      <c r="N314" s="302">
        <f t="shared" ref="N314:N315" si="245">SUM(K314:M314)</f>
        <v>-0.18856138485822438</v>
      </c>
    </row>
    <row r="315" spans="1:14" x14ac:dyDescent="0.2">
      <c r="A315" s="282" t="s">
        <v>363</v>
      </c>
      <c r="B315" s="302">
        <f>SUM(B313:B314)</f>
        <v>11.613564934573283</v>
      </c>
      <c r="C315" s="299" t="str">
        <f>CONCATENATE("(",ROUND((B315/$H315)*100,1),")")</f>
        <v>(76.4)</v>
      </c>
      <c r="D315" s="302">
        <f>SUM(D313:D314)</f>
        <v>2.6226703531578308</v>
      </c>
      <c r="E315" s="299" t="str">
        <f>CONCATENATE("(",ROUND((D315/$H315)*100,1),")")</f>
        <v>(17.3)</v>
      </c>
      <c r="F315" s="302">
        <f>SUM(F313:F314)</f>
        <v>0.95976471226888627</v>
      </c>
      <c r="G315" s="299" t="str">
        <f>CONCATENATE("(",ROUND((F315/$H315)*100,1),")")</f>
        <v>(6.3)</v>
      </c>
      <c r="H315" s="302">
        <f>SUM(H313:H314)</f>
        <v>15.196</v>
      </c>
      <c r="I315" s="299" t="str">
        <f>CONCATENATE("(",ROUND((H315/$H315)*100,1),")")</f>
        <v>(100)</v>
      </c>
      <c r="K315" s="302">
        <f t="shared" si="242"/>
        <v>-0.19962422299235349</v>
      </c>
      <c r="L315" s="302">
        <f t="shared" si="243"/>
        <v>-5.8678661717954661E-2</v>
      </c>
      <c r="M315" s="302">
        <f t="shared" si="244"/>
        <v>5.5302884710306754E-2</v>
      </c>
      <c r="N315" s="302">
        <f t="shared" si="245"/>
        <v>-0.2030000000000014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2.5727154572756685</v>
      </c>
      <c r="C324" s="299" t="str">
        <f>CONCATENATE("(",ROUND((B324/$H326)*100,1),")")</f>
        <v>(32.8)</v>
      </c>
      <c r="D324" s="302">
        <f>'Ind T6'!M135</f>
        <v>0.40367134863180293</v>
      </c>
      <c r="E324" s="299" t="str">
        <f>CONCATENATE("(",ROUND((D324/$H326)*100,1),")")</f>
        <v>(5.1)</v>
      </c>
      <c r="F324" s="302">
        <f>'Ind T6'!N135</f>
        <v>0.63690763689566554</v>
      </c>
      <c r="G324" s="299" t="str">
        <f>CONCATENATE("(",ROUND((F324/$H326)*100,1),")")</f>
        <v>(8.1)</v>
      </c>
      <c r="H324" s="302">
        <f>SUM(B324,D324,F324)</f>
        <v>3.6132944428031371</v>
      </c>
      <c r="I324" s="299" t="str">
        <f>CONCATENATE("(",ROUND((H324/$H326)*100,1),")")</f>
        <v>(46)</v>
      </c>
      <c r="K324" s="302">
        <f>B329-B324</f>
        <v>-0.24571581765101991</v>
      </c>
      <c r="L324" s="302">
        <f>D329-D324</f>
        <v>-3.7495616953134969E-2</v>
      </c>
      <c r="M324" s="302">
        <f>F329-F324</f>
        <v>-3.0619701564496782E-2</v>
      </c>
      <c r="N324" s="302">
        <f>SUM(K324:M324)</f>
        <v>-0.31383113616865166</v>
      </c>
    </row>
    <row r="325" spans="1:14" x14ac:dyDescent="0.2">
      <c r="A325" s="282" t="s">
        <v>365</v>
      </c>
      <c r="B325" s="302">
        <f>'Ind T6'!L134</f>
        <v>2.042374209917444</v>
      </c>
      <c r="C325" s="299" t="str">
        <f>CONCATENATE("(",ROUND((B325/$H326)*100,1),")")</f>
        <v>(26)</v>
      </c>
      <c r="D325" s="302">
        <f>'Ind T6'!M134</f>
        <v>0.95464982671841891</v>
      </c>
      <c r="E325" s="299" t="str">
        <f>CONCATENATE("(",ROUND((D325/$H326)*100,1),")")</f>
        <v>(12.2)</v>
      </c>
      <c r="F325" s="302">
        <f>'Ind T6'!N134</f>
        <v>1.2426815205610107</v>
      </c>
      <c r="G325" s="299" t="str">
        <f>CONCATENATE("(",ROUND((F325/$H326)*100,1),")")</f>
        <v>(15.8)</v>
      </c>
      <c r="H325" s="302">
        <f t="shared" ref="H325" si="246">SUM(B325,D325,F325)</f>
        <v>4.2397055571968734</v>
      </c>
      <c r="I325" s="299" t="str">
        <f>CONCATENATE("(",ROUND((H325/$H326)*100,1),")")</f>
        <v>(54)</v>
      </c>
      <c r="K325" s="302">
        <f t="shared" ref="K325:K326" si="247">B330-B325</f>
        <v>-0.1279461165086575</v>
      </c>
      <c r="L325" s="302">
        <f t="shared" ref="L325:L326" si="248">D330-D325</f>
        <v>-0.12821282705709713</v>
      </c>
      <c r="M325" s="302">
        <f t="shared" ref="M325:M326" si="249">F330-F325</f>
        <v>-0.10200992026561639</v>
      </c>
      <c r="N325" s="302">
        <f t="shared" ref="N325:N326" si="250">SUM(K325:M325)</f>
        <v>-0.35816886383137103</v>
      </c>
    </row>
    <row r="326" spans="1:14" x14ac:dyDescent="0.2">
      <c r="A326" s="282" t="s">
        <v>363</v>
      </c>
      <c r="B326" s="302">
        <f>SUM(B324:B325)</f>
        <v>4.6150896671931125</v>
      </c>
      <c r="C326" s="299" t="str">
        <f>CONCATENATE("(",ROUND((B326/$H326)*100,1),")")</f>
        <v>(58.8)</v>
      </c>
      <c r="D326" s="302">
        <f>SUM(D324:D325)</f>
        <v>1.3583211753502218</v>
      </c>
      <c r="E326" s="299" t="str">
        <f>CONCATENATE("(",ROUND((D326/$H326)*100,1),")")</f>
        <v>(17.3)</v>
      </c>
      <c r="F326" s="302">
        <f>SUM(F324:F325)</f>
        <v>1.8795891574566763</v>
      </c>
      <c r="G326" s="299" t="str">
        <f>CONCATENATE("(",ROUND((F326/$H326)*100,1),")")</f>
        <v>(23.9)</v>
      </c>
      <c r="H326" s="302">
        <f>SUM(H324:H325)</f>
        <v>7.8530000000000104</v>
      </c>
      <c r="I326" s="299" t="str">
        <f>CONCATENATE("(",ROUND((H326/$H326)*100,1),")")</f>
        <v>(100)</v>
      </c>
      <c r="K326" s="302">
        <f t="shared" si="247"/>
        <v>-0.37366193415967786</v>
      </c>
      <c r="L326" s="302">
        <f t="shared" si="248"/>
        <v>-0.1657084440102321</v>
      </c>
      <c r="M326" s="302">
        <f t="shared" si="249"/>
        <v>-0.13262962183011329</v>
      </c>
      <c r="N326" s="302">
        <f t="shared" si="250"/>
        <v>-0.67200000000002325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2.3269996396246486</v>
      </c>
      <c r="C329" s="299" t="str">
        <f>CONCATENATE("(",ROUND((B329/$H331)*100,1),")")</f>
        <v>(32.4)</v>
      </c>
      <c r="D329" s="302">
        <f>'Ind T6'!R135</f>
        <v>0.36617573167866796</v>
      </c>
      <c r="E329" s="299" t="str">
        <f>CONCATENATE("(",ROUND((D329/$H331)*100,1),")")</f>
        <v>(5.1)</v>
      </c>
      <c r="F329" s="302">
        <f>'Ind T6'!S135</f>
        <v>0.60628793533116876</v>
      </c>
      <c r="G329" s="299" t="str">
        <f>CONCATENATE("(",ROUND((F329/$H331)*100,1),")")</f>
        <v>(8.4)</v>
      </c>
      <c r="H329" s="302">
        <f>SUM(B329,D329,F329)</f>
        <v>3.2994633066344852</v>
      </c>
      <c r="I329" s="299" t="str">
        <f>CONCATENATE("(",ROUND((H329/$H331)*100,1),")")</f>
        <v>(45.9)</v>
      </c>
      <c r="K329" s="302">
        <f>B334-B329</f>
        <v>7.2664635621530582E-2</v>
      </c>
      <c r="L329" s="302">
        <f>D334-D329</f>
        <v>1.8291864357466159E-2</v>
      </c>
      <c r="M329" s="302">
        <f>F334-F329</f>
        <v>7.3046757654675498E-2</v>
      </c>
      <c r="N329" s="302">
        <f>SUM(K329:M329)</f>
        <v>0.16400325763367224</v>
      </c>
    </row>
    <row r="330" spans="1:14" x14ac:dyDescent="0.2">
      <c r="A330" s="282" t="s">
        <v>365</v>
      </c>
      <c r="B330" s="302">
        <f>'Ind T6'!Q134</f>
        <v>1.9144280934087865</v>
      </c>
      <c r="C330" s="299" t="str">
        <f>CONCATENATE("(",ROUND((B330/$H331)*100,1),")")</f>
        <v>(26.7)</v>
      </c>
      <c r="D330" s="302">
        <f>'Ind T6'!R134</f>
        <v>0.82643699966132178</v>
      </c>
      <c r="E330" s="299" t="str">
        <f>CONCATENATE("(",ROUND((D330/$H331)*100,1),")")</f>
        <v>(11.5)</v>
      </c>
      <c r="F330" s="302">
        <f>'Ind T6'!S134</f>
        <v>1.1406716002953943</v>
      </c>
      <c r="G330" s="299" t="str">
        <f>CONCATENATE("(",ROUND((F330/$H331)*100,1),")")</f>
        <v>(15.9)</v>
      </c>
      <c r="H330" s="302">
        <f t="shared" ref="H330" si="251">SUM(B330,D330,F330)</f>
        <v>3.8815366933655024</v>
      </c>
      <c r="I330" s="299" t="str">
        <f>CONCATENATE("(",ROUND((H330/$H331)*100,1),")")</f>
        <v>(54.1)</v>
      </c>
      <c r="K330" s="302">
        <f t="shared" ref="K330:K331" si="252">B335-B330</f>
        <v>0.20032469592428592</v>
      </c>
      <c r="L330" s="302">
        <f t="shared" ref="L330:L331" si="253">D335-D330</f>
        <v>-4.5917096598022233E-2</v>
      </c>
      <c r="M330" s="302">
        <f t="shared" ref="M330:M331" si="254">F335-F330</f>
        <v>4.4589143040076884E-2</v>
      </c>
      <c r="N330" s="302">
        <f t="shared" ref="N330:N331" si="255">SUM(K330:M330)</f>
        <v>0.19899674236634057</v>
      </c>
    </row>
    <row r="331" spans="1:14" x14ac:dyDescent="0.2">
      <c r="A331" s="282" t="s">
        <v>363</v>
      </c>
      <c r="B331" s="302">
        <f>SUM(B329:B330)</f>
        <v>4.2414277330334347</v>
      </c>
      <c r="C331" s="299" t="str">
        <f>CONCATENATE("(",ROUND((B331/$H331)*100,1),")")</f>
        <v>(59.1)</v>
      </c>
      <c r="D331" s="302">
        <f>SUM(D329:D330)</f>
        <v>1.1926127313399897</v>
      </c>
      <c r="E331" s="299" t="str">
        <f>CONCATENATE("(",ROUND((D331/$H331)*100,1),")")</f>
        <v>(16.6)</v>
      </c>
      <c r="F331" s="302">
        <f>SUM(F329:F330)</f>
        <v>1.746959535626563</v>
      </c>
      <c r="G331" s="299" t="str">
        <f>CONCATENATE("(",ROUND((F331/$H331)*100,1),")")</f>
        <v>(24.3)</v>
      </c>
      <c r="H331" s="302">
        <f>SUM(H329:H330)</f>
        <v>7.1809999999999876</v>
      </c>
      <c r="I331" s="299" t="str">
        <f>CONCATENATE("(",ROUND((H331/$H331)*100,1),")")</f>
        <v>(100)</v>
      </c>
      <c r="K331" s="302">
        <f t="shared" si="252"/>
        <v>0.27298933154581739</v>
      </c>
      <c r="L331" s="302">
        <f t="shared" si="253"/>
        <v>-2.7625232240555908E-2</v>
      </c>
      <c r="M331" s="302">
        <f t="shared" si="254"/>
        <v>0.11763590069475249</v>
      </c>
      <c r="N331" s="302">
        <f t="shared" si="255"/>
        <v>0.36300000000001398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2.3996642752461792</v>
      </c>
      <c r="C334" s="299" t="str">
        <f>CONCATENATE("(",ROUND((B334/$H336)*100,1),")")</f>
        <v>(31.8)</v>
      </c>
      <c r="D334" s="302">
        <f>'Ind T6'!W135</f>
        <v>0.38446759603613412</v>
      </c>
      <c r="E334" s="299" t="str">
        <f>CONCATENATE("(",ROUND((D334/$H336)*100,1),")")</f>
        <v>(5.1)</v>
      </c>
      <c r="F334" s="302">
        <f>'Ind T6'!X135</f>
        <v>0.67933469298584426</v>
      </c>
      <c r="G334" s="299" t="str">
        <f>CONCATENATE("(",ROUND((F334/$H336)*100,1),")")</f>
        <v>(9)</v>
      </c>
      <c r="H334" s="302">
        <f>SUM(B334,D334,F334)</f>
        <v>3.4634665642681575</v>
      </c>
      <c r="I334" s="299" t="str">
        <f>CONCATENATE("(",ROUND((H334/$H336)*100,1),")")</f>
        <v>(45.9)</v>
      </c>
      <c r="K334" s="302">
        <f>B334-B324</f>
        <v>-0.17305118202948933</v>
      </c>
      <c r="L334" s="302">
        <f>D334-D324</f>
        <v>-1.920375259566881E-2</v>
      </c>
      <c r="M334" s="302">
        <f>F334-F324</f>
        <v>4.2427056090178716E-2</v>
      </c>
      <c r="N334" s="302">
        <f>SUM(K334:M334)</f>
        <v>-0.14982787853497942</v>
      </c>
    </row>
    <row r="335" spans="1:14" x14ac:dyDescent="0.2">
      <c r="A335" s="282" t="s">
        <v>365</v>
      </c>
      <c r="B335" s="302">
        <f>'Ind T6'!V134</f>
        <v>2.1147527893330724</v>
      </c>
      <c r="C335" s="299" t="str">
        <f>CONCATENATE("(",ROUND((B335/$H336)*100,1),")")</f>
        <v>(28)</v>
      </c>
      <c r="D335" s="302">
        <f>'Ind T6'!W134</f>
        <v>0.78051990306329955</v>
      </c>
      <c r="E335" s="299" t="str">
        <f>CONCATENATE("(",ROUND((D335/$H336)*100,1),")")</f>
        <v>(10.3)</v>
      </c>
      <c r="F335" s="302">
        <f>'Ind T6'!X134</f>
        <v>1.1852607433354712</v>
      </c>
      <c r="G335" s="299" t="str">
        <f>CONCATENATE("(",ROUND((F335/$H336)*100,1),")")</f>
        <v>(15.7)</v>
      </c>
      <c r="H335" s="302">
        <f>SUM(B335,D335,F335)</f>
        <v>4.0805334357318435</v>
      </c>
      <c r="I335" s="299" t="str">
        <f>CONCATENATE("(",ROUND((H335/$H336)*100,1),")")</f>
        <v>(54.1)</v>
      </c>
      <c r="K335" s="302">
        <f t="shared" ref="K335:K336" si="256">B335-B325</f>
        <v>7.2378579415628419E-2</v>
      </c>
      <c r="L335" s="302">
        <f t="shared" ref="L335:L336" si="257">D335-D325</f>
        <v>-0.17412992365511937</v>
      </c>
      <c r="M335" s="302">
        <f t="shared" ref="M335:M336" si="258">F335-F325</f>
        <v>-5.742077722553951E-2</v>
      </c>
      <c r="N335" s="302">
        <f t="shared" ref="N335:N336" si="259">SUM(K335:M335)</f>
        <v>-0.15917212146503046</v>
      </c>
    </row>
    <row r="336" spans="1:14" x14ac:dyDescent="0.2">
      <c r="A336" s="282" t="s">
        <v>363</v>
      </c>
      <c r="B336" s="302">
        <f>SUM(B334:B335)</f>
        <v>4.5144170645792521</v>
      </c>
      <c r="C336" s="299" t="str">
        <f>CONCATENATE("(",ROUND((B336/$H336)*100,1),")")</f>
        <v>(59.8)</v>
      </c>
      <c r="D336" s="302">
        <f>SUM(D334:D335)</f>
        <v>1.1649874990994338</v>
      </c>
      <c r="E336" s="299" t="str">
        <f>CONCATENATE("(",ROUND((D336/$H336)*100,1),")")</f>
        <v>(15.4)</v>
      </c>
      <c r="F336" s="302">
        <f>SUM(F334:F335)</f>
        <v>1.8645954363213155</v>
      </c>
      <c r="G336" s="299" t="str">
        <f>CONCATENATE("(",ROUND((F336/$H336)*100,1),")")</f>
        <v>(24.7)</v>
      </c>
      <c r="H336" s="302">
        <f>SUM(H334:H335)</f>
        <v>7.5440000000000005</v>
      </c>
      <c r="I336" s="299" t="str">
        <f>CONCATENATE("(",ROUND((H336/$H336)*100,1),")")</f>
        <v>(100)</v>
      </c>
      <c r="K336" s="302">
        <f t="shared" si="256"/>
        <v>-0.10067260261386046</v>
      </c>
      <c r="L336" s="302">
        <f t="shared" si="257"/>
        <v>-0.19333367625078801</v>
      </c>
      <c r="M336" s="302">
        <f t="shared" si="258"/>
        <v>-1.4993721135360794E-2</v>
      </c>
      <c r="N336" s="302">
        <f t="shared" si="259"/>
        <v>-0.30900000000000927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13.94387520912505</v>
      </c>
      <c r="C345" s="299" t="str">
        <f>CONCATENATE("(",ROUND((B345/$H347)*100,1),")")</f>
        <v>(35.2)</v>
      </c>
      <c r="D345" s="302">
        <f>'Ind T6'!M144</f>
        <v>2.1567516137107474</v>
      </c>
      <c r="E345" s="299" t="str">
        <f>CONCATENATE("(",ROUND((D345/$H347)*100,1),")")</f>
        <v>(5.4)</v>
      </c>
      <c r="F345" s="302">
        <f>'Ind T6'!N144</f>
        <v>4.3421472628308688</v>
      </c>
      <c r="G345" s="299" t="str">
        <f>CONCATENATE("(",ROUND((F345/$H347)*100,1),")")</f>
        <v>(11)</v>
      </c>
      <c r="H345" s="302">
        <f>SUM(B345,D345,F345)</f>
        <v>20.442774085666663</v>
      </c>
      <c r="I345" s="299" t="str">
        <f>CONCATENATE("(",ROUND((H345/$H347)*100,1),")")</f>
        <v>(51.6)</v>
      </c>
      <c r="K345" s="302">
        <f>B350-B345</f>
        <v>0.19608640316008419</v>
      </c>
      <c r="L345" s="302">
        <f>D350-D345</f>
        <v>0.11155011217383581</v>
      </c>
      <c r="M345" s="302">
        <f>F350-F345</f>
        <v>0.21862846452045659</v>
      </c>
      <c r="N345" s="302">
        <f>SUM(K345:M345)</f>
        <v>0.52626497985437659</v>
      </c>
    </row>
    <row r="346" spans="1:14" x14ac:dyDescent="0.2">
      <c r="A346" s="282" t="s">
        <v>365</v>
      </c>
      <c r="B346" s="302">
        <f>'Ind T6'!L143</f>
        <v>11.829986612315377</v>
      </c>
      <c r="C346" s="299" t="str">
        <f>CONCATENATE("(",ROUND((B346/$H347)*100,1),")")</f>
        <v>(29.8)</v>
      </c>
      <c r="D346" s="302">
        <f>'Ind T6'!M143</f>
        <v>5.8289581640844315</v>
      </c>
      <c r="E346" s="299" t="str">
        <f>CONCATENATE("(",ROUND((D346/$H347)*100,1),")")</f>
        <v>(14.7)</v>
      </c>
      <c r="F346" s="302">
        <f>'Ind T6'!N143</f>
        <v>1.5502811379334882</v>
      </c>
      <c r="G346" s="299" t="str">
        <f>CONCATENATE("(",ROUND((F346/$H347)*100,1),")")</f>
        <v>(3.9)</v>
      </c>
      <c r="H346" s="302">
        <f t="shared" ref="H346" si="260">SUM(B346,D346,F346)</f>
        <v>19.209225914333295</v>
      </c>
      <c r="I346" s="299" t="str">
        <f>CONCATENATE("(",ROUND((H346/$H347)*100,1),")")</f>
        <v>(48.4)</v>
      </c>
      <c r="K346" s="302">
        <f t="shared" ref="K346:K347" si="261">B351-B346</f>
        <v>0.48230517290775943</v>
      </c>
      <c r="L346" s="302">
        <f t="shared" ref="L346:L347" si="262">D351-D346</f>
        <v>0.30813669785285658</v>
      </c>
      <c r="M346" s="302">
        <f t="shared" ref="M346:M347" si="263">F351-F346</f>
        <v>0.12129314938497493</v>
      </c>
      <c r="N346" s="302">
        <f t="shared" ref="N346:N347" si="264">SUM(K346:M346)</f>
        <v>0.91173502014559094</v>
      </c>
    </row>
    <row r="347" spans="1:14" x14ac:dyDescent="0.2">
      <c r="A347" s="282" t="s">
        <v>363</v>
      </c>
      <c r="B347" s="302">
        <f>SUM(B345:B346)</f>
        <v>25.773861821440427</v>
      </c>
      <c r="C347" s="299" t="str">
        <f>CONCATENATE("(",ROUND((B347/$H347)*100,1),")")</f>
        <v>(65)</v>
      </c>
      <c r="D347" s="302">
        <f>SUM(D345:D346)</f>
        <v>7.9857097777951793</v>
      </c>
      <c r="E347" s="299" t="str">
        <f>CONCATENATE("(",ROUND((D347/$H347)*100,1),")")</f>
        <v>(20.1)</v>
      </c>
      <c r="F347" s="302">
        <f>SUM(F345:F346)</f>
        <v>5.8924284007643575</v>
      </c>
      <c r="G347" s="299" t="str">
        <f>CONCATENATE("(",ROUND((F347/$H347)*100,1),")")</f>
        <v>(14.9)</v>
      </c>
      <c r="H347" s="302">
        <f>SUM(H345:H346)</f>
        <v>39.651999999999958</v>
      </c>
      <c r="I347" s="299" t="str">
        <f>CONCATENATE("(",ROUND((H347/$H347)*100,1),")")</f>
        <v>(100)</v>
      </c>
      <c r="K347" s="302">
        <f t="shared" si="261"/>
        <v>0.67839157606784539</v>
      </c>
      <c r="L347" s="302">
        <f t="shared" si="262"/>
        <v>0.4196868100266915</v>
      </c>
      <c r="M347" s="302">
        <f t="shared" si="263"/>
        <v>0.33992161390543085</v>
      </c>
      <c r="N347" s="302">
        <f t="shared" si="264"/>
        <v>1.4379999999999677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14.139961612285134</v>
      </c>
      <c r="C350" s="299" t="str">
        <f>CONCATENATE("(",ROUND((B350/$H352)*100,1),")")</f>
        <v>(34.4)</v>
      </c>
      <c r="D350" s="302">
        <f>'Ind T6'!R144</f>
        <v>2.2683017258845832</v>
      </c>
      <c r="E350" s="299" t="str">
        <f>CONCATENATE("(",ROUND((D350/$H352)*100,1),")")</f>
        <v>(5.5)</v>
      </c>
      <c r="F350" s="302">
        <f>'Ind T6'!S144</f>
        <v>4.5607757273513254</v>
      </c>
      <c r="G350" s="299" t="str">
        <f>CONCATENATE("(",ROUND((F350/$H352)*100,1),")")</f>
        <v>(11.1)</v>
      </c>
      <c r="H350" s="302">
        <f>SUM(B350,D350,F350)</f>
        <v>20.969039065521045</v>
      </c>
      <c r="I350" s="299" t="str">
        <f>CONCATENATE("(",ROUND((H350/$H352)*100,1),")")</f>
        <v>(51)</v>
      </c>
      <c r="K350" s="302">
        <f>B355-B350</f>
        <v>0.51795112175710223</v>
      </c>
      <c r="L350" s="302">
        <f>D355-D350</f>
        <v>0.23533077043827966</v>
      </c>
      <c r="M350" s="302">
        <f>F355-F350</f>
        <v>0.39395121127221344</v>
      </c>
      <c r="N350" s="302">
        <f>SUM(K350:M350)</f>
        <v>1.1472331034675953</v>
      </c>
    </row>
    <row r="351" spans="1:14" x14ac:dyDescent="0.2">
      <c r="A351" s="282" t="s">
        <v>365</v>
      </c>
      <c r="B351" s="302">
        <f>'Ind T6'!Q143</f>
        <v>12.312291785223136</v>
      </c>
      <c r="C351" s="299" t="str">
        <f>CONCATENATE("(",ROUND((B351/$H352)*100,1),")")</f>
        <v>(30)</v>
      </c>
      <c r="D351" s="302">
        <f>'Ind T6'!R143</f>
        <v>6.137094861937288</v>
      </c>
      <c r="E351" s="299" t="str">
        <f>CONCATENATE("(",ROUND((D351/$H352)*100,1),")")</f>
        <v>(14.9)</v>
      </c>
      <c r="F351" s="302">
        <f>'Ind T6'!S143</f>
        <v>1.6715742873184631</v>
      </c>
      <c r="G351" s="299" t="str">
        <f>CONCATENATE("(",ROUND((F351/$H352)*100,1),")")</f>
        <v>(4.1)</v>
      </c>
      <c r="H351" s="302">
        <f t="shared" ref="H351" si="265">SUM(B351,D351,F351)</f>
        <v>20.120960934478887</v>
      </c>
      <c r="I351" s="299" t="str">
        <f>CONCATENATE("(",ROUND((H351/$H352)*100,1),")")</f>
        <v>(49)</v>
      </c>
      <c r="K351" s="302">
        <f t="shared" ref="K351:K352" si="266">B356-B351</f>
        <v>0.81138710554419546</v>
      </c>
      <c r="L351" s="302">
        <f t="shared" ref="L351:L352" si="267">D356-D351</f>
        <v>0.49251254046365123</v>
      </c>
      <c r="M351" s="302">
        <f t="shared" ref="M351:M352" si="268">F356-F351</f>
        <v>0.21386725052462685</v>
      </c>
      <c r="N351" s="302">
        <f t="shared" ref="N351:N352" si="269">SUM(K351:M351)</f>
        <v>1.5177668965324735</v>
      </c>
    </row>
    <row r="352" spans="1:14" x14ac:dyDescent="0.2">
      <c r="A352" s="282" t="s">
        <v>363</v>
      </c>
      <c r="B352" s="302">
        <f>SUM(B350:B351)</f>
        <v>26.452253397508272</v>
      </c>
      <c r="C352" s="299" t="str">
        <f>CONCATENATE("(",ROUND((B352/$H352)*100,1),")")</f>
        <v>(64.4)</v>
      </c>
      <c r="D352" s="302">
        <f>SUM(D350:D351)</f>
        <v>8.4053965878218708</v>
      </c>
      <c r="E352" s="299" t="str">
        <f>CONCATENATE("(",ROUND((D352/$H352)*100,1),")")</f>
        <v>(20.5)</v>
      </c>
      <c r="F352" s="302">
        <f>SUM(F350:F351)</f>
        <v>6.2323500146697883</v>
      </c>
      <c r="G352" s="299" t="str">
        <f>CONCATENATE("(",ROUND((F352/$H352)*100,1),")")</f>
        <v>(15.2)</v>
      </c>
      <c r="H352" s="302">
        <f>SUM(H350:H351)</f>
        <v>41.089999999999932</v>
      </c>
      <c r="I352" s="299" t="str">
        <f>CONCATENATE("(",ROUND((H352/$H352)*100,1),")")</f>
        <v>(100)</v>
      </c>
      <c r="K352" s="302">
        <f t="shared" si="266"/>
        <v>1.3293382273012959</v>
      </c>
      <c r="L352" s="302">
        <f t="shared" si="267"/>
        <v>0.72784331090193177</v>
      </c>
      <c r="M352" s="302">
        <f t="shared" si="268"/>
        <v>0.60781846179684074</v>
      </c>
      <c r="N352" s="302">
        <f t="shared" si="269"/>
        <v>2.6650000000000684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14.657912734042236</v>
      </c>
      <c r="C355" s="299" t="str">
        <f>CONCATENATE("(",ROUND((B355/$H357)*100,1),")")</f>
        <v>(33.5)</v>
      </c>
      <c r="D355" s="302">
        <f>'Ind T6'!W144</f>
        <v>2.5036324963228629</v>
      </c>
      <c r="E355" s="299" t="str">
        <f>CONCATENATE("(",ROUND((D355/$H357)*100,1),")")</f>
        <v>(5.7)</v>
      </c>
      <c r="F355" s="302">
        <f>'Ind T6'!X144</f>
        <v>4.9547269386235389</v>
      </c>
      <c r="G355" s="299" t="str">
        <f>CONCATENATE("(",ROUND((F355/$H357)*100,1),")")</f>
        <v>(11.3)</v>
      </c>
      <c r="H355" s="302">
        <f>SUM(B355,D355,F355)</f>
        <v>22.116272168988637</v>
      </c>
      <c r="I355" s="299" t="str">
        <f>CONCATENATE("(",ROUND((H355/$H357)*100,1),")")</f>
        <v>(50.5)</v>
      </c>
      <c r="K355" s="302">
        <f>B355-B345</f>
        <v>0.71403752491718642</v>
      </c>
      <c r="L355" s="302">
        <f>D355-D345</f>
        <v>0.34688088261211547</v>
      </c>
      <c r="M355" s="302">
        <f>F355-F345</f>
        <v>0.61257967579267003</v>
      </c>
      <c r="N355" s="302">
        <f>SUM(K355:M355)</f>
        <v>1.6734980833219719</v>
      </c>
    </row>
    <row r="356" spans="1:14" x14ac:dyDescent="0.2">
      <c r="A356" s="282" t="s">
        <v>365</v>
      </c>
      <c r="B356" s="302">
        <f>'Ind T6'!V143</f>
        <v>13.123678890767332</v>
      </c>
      <c r="C356" s="299" t="str">
        <f>CONCATENATE("(",ROUND((B356/$H357)*100,1),")")</f>
        <v>(30)</v>
      </c>
      <c r="D356" s="302">
        <f>'Ind T6'!W143</f>
        <v>6.6296074024009393</v>
      </c>
      <c r="E356" s="299" t="str">
        <f>CONCATENATE("(",ROUND((D356/$H357)*100,1),")")</f>
        <v>(15.2)</v>
      </c>
      <c r="F356" s="302">
        <f>'Ind T6'!X143</f>
        <v>1.88544153784309</v>
      </c>
      <c r="G356" s="299" t="str">
        <f>CONCATENATE("(",ROUND((F356/$H357)*100,1),")")</f>
        <v>(4.3)</v>
      </c>
      <c r="H356" s="302">
        <f t="shared" ref="H356" si="270">SUM(B356,D356,F356)</f>
        <v>21.638727831011362</v>
      </c>
      <c r="I356" s="299" t="str">
        <f>CONCATENATE("(",ROUND((H356/$H357)*100,1),")")</f>
        <v>(49.5)</v>
      </c>
      <c r="K356" s="302">
        <f t="shared" ref="K356:K357" si="271">B356-B346</f>
        <v>1.2936922784519549</v>
      </c>
      <c r="L356" s="302">
        <f t="shared" ref="L356:L357" si="272">D356-D346</f>
        <v>0.80064923831650781</v>
      </c>
      <c r="M356" s="302">
        <f t="shared" ref="M356:M357" si="273">F356-F346</f>
        <v>0.33516039990960178</v>
      </c>
      <c r="N356" s="302">
        <f t="shared" ref="N356:N357" si="274">SUM(K356:M356)</f>
        <v>2.4295019166780643</v>
      </c>
    </row>
    <row r="357" spans="1:14" x14ac:dyDescent="0.2">
      <c r="A357" s="282" t="s">
        <v>363</v>
      </c>
      <c r="B357" s="302">
        <f>SUM(B355:B356)</f>
        <v>27.781591624809568</v>
      </c>
      <c r="C357" s="299" t="str">
        <f>CONCATENATE("(",ROUND((B357/$H357)*100,1),")")</f>
        <v>(63.5)</v>
      </c>
      <c r="D357" s="302">
        <f>SUM(D355:D356)</f>
        <v>9.1332398987238026</v>
      </c>
      <c r="E357" s="299" t="str">
        <f>CONCATENATE("(",ROUND((D357/$H357)*100,1),")")</f>
        <v>(20.9)</v>
      </c>
      <c r="F357" s="302">
        <f>SUM(F355:F356)</f>
        <v>6.8401684764666291</v>
      </c>
      <c r="G357" s="299" t="str">
        <f>CONCATENATE("(",ROUND((F357/$H357)*100,1),")")</f>
        <v>(15.6)</v>
      </c>
      <c r="H357" s="302">
        <f>SUM(H355:H356)</f>
        <v>43.754999999999995</v>
      </c>
      <c r="I357" s="299" t="str">
        <f>CONCATENATE("(",ROUND((H357/$H357)*100,1),")")</f>
        <v>(100)</v>
      </c>
      <c r="K357" s="302">
        <f t="shared" si="271"/>
        <v>2.0077298033691413</v>
      </c>
      <c r="L357" s="302">
        <f t="shared" si="272"/>
        <v>1.1475301209286233</v>
      </c>
      <c r="M357" s="302">
        <f t="shared" si="273"/>
        <v>0.94774007570227159</v>
      </c>
      <c r="N357" s="302">
        <f t="shared" si="274"/>
        <v>4.1030000000000362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17.511335131792634</v>
      </c>
      <c r="C366" s="299" t="str">
        <f>CONCATENATE("(",ROUND((B366/$H368)*100,1),")")</f>
        <v>(36.8)</v>
      </c>
      <c r="D366" s="302">
        <f>'Ind T6'!M153</f>
        <v>6.0658761307879594</v>
      </c>
      <c r="E366" s="299" t="str">
        <f>CONCATENATE("(",ROUND((D366/$H368)*100,1),")")</f>
        <v>(12.7)</v>
      </c>
      <c r="F366" s="302">
        <f>'Ind T6'!N153</f>
        <v>1.9053466136962929</v>
      </c>
      <c r="G366" s="299" t="str">
        <f>CONCATENATE("(",ROUND((F366/$H368)*100,1),")")</f>
        <v>(4)</v>
      </c>
      <c r="H366" s="302">
        <f>SUM(B366,D366,F366)</f>
        <v>25.482557876276886</v>
      </c>
      <c r="I366" s="299" t="str">
        <f>CONCATENATE("(",ROUND((H366/$H368)*100,1),")")</f>
        <v>(53.5)</v>
      </c>
      <c r="K366" s="302">
        <f>B371-B366</f>
        <v>1.3725606930752541</v>
      </c>
      <c r="L366" s="302">
        <f>D371-D366</f>
        <v>0.46207302599044109</v>
      </c>
      <c r="M366" s="302">
        <f>F371-F366</f>
        <v>0.1172022081699533</v>
      </c>
      <c r="N366" s="302">
        <f>SUM(K366:M366)</f>
        <v>1.9518359272356485</v>
      </c>
    </row>
    <row r="367" spans="1:14" x14ac:dyDescent="0.2">
      <c r="A367" s="282" t="s">
        <v>365</v>
      </c>
      <c r="B367" s="302">
        <f>'Ind T6'!L152</f>
        <v>10.419638106352364</v>
      </c>
      <c r="C367" s="299" t="str">
        <f>CONCATENATE("(",ROUND((B367/$H368)*100,1),")")</f>
        <v>(21.9)</v>
      </c>
      <c r="D367" s="302">
        <f>'Ind T6'!M152</f>
        <v>8.9694076691697564</v>
      </c>
      <c r="E367" s="299" t="str">
        <f>CONCATENATE("(",ROUND((D367/$H368)*100,1),")")</f>
        <v>(18.8)</v>
      </c>
      <c r="F367" s="302">
        <f>'Ind T6'!N152</f>
        <v>2.7703963482009981</v>
      </c>
      <c r="G367" s="299" t="str">
        <f>CONCATENATE("(",ROUND((F367/$H368)*100,1),")")</f>
        <v>(5.8)</v>
      </c>
      <c r="H367" s="302">
        <f t="shared" ref="H367" si="275">SUM(B367,D367,F367)</f>
        <v>22.159442123723117</v>
      </c>
      <c r="I367" s="299" t="str">
        <f>CONCATENATE("(",ROUND((H367/$H368)*100,1),")")</f>
        <v>(46.5)</v>
      </c>
      <c r="K367" s="302">
        <f t="shared" ref="K367:K368" si="276">B372-B367</f>
        <v>1.0187954237710564</v>
      </c>
      <c r="L367" s="302">
        <f t="shared" ref="L367:L368" si="277">D372-D367</f>
        <v>0.521353532586323</v>
      </c>
      <c r="M367" s="302">
        <f t="shared" ref="M367:M368" si="278">F372-F367</f>
        <v>0.16701511640699085</v>
      </c>
      <c r="N367" s="302">
        <f t="shared" ref="N367:N368" si="279">SUM(K367:M367)</f>
        <v>1.7071640727643702</v>
      </c>
    </row>
    <row r="368" spans="1:14" x14ac:dyDescent="0.2">
      <c r="A368" s="282" t="s">
        <v>363</v>
      </c>
      <c r="B368" s="302">
        <f>SUM(B366:B367)</f>
        <v>27.930973238145</v>
      </c>
      <c r="C368" s="299" t="str">
        <f>CONCATENATE("(",ROUND((B368/$H368)*100,1),")")</f>
        <v>(58.6)</v>
      </c>
      <c r="D368" s="302">
        <f>SUM(D366:D367)</f>
        <v>15.035283799957716</v>
      </c>
      <c r="E368" s="299" t="str">
        <f>CONCATENATE("(",ROUND((D368/$H368)*100,1),")")</f>
        <v>(31.6)</v>
      </c>
      <c r="F368" s="302">
        <f>SUM(F366:F367)</f>
        <v>4.6757429618972912</v>
      </c>
      <c r="G368" s="299" t="str">
        <f>CONCATENATE("(",ROUND((F368/$H368)*100,1),")")</f>
        <v>(9.8)</v>
      </c>
      <c r="H368" s="302">
        <f>SUM(H366:H367)</f>
        <v>47.642000000000003</v>
      </c>
      <c r="I368" s="299" t="str">
        <f>CONCATENATE("(",ROUND((H368/$H368)*100,1),")")</f>
        <v>(100)</v>
      </c>
      <c r="K368" s="302">
        <f t="shared" si="276"/>
        <v>2.3913561168463104</v>
      </c>
      <c r="L368" s="302">
        <f t="shared" si="277"/>
        <v>0.98342655857676498</v>
      </c>
      <c r="M368" s="302">
        <f t="shared" si="278"/>
        <v>0.28421732457694393</v>
      </c>
      <c r="N368" s="302">
        <f t="shared" si="279"/>
        <v>3.6590000000000193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18.883895824867889</v>
      </c>
      <c r="C371" s="299" t="str">
        <f>CONCATENATE("(",ROUND((B371/$H373)*100,1),")")</f>
        <v>(36.8)</v>
      </c>
      <c r="D371" s="302">
        <f>'Ind T6'!R153</f>
        <v>6.5279491567784005</v>
      </c>
      <c r="E371" s="299" t="str">
        <f>CONCATENATE("(",ROUND((D371/$H373)*100,1),")")</f>
        <v>(12.7)</v>
      </c>
      <c r="F371" s="302">
        <f>'Ind T6'!S153</f>
        <v>2.0225488218662462</v>
      </c>
      <c r="G371" s="299" t="str">
        <f>CONCATENATE("(",ROUND((F371/$H373)*100,1),")")</f>
        <v>(3.9)</v>
      </c>
      <c r="H371" s="302">
        <f>SUM(B371,D371,F371)</f>
        <v>27.434393803512535</v>
      </c>
      <c r="I371" s="299" t="str">
        <f>CONCATENATE("(",ROUND((H371/$H373)*100,1),")")</f>
        <v>(53.5)</v>
      </c>
      <c r="K371" s="302">
        <f>B376-B371</f>
        <v>1.588343843141967</v>
      </c>
      <c r="L371" s="302">
        <f>D376-D371</f>
        <v>0.48411884978906361</v>
      </c>
      <c r="M371" s="302">
        <f>F376-F371</f>
        <v>0.17702338483046809</v>
      </c>
      <c r="N371" s="302">
        <f>SUM(K371:M371)</f>
        <v>2.2494860777614987</v>
      </c>
    </row>
    <row r="372" spans="1:14" x14ac:dyDescent="0.2">
      <c r="A372" s="282" t="s">
        <v>365</v>
      </c>
      <c r="B372" s="302">
        <f>'Ind T6'!Q152</f>
        <v>11.438433530123421</v>
      </c>
      <c r="C372" s="299" t="str">
        <f>CONCATENATE("(",ROUND((B372/$H373)*100,1),")")</f>
        <v>(22.3)</v>
      </c>
      <c r="D372" s="302">
        <f>'Ind T6'!R152</f>
        <v>9.4907612017560794</v>
      </c>
      <c r="E372" s="299" t="str">
        <f>CONCATENATE("(",ROUND((D372/$H373)*100,1),")")</f>
        <v>(18.5)</v>
      </c>
      <c r="F372" s="302">
        <f>'Ind T6'!S152</f>
        <v>2.937411464607989</v>
      </c>
      <c r="G372" s="299" t="str">
        <f>CONCATENATE("(",ROUND((F372/$H373)*100,1),")")</f>
        <v>(5.7)</v>
      </c>
      <c r="H372" s="302">
        <f t="shared" ref="H372" si="280">SUM(B372,D372,F372)</f>
        <v>23.866606196487488</v>
      </c>
      <c r="I372" s="299" t="str">
        <f>CONCATENATE("(",ROUND((H372/$H373)*100,1),")")</f>
        <v>(46.5)</v>
      </c>
      <c r="K372" s="302">
        <f t="shared" ref="K372:K373" si="281">B377-B372</f>
        <v>1.2381947601830987</v>
      </c>
      <c r="L372" s="302">
        <f t="shared" ref="L372:L373" si="282">D377-D372</f>
        <v>0.44657988521543324</v>
      </c>
      <c r="M372" s="302">
        <f t="shared" ref="M372:M373" si="283">F377-F372</f>
        <v>0.27573927683988719</v>
      </c>
      <c r="N372" s="302">
        <f t="shared" ref="N372:N373" si="284">SUM(K372:M372)</f>
        <v>1.9605139222384191</v>
      </c>
    </row>
    <row r="373" spans="1:14" x14ac:dyDescent="0.2">
      <c r="A373" s="282" t="s">
        <v>363</v>
      </c>
      <c r="B373" s="302">
        <f>SUM(B371:B372)</f>
        <v>30.322329354991311</v>
      </c>
      <c r="C373" s="299" t="str">
        <f>CONCATENATE("(",ROUND((B373/$H373)*100,1),")")</f>
        <v>(59.1)</v>
      </c>
      <c r="D373" s="302">
        <f>SUM(D371:D372)</f>
        <v>16.018710358534481</v>
      </c>
      <c r="E373" s="299" t="str">
        <f>CONCATENATE("(",ROUND((D373/$H373)*100,1),")")</f>
        <v>(31.2)</v>
      </c>
      <c r="F373" s="302">
        <f>SUM(F371:F372)</f>
        <v>4.9599602864742351</v>
      </c>
      <c r="G373" s="299" t="str">
        <f>CONCATENATE("(",ROUND((F373/$H373)*100,1),")")</f>
        <v>(9.7)</v>
      </c>
      <c r="H373" s="302">
        <f>SUM(H371:H372)</f>
        <v>51.301000000000023</v>
      </c>
      <c r="I373" s="299" t="str">
        <f>CONCATENATE("(",ROUND((H373/$H373)*100,1),")")</f>
        <v>(100)</v>
      </c>
      <c r="K373" s="302">
        <f t="shared" si="281"/>
        <v>2.8265386033250621</v>
      </c>
      <c r="L373" s="302">
        <f t="shared" si="282"/>
        <v>0.93069873500449418</v>
      </c>
      <c r="M373" s="302">
        <f t="shared" si="283"/>
        <v>0.45276266167035573</v>
      </c>
      <c r="N373" s="302">
        <f t="shared" si="284"/>
        <v>4.209999999999912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20.472239668009856</v>
      </c>
      <c r="C376" s="299" t="str">
        <f>CONCATENATE("(",ROUND((B376/$H378)*100,1),")")</f>
        <v>(36.9)</v>
      </c>
      <c r="D376" s="302">
        <f>'Ind T6'!W153</f>
        <v>7.0120680065674641</v>
      </c>
      <c r="E376" s="299" t="str">
        <f>CONCATENATE("(",ROUND((D376/$H378)*100,1),")")</f>
        <v>(12.6)</v>
      </c>
      <c r="F376" s="302">
        <f>'Ind T6'!X153</f>
        <v>2.1995722066967143</v>
      </c>
      <c r="G376" s="299" t="str">
        <f>CONCATENATE("(",ROUND((F376/$H378)*100,1),")")</f>
        <v>(4)</v>
      </c>
      <c r="H376" s="302">
        <f>SUM(B376,D376,F376)</f>
        <v>29.683879881274034</v>
      </c>
      <c r="I376" s="299" t="str">
        <f>CONCATENATE("(",ROUND((H376/$H378)*100,1),")")</f>
        <v>(53.5)</v>
      </c>
      <c r="K376" s="302">
        <f>B376-B366</f>
        <v>2.9609045362172211</v>
      </c>
      <c r="L376" s="302">
        <f>D376-D366</f>
        <v>0.9461918757795047</v>
      </c>
      <c r="M376" s="302">
        <f>F376-F366</f>
        <v>0.29422559300042139</v>
      </c>
      <c r="N376" s="302">
        <f>SUM(K376:M376)</f>
        <v>4.2013220049971469</v>
      </c>
    </row>
    <row r="377" spans="1:14" x14ac:dyDescent="0.2">
      <c r="A377" s="282" t="s">
        <v>365</v>
      </c>
      <c r="B377" s="302">
        <f>'Ind T6'!V152</f>
        <v>12.676628290306519</v>
      </c>
      <c r="C377" s="299" t="str">
        <f>CONCATENATE("(",ROUND((B377/$H378)*100,1),")")</f>
        <v>(22.8)</v>
      </c>
      <c r="D377" s="302">
        <f>'Ind T6'!W152</f>
        <v>9.9373410869715126</v>
      </c>
      <c r="E377" s="299" t="str">
        <f>CONCATENATE("(",ROUND((D377/$H378)*100,1),")")</f>
        <v>(17.9)</v>
      </c>
      <c r="F377" s="302">
        <f>'Ind T6'!X152</f>
        <v>3.2131507414478762</v>
      </c>
      <c r="G377" s="299" t="str">
        <f>CONCATENATE("(",ROUND((F377/$H378)*100,1),")")</f>
        <v>(5.8)</v>
      </c>
      <c r="H377" s="302">
        <f t="shared" ref="H377" si="285">SUM(B377,D377,F377)</f>
        <v>25.827120118725908</v>
      </c>
      <c r="I377" s="299" t="str">
        <f>CONCATENATE("(",ROUND((H377/$H378)*100,1),")")</f>
        <v>(46.5)</v>
      </c>
      <c r="K377" s="302">
        <f t="shared" ref="K377:K378" si="286">B377-B367</f>
        <v>2.2569901839541551</v>
      </c>
      <c r="L377" s="302">
        <f t="shared" ref="L377:L378" si="287">D377-D367</f>
        <v>0.96793341780175624</v>
      </c>
      <c r="M377" s="302">
        <f t="shared" ref="M377:M378" si="288">F377-F367</f>
        <v>0.44275439324687804</v>
      </c>
      <c r="N377" s="302">
        <f t="shared" ref="N377:N378" si="289">SUM(K377:M377)</f>
        <v>3.6676779950027893</v>
      </c>
    </row>
    <row r="378" spans="1:14" x14ac:dyDescent="0.2">
      <c r="A378" s="282" t="s">
        <v>363</v>
      </c>
      <c r="B378" s="302">
        <f>SUM(B376:B377)</f>
        <v>33.148867958316373</v>
      </c>
      <c r="C378" s="299" t="str">
        <f>CONCATENATE("(",ROUND((B378/$H378)*100,1),")")</f>
        <v>(59.7)</v>
      </c>
      <c r="D378" s="302">
        <f>SUM(D376:D377)</f>
        <v>16.949409093538975</v>
      </c>
      <c r="E378" s="299" t="str">
        <f>CONCATENATE("(",ROUND((D378/$H378)*100,1),")")</f>
        <v>(30.5)</v>
      </c>
      <c r="F378" s="302">
        <f>SUM(F376:F377)</f>
        <v>5.4127229481445909</v>
      </c>
      <c r="G378" s="299" t="str">
        <f>CONCATENATE("(",ROUND((F378/$H378)*100,1),")")</f>
        <v>(9.8)</v>
      </c>
      <c r="H378" s="302">
        <f>SUM(H376:H377)</f>
        <v>55.510999999999939</v>
      </c>
      <c r="I378" s="299" t="str">
        <f>CONCATENATE("(",ROUND((H378/$H378)*100,1),")")</f>
        <v>(100)</v>
      </c>
      <c r="K378" s="302">
        <f t="shared" si="286"/>
        <v>5.2178947201713726</v>
      </c>
      <c r="L378" s="302">
        <f t="shared" si="287"/>
        <v>1.9141252935812592</v>
      </c>
      <c r="M378" s="302">
        <f t="shared" si="288"/>
        <v>0.73697998624729966</v>
      </c>
      <c r="N378" s="302">
        <f t="shared" si="289"/>
        <v>7.8689999999999314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11.145418670728361</v>
      </c>
      <c r="C387" s="299" t="str">
        <f>CONCATENATE("(",ROUND((B387/$H389)*100,1),")")</f>
        <v>(34)</v>
      </c>
      <c r="D387" s="302">
        <f>'Ind T6'!M162</f>
        <v>1.7121577480459098</v>
      </c>
      <c r="E387" s="299" t="str">
        <f>CONCATENATE("(",ROUND((D387/$H389)*100,1),")")</f>
        <v>(5.2)</v>
      </c>
      <c r="F387" s="302">
        <f>'Ind T6'!N162</f>
        <v>0.65950424697060084</v>
      </c>
      <c r="G387" s="299" t="str">
        <f>CONCATENATE("(",ROUND((F387/$H389)*100,1),")")</f>
        <v>(2)</v>
      </c>
      <c r="H387" s="302">
        <f>SUM(B387,D387,F387)</f>
        <v>13.517080665744871</v>
      </c>
      <c r="I387" s="299" t="str">
        <f>CONCATENATE("(",ROUND((H387/$H389)*100,1),")")</f>
        <v>(41.2)</v>
      </c>
      <c r="K387" s="302">
        <f>B392-B387</f>
        <v>-0.17401335251169314</v>
      </c>
      <c r="L387" s="302">
        <f>D392-D387</f>
        <v>0.1006983851760983</v>
      </c>
      <c r="M387" s="302">
        <f>F392-F387</f>
        <v>3.566012334877855E-3</v>
      </c>
      <c r="N387" s="302">
        <f>SUM(K387:M387)</f>
        <v>-6.9748955000716983E-2</v>
      </c>
    </row>
    <row r="388" spans="1:14" x14ac:dyDescent="0.2">
      <c r="A388" s="282" t="s">
        <v>365</v>
      </c>
      <c r="B388" s="302">
        <f>'Ind T6'!L161</f>
        <v>9.5353926845416872</v>
      </c>
      <c r="C388" s="299" t="str">
        <f>CONCATENATE("(",ROUND((B388/$H389)*100,1),")")</f>
        <v>(29.1)</v>
      </c>
      <c r="D388" s="302">
        <f>'Ind T6'!M161</f>
        <v>9.3032750438374503</v>
      </c>
      <c r="E388" s="299" t="str">
        <f>CONCATENATE("(",ROUND((D388/$H389)*100,1),")")</f>
        <v>(28.4)</v>
      </c>
      <c r="F388" s="302">
        <f>'Ind T6'!N161</f>
        <v>0.43725160587596285</v>
      </c>
      <c r="G388" s="299" t="str">
        <f>CONCATENATE("(",ROUND((F388/$H389)*100,1),")")</f>
        <v>(1.3)</v>
      </c>
      <c r="H388" s="302">
        <f t="shared" ref="H388" si="290">SUM(B388,D388,F388)</f>
        <v>19.2759193342551</v>
      </c>
      <c r="I388" s="299" t="str">
        <f>CONCATENATE("(",ROUND((H388/$H389)*100,1),")")</f>
        <v>(58.8)</v>
      </c>
      <c r="K388" s="302">
        <f t="shared" ref="K388:K389" si="291">B393-B388</f>
        <v>4.4609294477773176E-2</v>
      </c>
      <c r="L388" s="302">
        <f t="shared" ref="L388:L389" si="292">D393-D388</f>
        <v>6.2664882726656046E-2</v>
      </c>
      <c r="M388" s="302">
        <f t="shared" ref="M388:M389" si="293">F393-F388</f>
        <v>2.4747777963289863E-3</v>
      </c>
      <c r="N388" s="302">
        <f t="shared" ref="N388:N389" si="294">SUM(K388:M388)</f>
        <v>0.10974895500075821</v>
      </c>
    </row>
    <row r="389" spans="1:14" x14ac:dyDescent="0.2">
      <c r="A389" s="282" t="s">
        <v>363</v>
      </c>
      <c r="B389" s="302">
        <f>SUM(B387:B388)</f>
        <v>20.680811355270048</v>
      </c>
      <c r="C389" s="299" t="str">
        <f>CONCATENATE("(",ROUND((B389/$H389)*100,1),")")</f>
        <v>(63.1)</v>
      </c>
      <c r="D389" s="302">
        <f>SUM(D387:D388)</f>
        <v>11.015432791883359</v>
      </c>
      <c r="E389" s="299" t="str">
        <f>CONCATENATE("(",ROUND((D389/$H389)*100,1),")")</f>
        <v>(33.6)</v>
      </c>
      <c r="F389" s="302">
        <f>SUM(F387:F388)</f>
        <v>1.0967558528465637</v>
      </c>
      <c r="G389" s="299" t="str">
        <f>CONCATENATE("(",ROUND((F389/$H389)*100,1),")")</f>
        <v>(3.3)</v>
      </c>
      <c r="H389" s="302">
        <f>SUM(H387:H388)</f>
        <v>32.792999999999971</v>
      </c>
      <c r="I389" s="299" t="str">
        <f>CONCATENATE("(",ROUND((H389/$H389)*100,1),")")</f>
        <v>(100)</v>
      </c>
      <c r="K389" s="302">
        <f t="shared" si="291"/>
        <v>-0.12940405803391997</v>
      </c>
      <c r="L389" s="302">
        <f t="shared" si="292"/>
        <v>0.16336326790275457</v>
      </c>
      <c r="M389" s="302">
        <f t="shared" si="293"/>
        <v>6.0407901312067303E-3</v>
      </c>
      <c r="N389" s="302">
        <f t="shared" si="294"/>
        <v>4.0000000000041336E-2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10.971405318216668</v>
      </c>
      <c r="C392" s="299" t="str">
        <f>CONCATENATE("(",ROUND((B392/$H394)*100,1),")")</f>
        <v>(33.4)</v>
      </c>
      <c r="D392" s="302">
        <f>'Ind T6'!R162</f>
        <v>1.8128561332220081</v>
      </c>
      <c r="E392" s="299" t="str">
        <f>CONCATENATE("(",ROUND((D392/$H394)*100,1),")")</f>
        <v>(5.5)</v>
      </c>
      <c r="F392" s="302">
        <f>'Ind T6'!S162</f>
        <v>0.66307025930547869</v>
      </c>
      <c r="G392" s="299" t="str">
        <f>CONCATENATE("(",ROUND((F392/$H394)*100,1),")")</f>
        <v>(2)</v>
      </c>
      <c r="H392" s="302">
        <f>SUM(B392,D392,F392)</f>
        <v>13.447331710744155</v>
      </c>
      <c r="I392" s="299" t="str">
        <f>CONCATENATE("(",ROUND((H392/$H394)*100,1),")")</f>
        <v>(41)</v>
      </c>
      <c r="K392" s="302">
        <f>B397-B392</f>
        <v>-0.38586295535689175</v>
      </c>
      <c r="L392" s="302">
        <f>D397-D392</f>
        <v>0.19856367151995968</v>
      </c>
      <c r="M392" s="302">
        <f>F397-F392</f>
        <v>1.114063866244186E-2</v>
      </c>
      <c r="N392" s="302">
        <f>SUM(K392:M392)</f>
        <v>-0.1761586451744902</v>
      </c>
    </row>
    <row r="393" spans="1:14" x14ac:dyDescent="0.2">
      <c r="A393" s="282" t="s">
        <v>365</v>
      </c>
      <c r="B393" s="302">
        <f>'Ind T6'!Q161</f>
        <v>9.5800019790194604</v>
      </c>
      <c r="C393" s="299" t="str">
        <f>CONCATENATE("(",ROUND((B393/$H394)*100,1),")")</f>
        <v>(29.2)</v>
      </c>
      <c r="D393" s="302">
        <f>'Ind T6'!R161</f>
        <v>9.3659399265641063</v>
      </c>
      <c r="E393" s="299" t="str">
        <f>CONCATENATE("(",ROUND((D393/$H394)*100,1),")")</f>
        <v>(28.5)</v>
      </c>
      <c r="F393" s="302">
        <f>'Ind T6'!S161</f>
        <v>0.43972638367229183</v>
      </c>
      <c r="G393" s="299" t="str">
        <f>CONCATENATE("(",ROUND((F393/$H394)*100,1),")")</f>
        <v>(1.3)</v>
      </c>
      <c r="H393" s="302">
        <f t="shared" ref="H393" si="295">SUM(B393,D393,F393)</f>
        <v>19.385668289255857</v>
      </c>
      <c r="I393" s="299" t="str">
        <f>CONCATENATE("(",ROUND((H393/$H394)*100,1),")")</f>
        <v>(59)</v>
      </c>
      <c r="K393" s="302">
        <f t="shared" ref="K393:K394" si="296">B398-B393</f>
        <v>5.5607417408298332E-2</v>
      </c>
      <c r="L393" s="302">
        <f t="shared" ref="L393:L394" si="297">D398-D393</f>
        <v>5.8349635873359063E-2</v>
      </c>
      <c r="M393" s="302">
        <f t="shared" ref="M393:M394" si="298">F398-F393</f>
        <v>6.2015918928605696E-3</v>
      </c>
      <c r="N393" s="302">
        <f t="shared" ref="N393:N394" si="299">SUM(K393:M393)</f>
        <v>0.12015864517451796</v>
      </c>
    </row>
    <row r="394" spans="1:14" x14ac:dyDescent="0.2">
      <c r="A394" s="282" t="s">
        <v>363</v>
      </c>
      <c r="B394" s="302">
        <f>SUM(B392:B393)</f>
        <v>20.551407297236128</v>
      </c>
      <c r="C394" s="299" t="str">
        <f>CONCATENATE("(",ROUND((B394/$H394)*100,1),")")</f>
        <v>(62.6)</v>
      </c>
      <c r="D394" s="302">
        <f>SUM(D392:D393)</f>
        <v>11.178796059786114</v>
      </c>
      <c r="E394" s="299" t="str">
        <f>CONCATENATE("(",ROUND((D394/$H394)*100,1),")")</f>
        <v>(34)</v>
      </c>
      <c r="F394" s="302">
        <f>SUM(F392:F393)</f>
        <v>1.1027966429777705</v>
      </c>
      <c r="G394" s="299" t="str">
        <f>CONCATENATE("(",ROUND((F394/$H394)*100,1),")")</f>
        <v>(3.4)</v>
      </c>
      <c r="H394" s="302">
        <f>SUM(H392:H393)</f>
        <v>32.833000000000013</v>
      </c>
      <c r="I394" s="299" t="str">
        <f>CONCATENATE("(",ROUND((H394/$H394)*100,1),")")</f>
        <v>(100)</v>
      </c>
      <c r="K394" s="302">
        <f t="shared" si="296"/>
        <v>-0.33025553794859164</v>
      </c>
      <c r="L394" s="302">
        <f t="shared" si="297"/>
        <v>0.25691330739331875</v>
      </c>
      <c r="M394" s="302">
        <f t="shared" si="298"/>
        <v>1.7342230555302374E-2</v>
      </c>
      <c r="N394" s="302">
        <f t="shared" si="299"/>
        <v>-5.5999999999970518E-2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10.585542362859776</v>
      </c>
      <c r="C397" s="299" t="str">
        <f>CONCATENATE("(",ROUND((B397/$H399)*100,1),")")</f>
        <v>(32.3)</v>
      </c>
      <c r="D397" s="302">
        <f>'Ind T6'!W162</f>
        <v>2.0114198047419678</v>
      </c>
      <c r="E397" s="299" t="str">
        <f>CONCATENATE("(",ROUND((D397/$H399)*100,1),")")</f>
        <v>(6.1)</v>
      </c>
      <c r="F397" s="302">
        <f>'Ind T6'!X162</f>
        <v>0.67421089796792055</v>
      </c>
      <c r="G397" s="299" t="str">
        <f>CONCATENATE("(",ROUND((F397/$H399)*100,1),")")</f>
        <v>(2.1)</v>
      </c>
      <c r="H397" s="302">
        <f>SUM(B397,D397,F397)</f>
        <v>13.271173065569664</v>
      </c>
      <c r="I397" s="299" t="str">
        <f>CONCATENATE("(",ROUND((H397/$H399)*100,1),")")</f>
        <v>(40.5)</v>
      </c>
      <c r="K397" s="302">
        <f>B397-B387</f>
        <v>-0.55987630786858489</v>
      </c>
      <c r="L397" s="302">
        <f>D397-D387</f>
        <v>0.29926205669605799</v>
      </c>
      <c r="M397" s="302">
        <f>F397-F387</f>
        <v>1.4706650997319715E-2</v>
      </c>
      <c r="N397" s="302">
        <f>SUM(K397:M397)</f>
        <v>-0.24590760017520719</v>
      </c>
    </row>
    <row r="398" spans="1:14" x14ac:dyDescent="0.2">
      <c r="A398" s="282" t="s">
        <v>365</v>
      </c>
      <c r="B398" s="302">
        <f>'Ind T6'!V161</f>
        <v>9.6356093964277587</v>
      </c>
      <c r="C398" s="299" t="str">
        <f>CONCATENATE("(",ROUND((B398/$H399)*100,1),")")</f>
        <v>(29.4)</v>
      </c>
      <c r="D398" s="302">
        <f>'Ind T6'!W161</f>
        <v>9.4242895624374654</v>
      </c>
      <c r="E398" s="299" t="str">
        <f>CONCATENATE("(",ROUND((D398/$H399)*100,1),")")</f>
        <v>(28.8)</v>
      </c>
      <c r="F398" s="302">
        <f>'Ind T6'!X161</f>
        <v>0.4459279755651524</v>
      </c>
      <c r="G398" s="299" t="str">
        <f>CONCATENATE("(",ROUND((F398/$H399)*100,1),")")</f>
        <v>(1.4)</v>
      </c>
      <c r="H398" s="302">
        <f t="shared" ref="H398" si="300">SUM(B398,D398,F398)</f>
        <v>19.505826934430377</v>
      </c>
      <c r="I398" s="299" t="str">
        <f>CONCATENATE("(",ROUND((H398/$H399)*100,1),")")</f>
        <v>(59.5)</v>
      </c>
      <c r="K398" s="302">
        <f t="shared" ref="K398:K399" si="301">B398-B388</f>
        <v>0.10021671188607151</v>
      </c>
      <c r="L398" s="302">
        <f t="shared" ref="L398:L399" si="302">D398-D388</f>
        <v>0.12101451860001511</v>
      </c>
      <c r="M398" s="302">
        <f t="shared" ref="M398:M399" si="303">F398-F388</f>
        <v>8.6763696891895559E-3</v>
      </c>
      <c r="N398" s="302">
        <f t="shared" ref="N398:N399" si="304">SUM(K398:M398)</f>
        <v>0.22990760017527617</v>
      </c>
    </row>
    <row r="399" spans="1:14" x14ac:dyDescent="0.2">
      <c r="A399" s="282" t="s">
        <v>363</v>
      </c>
      <c r="B399" s="302">
        <f>SUM(B397:B398)</f>
        <v>20.221151759287537</v>
      </c>
      <c r="C399" s="299" t="str">
        <f>CONCATENATE("(",ROUND((B399/$H399)*100,1),")")</f>
        <v>(61.7)</v>
      </c>
      <c r="D399" s="302">
        <f>SUM(D397:D398)</f>
        <v>11.435709367179433</v>
      </c>
      <c r="E399" s="299" t="str">
        <f>CONCATENATE("(",ROUND((D399/$H399)*100,1),")")</f>
        <v>(34.9)</v>
      </c>
      <c r="F399" s="302">
        <f>SUM(F397:F398)</f>
        <v>1.1201388735330728</v>
      </c>
      <c r="G399" s="299" t="str">
        <f>CONCATENATE("(",ROUND((F399/$H399)*100,1),")")</f>
        <v>(3.4)</v>
      </c>
      <c r="H399" s="302">
        <f>SUM(H397:H398)</f>
        <v>32.777000000000044</v>
      </c>
      <c r="I399" s="299" t="str">
        <f>CONCATENATE("(",ROUND((H399/$H399)*100,1),")")</f>
        <v>(100)</v>
      </c>
      <c r="K399" s="302">
        <f t="shared" si="301"/>
        <v>-0.4596595959825116</v>
      </c>
      <c r="L399" s="302">
        <f t="shared" si="302"/>
        <v>0.42027657529607332</v>
      </c>
      <c r="M399" s="302">
        <f t="shared" si="303"/>
        <v>2.3383020686509104E-2</v>
      </c>
      <c r="N399" s="302">
        <f t="shared" si="304"/>
        <v>-1.5999999999929182E-2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11.980313549445293</v>
      </c>
      <c r="C408" s="299" t="str">
        <f>CONCATENATE("(",ROUND((B408/$H410)*100,1),")")</f>
        <v>(19)</v>
      </c>
      <c r="D408" s="302">
        <f>'Ind T6'!M171</f>
        <v>4.2734145707541842</v>
      </c>
      <c r="E408" s="299" t="str">
        <f>CONCATENATE("(",ROUND((D408/$H410)*100,1),")")</f>
        <v>(6.8)</v>
      </c>
      <c r="F408" s="302">
        <f>'Ind T6'!N171</f>
        <v>1.9641206561691131</v>
      </c>
      <c r="G408" s="299" t="str">
        <f>CONCATENATE("(",ROUND((F408/$H410)*100,1),")")</f>
        <v>(3.1)</v>
      </c>
      <c r="H408" s="302">
        <f>SUM(B408,D408,F408)</f>
        <v>18.217848776368591</v>
      </c>
      <c r="I408" s="299" t="str">
        <f>CONCATENATE("(",ROUND((H408/$H410)*100,1),")")</f>
        <v>(28.9)</v>
      </c>
      <c r="K408" s="302">
        <f>B413-B408</f>
        <v>-0.16270783560050894</v>
      </c>
      <c r="L408" s="302">
        <f>D413-D408</f>
        <v>5.4850656922814878E-2</v>
      </c>
      <c r="M408" s="302">
        <f>F413-F408</f>
        <v>3.6959990556514999E-2</v>
      </c>
      <c r="N408" s="302">
        <f>SUM(K408:M408)</f>
        <v>-7.0897188121179067E-2</v>
      </c>
    </row>
    <row r="409" spans="1:14" x14ac:dyDescent="0.2">
      <c r="A409" s="282" t="s">
        <v>365</v>
      </c>
      <c r="B409" s="302">
        <f>'Ind T6'!L170</f>
        <v>18.248176731912366</v>
      </c>
      <c r="C409" s="299" t="str">
        <f>CONCATENATE("(",ROUND((B409/$H410)*100,1),")")</f>
        <v>(29)</v>
      </c>
      <c r="D409" s="302">
        <f>'Ind T6'!M170</f>
        <v>22.342193732964336</v>
      </c>
      <c r="E409" s="299" t="str">
        <f>CONCATENATE("(",ROUND((D409/$H410)*100,1),")")</f>
        <v>(35.5)</v>
      </c>
      <c r="F409" s="302">
        <f>'Ind T6'!N170</f>
        <v>4.1677807587548283</v>
      </c>
      <c r="G409" s="299" t="str">
        <f>CONCATENATE("(",ROUND((F409/$H410)*100,1),")")</f>
        <v>(6.6)</v>
      </c>
      <c r="H409" s="302">
        <f t="shared" ref="H409" si="305">SUM(B409,D409,F409)</f>
        <v>44.758151223631529</v>
      </c>
      <c r="I409" s="299" t="str">
        <f>CONCATENATE("(",ROUND((H409/$H410)*100,1),")")</f>
        <v>(71.1)</v>
      </c>
      <c r="K409" s="302">
        <f t="shared" ref="K409:K410" si="306">B414-B409</f>
        <v>0.3957685586907651</v>
      </c>
      <c r="L409" s="302">
        <f t="shared" ref="L409:L410" si="307">D414-D409</f>
        <v>-0.49220219249962582</v>
      </c>
      <c r="M409" s="302">
        <f t="shared" ref="M409:M410" si="308">F414-F409</f>
        <v>4.4330821929952968E-2</v>
      </c>
      <c r="N409" s="302">
        <f t="shared" ref="N409:N410" si="309">SUM(K409:M409)</f>
        <v>-5.2102811878907751E-2</v>
      </c>
    </row>
    <row r="410" spans="1:14" x14ac:dyDescent="0.2">
      <c r="A410" s="282" t="s">
        <v>363</v>
      </c>
      <c r="B410" s="302">
        <f>SUM(B408:B409)</f>
        <v>30.228490281357658</v>
      </c>
      <c r="C410" s="299" t="str">
        <f>CONCATENATE("(",ROUND((B410/$H410)*100,1),")")</f>
        <v>(48)</v>
      </c>
      <c r="D410" s="302">
        <f>SUM(D408:D409)</f>
        <v>26.61560830371852</v>
      </c>
      <c r="E410" s="299" t="str">
        <f>CONCATENATE("(",ROUND((D410/$H410)*100,1),")")</f>
        <v>(42.3)</v>
      </c>
      <c r="F410" s="302">
        <f>SUM(F408:F409)</f>
        <v>6.1319014149239415</v>
      </c>
      <c r="G410" s="299" t="str">
        <f>CONCATENATE("(",ROUND((F410/$H410)*100,1),")")</f>
        <v>(9.7)</v>
      </c>
      <c r="H410" s="302">
        <f>SUM(H408:H409)</f>
        <v>62.97600000000012</v>
      </c>
      <c r="I410" s="299" t="str">
        <f>CONCATENATE("(",ROUND((H410/$H410)*100,1),")")</f>
        <v>(100)</v>
      </c>
      <c r="K410" s="302">
        <f t="shared" si="306"/>
        <v>0.23306072309025794</v>
      </c>
      <c r="L410" s="302">
        <f t="shared" si="307"/>
        <v>-0.43735153557681272</v>
      </c>
      <c r="M410" s="302">
        <f t="shared" si="308"/>
        <v>8.1290812486468411E-2</v>
      </c>
      <c r="N410" s="302">
        <f t="shared" si="309"/>
        <v>-0.12300000000008637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11.817605713844785</v>
      </c>
      <c r="C413" s="299" t="str">
        <f>CONCATENATE("(",ROUND((B413/$H415)*100,1),")")</f>
        <v>(18.8)</v>
      </c>
      <c r="D413" s="302">
        <f>'Ind T6'!R171</f>
        <v>4.3282652276769991</v>
      </c>
      <c r="E413" s="299" t="str">
        <f>CONCATENATE("(",ROUND((D413/$H415)*100,1),")")</f>
        <v>(6.9)</v>
      </c>
      <c r="F413" s="302">
        <f>'Ind T6'!S171</f>
        <v>2.0010806467256281</v>
      </c>
      <c r="G413" s="299" t="str">
        <f>CONCATENATE("(",ROUND((F413/$H415)*100,1),")")</f>
        <v>(3.2)</v>
      </c>
      <c r="H413" s="302">
        <f>SUM(B413,D413,F413)</f>
        <v>18.146951588247415</v>
      </c>
      <c r="I413" s="299" t="str">
        <f>CONCATENATE("(",ROUND((H413/$H415)*100,1),")")</f>
        <v>(28.9)</v>
      </c>
      <c r="K413" s="302">
        <f>B418-B413</f>
        <v>4.375834250478583E-2</v>
      </c>
      <c r="L413" s="302">
        <f>D418-D413</f>
        <v>0.22517992489370542</v>
      </c>
      <c r="M413" s="302">
        <f>F418-F413</f>
        <v>0.12265853498598656</v>
      </c>
      <c r="N413" s="302">
        <f>SUM(K413:M413)</f>
        <v>0.3915968023844778</v>
      </c>
    </row>
    <row r="414" spans="1:14" x14ac:dyDescent="0.2">
      <c r="A414" s="282" t="s">
        <v>365</v>
      </c>
      <c r="B414" s="302">
        <f>'Ind T6'!Q170</f>
        <v>18.643945290603131</v>
      </c>
      <c r="C414" s="299" t="str">
        <f>CONCATENATE("(",ROUND((B414/$H415)*100,1),")")</f>
        <v>(29.7)</v>
      </c>
      <c r="D414" s="302">
        <f>'Ind T6'!R170</f>
        <v>21.84999154046471</v>
      </c>
      <c r="E414" s="299" t="str">
        <f>CONCATENATE("(",ROUND((D414/$H415)*100,1),")")</f>
        <v>(34.8)</v>
      </c>
      <c r="F414" s="302">
        <f>'Ind T6'!S170</f>
        <v>4.2121115806847813</v>
      </c>
      <c r="G414" s="299" t="str">
        <f>CONCATENATE("(",ROUND((F414/$H415)*100,1),")")</f>
        <v>(6.7)</v>
      </c>
      <c r="H414" s="302">
        <f t="shared" ref="H414" si="310">SUM(B414,D414,F414)</f>
        <v>44.706048411752626</v>
      </c>
      <c r="I414" s="299" t="str">
        <f>CONCATENATE("(",ROUND((H414/$H415)*100,1),")")</f>
        <v>(71.1)</v>
      </c>
      <c r="K414" s="302">
        <f t="shared" ref="K414:K415" si="311">B419-B414</f>
        <v>1.4442682276919925</v>
      </c>
      <c r="L414" s="302">
        <f t="shared" ref="L414:L415" si="312">D419-D414</f>
        <v>-0.329039595323394</v>
      </c>
      <c r="M414" s="302">
        <f t="shared" ref="M414:M415" si="313">F419-F414</f>
        <v>0.13117456524681881</v>
      </c>
      <c r="N414" s="302">
        <f t="shared" ref="N414:N415" si="314">SUM(K414:M414)</f>
        <v>1.2464031976154173</v>
      </c>
    </row>
    <row r="415" spans="1:14" x14ac:dyDescent="0.2">
      <c r="A415" s="282" t="s">
        <v>363</v>
      </c>
      <c r="B415" s="302">
        <f>SUM(B413:B414)</f>
        <v>30.461551004447916</v>
      </c>
      <c r="C415" s="299" t="str">
        <f>CONCATENATE("(",ROUND((B415/$H415)*100,1),")")</f>
        <v>(48.5)</v>
      </c>
      <c r="D415" s="302">
        <f>SUM(D413:D414)</f>
        <v>26.178256768141708</v>
      </c>
      <c r="E415" s="299" t="str">
        <f>CONCATENATE("(",ROUND((D415/$H415)*100,1),")")</f>
        <v>(41.6)</v>
      </c>
      <c r="F415" s="302">
        <f>SUM(F413:F414)</f>
        <v>6.2131922274104099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1.4880265701967765</v>
      </c>
      <c r="L415" s="302">
        <f t="shared" si="312"/>
        <v>-0.10385967042968502</v>
      </c>
      <c r="M415" s="302">
        <f t="shared" si="313"/>
        <v>0.25383310023280536</v>
      </c>
      <c r="N415" s="302">
        <f t="shared" si="314"/>
        <v>1.6379999999998969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11.86136405634957</v>
      </c>
      <c r="C418" s="299" t="str">
        <f>CONCATENATE("(",ROUND((B418/$H420)*100,1),")")</f>
        <v>(18.4)</v>
      </c>
      <c r="D418" s="302">
        <f>'Ind T6'!W171</f>
        <v>4.5534451525707045</v>
      </c>
      <c r="E418" s="299" t="str">
        <f>CONCATENATE("(",ROUND((D418/$H420)*100,1),")")</f>
        <v>(7.1)</v>
      </c>
      <c r="F418" s="302">
        <f>'Ind T6'!X171</f>
        <v>2.1237391817116147</v>
      </c>
      <c r="G418" s="299" t="str">
        <f>CONCATENATE("(",ROUND((F418/$H420)*100,1),")")</f>
        <v>(3.3)</v>
      </c>
      <c r="H418" s="302">
        <f>SUM(B418,D418,F418)</f>
        <v>18.538548390631888</v>
      </c>
      <c r="I418" s="299" t="str">
        <f>CONCATENATE("(",ROUND((H418/$H420)*100,1),")")</f>
        <v>(28.7)</v>
      </c>
      <c r="K418" s="302">
        <f>B418-B408</f>
        <v>-0.11894949309572311</v>
      </c>
      <c r="L418" s="302">
        <f>D418-D408</f>
        <v>0.2800305818165203</v>
      </c>
      <c r="M418" s="302">
        <f>F418-F408</f>
        <v>0.15961852554250155</v>
      </c>
      <c r="N418" s="302">
        <f>SUM(K418:M418)</f>
        <v>0.32069961426329874</v>
      </c>
    </row>
    <row r="419" spans="1:14" x14ac:dyDescent="0.2">
      <c r="A419" s="282" t="s">
        <v>365</v>
      </c>
      <c r="B419" s="302">
        <f>'Ind T6'!V170</f>
        <v>20.088213518295124</v>
      </c>
      <c r="C419" s="299" t="str">
        <f>CONCATENATE("(",ROUND((B419/$H420)*100,1),")")</f>
        <v>(31.1)</v>
      </c>
      <c r="D419" s="302">
        <f>'Ind T6'!W170</f>
        <v>21.520951945141316</v>
      </c>
      <c r="E419" s="299" t="str">
        <f>CONCATENATE("(",ROUND((D419/$H420)*100,1),")")</f>
        <v>(33.4)</v>
      </c>
      <c r="F419" s="302">
        <f>'Ind T6'!X170</f>
        <v>4.3432861459316001</v>
      </c>
      <c r="G419" s="299" t="str">
        <f>CONCATENATE("(",ROUND((F419/$H420)*100,1),")")</f>
        <v>(6.7)</v>
      </c>
      <c r="H419" s="302">
        <f t="shared" ref="H419" si="315">SUM(B419,D419,F419)</f>
        <v>45.95245160936804</v>
      </c>
      <c r="I419" s="299" t="str">
        <f>CONCATENATE("(",ROUND((H419/$H420)*100,1),")")</f>
        <v>(71.3)</v>
      </c>
      <c r="K419" s="302">
        <f t="shared" ref="K419:K420" si="316">B419-B409</f>
        <v>1.8400367863827576</v>
      </c>
      <c r="L419" s="302">
        <f t="shared" ref="L419:L420" si="317">D419-D409</f>
        <v>-0.82124178782301982</v>
      </c>
      <c r="M419" s="302">
        <f t="shared" ref="M419:M420" si="318">F419-F409</f>
        <v>0.17550538717677178</v>
      </c>
      <c r="N419" s="302">
        <f t="shared" ref="N419:N420" si="319">SUM(K419:M419)</f>
        <v>1.1943003857365095</v>
      </c>
    </row>
    <row r="420" spans="1:14" x14ac:dyDescent="0.2">
      <c r="A420" s="282" t="s">
        <v>363</v>
      </c>
      <c r="B420" s="302">
        <f>SUM(B418:B419)</f>
        <v>31.949577574644692</v>
      </c>
      <c r="C420" s="299" t="str">
        <f>CONCATENATE("(",ROUND((B420/$H420)*100,1),")")</f>
        <v>(49.5)</v>
      </c>
      <c r="D420" s="302">
        <f>SUM(D418:D419)</f>
        <v>26.074397097712023</v>
      </c>
      <c r="E420" s="299" t="str">
        <f>CONCATENATE("(",ROUND((D420/$H420)*100,1),")")</f>
        <v>(40.4)</v>
      </c>
      <c r="F420" s="302">
        <f>SUM(F418:F419)</f>
        <v>6.4670253276432152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1.7210872932870345</v>
      </c>
      <c r="L420" s="302">
        <f t="shared" si="317"/>
        <v>-0.54121120600649775</v>
      </c>
      <c r="M420" s="302">
        <f t="shared" si="318"/>
        <v>0.33512391271927378</v>
      </c>
      <c r="N420" s="302">
        <f t="shared" si="319"/>
        <v>1.5149999999998105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14.214001486115572</v>
      </c>
      <c r="C429" s="299" t="str">
        <f>CONCATENATE("(",ROUND((B429/$H431)*100,1),")")</f>
        <v>(14.4)</v>
      </c>
      <c r="D429" s="302">
        <f>'Ind T6'!M180</f>
        <v>4.833282159154682</v>
      </c>
      <c r="E429" s="299" t="str">
        <f>CONCATENATE("(",ROUND((D429/$H431)*100,1),")")</f>
        <v>(4.9)</v>
      </c>
      <c r="F429" s="302">
        <f>'Ind T6'!N180</f>
        <v>2.118020893350999</v>
      </c>
      <c r="G429" s="299" t="str">
        <f>CONCATENATE("(",ROUND((F429/$H431)*100,1),")")</f>
        <v>(2.1)</v>
      </c>
      <c r="H429" s="302">
        <f>SUM(B429,D429,F429)</f>
        <v>21.165304538621253</v>
      </c>
      <c r="I429" s="299" t="str">
        <f>CONCATENATE("(",ROUND((H429/$H431)*100,1),")")</f>
        <v>(21.4)</v>
      </c>
      <c r="K429" s="302">
        <f>B434-B429</f>
        <v>1.2723210740674737</v>
      </c>
      <c r="L429" s="302">
        <f>D434-D429</f>
        <v>0.56859661274582241</v>
      </c>
      <c r="M429" s="302">
        <f>F434-F429</f>
        <v>6.3158910170411975E-2</v>
      </c>
      <c r="N429" s="302">
        <f>SUM(K429:M429)</f>
        <v>1.9040765969837081</v>
      </c>
    </row>
    <row r="430" spans="1:14" x14ac:dyDescent="0.2">
      <c r="A430" s="282" t="s">
        <v>365</v>
      </c>
      <c r="B430" s="302">
        <f>'Ind T6'!L179</f>
        <v>38.018182269670426</v>
      </c>
      <c r="C430" s="299" t="str">
        <f>CONCATENATE("(",ROUND((B430/$H431)*100,1),")")</f>
        <v>(38.5)</v>
      </c>
      <c r="D430" s="302">
        <f>'Ind T6'!M179</f>
        <v>36.054528317589764</v>
      </c>
      <c r="E430" s="299" t="str">
        <f>CONCATENATE("(",ROUND((D430/$H431)*100,1),")")</f>
        <v>(36.5)</v>
      </c>
      <c r="F430" s="302">
        <f>'Ind T6'!N179</f>
        <v>3.612984874118538</v>
      </c>
      <c r="G430" s="299" t="str">
        <f>CONCATENATE("(",ROUND((F430/$H431)*100,1),")")</f>
        <v>(3.7)</v>
      </c>
      <c r="H430" s="302">
        <f t="shared" ref="H430" si="320">SUM(B430,D430,F430)</f>
        <v>77.685695461378728</v>
      </c>
      <c r="I430" s="299" t="str">
        <f>CONCATENATE("(",ROUND((H430/$H431)*100,1),")")</f>
        <v>(78.6)</v>
      </c>
      <c r="K430" s="302">
        <f t="shared" ref="K430:K431" si="321">B435-B430</f>
        <v>4.5810267001512202</v>
      </c>
      <c r="L430" s="302">
        <f t="shared" ref="L430:L431" si="322">D435-D430</f>
        <v>2.0439706900204442</v>
      </c>
      <c r="M430" s="302">
        <f t="shared" ref="M430:M431" si="323">F435-F430</f>
        <v>0.56292601284466093</v>
      </c>
      <c r="N430" s="302">
        <f t="shared" ref="N430:N431" si="324">SUM(K430:M430)</f>
        <v>7.1879234030163257</v>
      </c>
    </row>
    <row r="431" spans="1:14" x14ac:dyDescent="0.2">
      <c r="A431" s="282" t="s">
        <v>363</v>
      </c>
      <c r="B431" s="302">
        <f>SUM(B429:B430)</f>
        <v>52.232183755785996</v>
      </c>
      <c r="C431" s="299" t="str">
        <f>CONCATENATE("(",ROUND((B431/$H431)*100,1),")")</f>
        <v>(52.8)</v>
      </c>
      <c r="D431" s="302">
        <f>SUM(D429:D430)</f>
        <v>40.887810476744448</v>
      </c>
      <c r="E431" s="299" t="str">
        <f>CONCATENATE("(",ROUND((D431/$H431)*100,1),")")</f>
        <v>(41.4)</v>
      </c>
      <c r="F431" s="302">
        <f>SUM(F429:F430)</f>
        <v>5.7310057674695365</v>
      </c>
      <c r="G431" s="299" t="str">
        <f>CONCATENATE("(",ROUND((F431/$H431)*100,1),")")</f>
        <v>(5.8)</v>
      </c>
      <c r="H431" s="302">
        <f>SUM(H429:H430)</f>
        <v>98.850999999999985</v>
      </c>
      <c r="I431" s="299" t="str">
        <f>CONCATENATE("(",ROUND((H431/$H431)*100,1),")")</f>
        <v>(100)</v>
      </c>
      <c r="K431" s="302">
        <f t="shared" si="321"/>
        <v>5.8533477742186975</v>
      </c>
      <c r="L431" s="302">
        <f t="shared" si="322"/>
        <v>2.6125673027662657</v>
      </c>
      <c r="M431" s="302">
        <f t="shared" si="323"/>
        <v>0.6260849230150729</v>
      </c>
      <c r="N431" s="302">
        <f t="shared" si="324"/>
        <v>9.0920000000000361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15.486322560183046</v>
      </c>
      <c r="C434" s="299" t="str">
        <f>CONCATENATE("(",ROUND((B434/$H436)*100,1),")")</f>
        <v>(14.3)</v>
      </c>
      <c r="D434" s="302">
        <f>'Ind T6'!R180</f>
        <v>5.4018787719005044</v>
      </c>
      <c r="E434" s="299" t="str">
        <f>CONCATENATE("(",ROUND((D434/$H436)*100,1),")")</f>
        <v>(5)</v>
      </c>
      <c r="F434" s="302">
        <f>'Ind T6'!S180</f>
        <v>2.1811798035214109</v>
      </c>
      <c r="G434" s="299" t="str">
        <f>CONCATENATE("(",ROUND((F434/$H436)*100,1),")")</f>
        <v>(2)</v>
      </c>
      <c r="H434" s="302">
        <f>SUM(B434,D434,F434)</f>
        <v>23.06938113560496</v>
      </c>
      <c r="I434" s="299" t="str">
        <f>CONCATENATE("(",ROUND((H434/$H436)*100,1),")")</f>
        <v>(21.4)</v>
      </c>
      <c r="K434" s="302">
        <f>B439-B434</f>
        <v>1.8066567611415127</v>
      </c>
      <c r="L434" s="302">
        <f>D439-D434</f>
        <v>0.85737757023891081</v>
      </c>
      <c r="M434" s="302">
        <f>F439-F434</f>
        <v>-5.5083575384355932E-3</v>
      </c>
      <c r="N434" s="302">
        <f>SUM(K434:M434)</f>
        <v>2.658525973841988</v>
      </c>
    </row>
    <row r="435" spans="1:14" x14ac:dyDescent="0.2">
      <c r="A435" s="282" t="s">
        <v>365</v>
      </c>
      <c r="B435" s="302">
        <f>'Ind T6'!Q179</f>
        <v>42.599208969821646</v>
      </c>
      <c r="C435" s="299" t="str">
        <f>CONCATENATE("(",ROUND((B435/$H436)*100,1),")")</f>
        <v>(39.5)</v>
      </c>
      <c r="D435" s="302">
        <f>'Ind T6'!R179</f>
        <v>38.098499007610208</v>
      </c>
      <c r="E435" s="299" t="str">
        <f>CONCATENATE("(",ROUND((D435/$H436)*100,1),")")</f>
        <v>(35.3)</v>
      </c>
      <c r="F435" s="302">
        <f>'Ind T6'!S179</f>
        <v>4.1759108869631989</v>
      </c>
      <c r="G435" s="299" t="str">
        <f>CONCATENATE("(",ROUND((F435/$H436)*100,1),")")</f>
        <v>(3.9)</v>
      </c>
      <c r="H435" s="302">
        <f t="shared" ref="H435" si="325">SUM(B435,D435,F435)</f>
        <v>84.873618864395056</v>
      </c>
      <c r="I435" s="299" t="str">
        <f>CONCATENATE("(",ROUND((H435/$H436)*100,1),")")</f>
        <v>(78.6)</v>
      </c>
      <c r="K435" s="302">
        <f t="shared" ref="K435:K436" si="326">B440-B435</f>
        <v>7.5315888317761974</v>
      </c>
      <c r="L435" s="302">
        <f t="shared" ref="L435:L436" si="327">D440-D435</f>
        <v>1.3200506900893672</v>
      </c>
      <c r="M435" s="302">
        <f t="shared" ref="M435:M436" si="328">F440-F435</f>
        <v>0.86383450429242892</v>
      </c>
      <c r="N435" s="302">
        <f t="shared" ref="N435:N436" si="329">SUM(K435:M435)</f>
        <v>9.7154740261579935</v>
      </c>
    </row>
    <row r="436" spans="1:14" x14ac:dyDescent="0.2">
      <c r="A436" s="282" t="s">
        <v>363</v>
      </c>
      <c r="B436" s="302">
        <f>SUM(B434:B435)</f>
        <v>58.085531530004694</v>
      </c>
      <c r="C436" s="299" t="str">
        <f>CONCATENATE("(",ROUND((B436/$H436)*100,1),")")</f>
        <v>(53.8)</v>
      </c>
      <c r="D436" s="302">
        <f>SUM(D434:D435)</f>
        <v>43.500377779510714</v>
      </c>
      <c r="E436" s="299" t="str">
        <f>CONCATENATE("(",ROUND((D436/$H436)*100,1),")")</f>
        <v>(40.3)</v>
      </c>
      <c r="F436" s="302">
        <f>SUM(F434:F435)</f>
        <v>6.3570906904846094</v>
      </c>
      <c r="G436" s="299" t="str">
        <f>CONCATENATE("(",ROUND((F436/$H436)*100,1),")")</f>
        <v>(5.9)</v>
      </c>
      <c r="H436" s="302">
        <f>SUM(H434:H435)</f>
        <v>107.94300000000001</v>
      </c>
      <c r="I436" s="299" t="str">
        <f>CONCATENATE("(",ROUND((H436/$H436)*100,1),")")</f>
        <v>(100)</v>
      </c>
      <c r="K436" s="302">
        <f t="shared" si="326"/>
        <v>9.3382455929177084</v>
      </c>
      <c r="L436" s="302">
        <f t="shared" si="327"/>
        <v>2.1774282603282771</v>
      </c>
      <c r="M436" s="302">
        <f t="shared" si="328"/>
        <v>0.85832614675399377</v>
      </c>
      <c r="N436" s="302">
        <f t="shared" si="329"/>
        <v>12.373999999999979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17.292979321324559</v>
      </c>
      <c r="C439" s="299" t="str">
        <f>CONCATENATE("(",ROUND((B439/$H441)*100,1),")")</f>
        <v>(14.4)</v>
      </c>
      <c r="D439" s="302">
        <f>'Ind T6'!W180</f>
        <v>6.2592563421394152</v>
      </c>
      <c r="E439" s="299" t="str">
        <f>CONCATENATE("(",ROUND((D439/$H441)*100,1),")")</f>
        <v>(5.2)</v>
      </c>
      <c r="F439" s="302">
        <f>'Ind T6'!X180</f>
        <v>2.1756714459829753</v>
      </c>
      <c r="G439" s="299" t="str">
        <f>CONCATENATE("(",ROUND((F439/$H441)*100,1),")")</f>
        <v>(1.8)</v>
      </c>
      <c r="H439" s="302">
        <f>SUM(B439,D439,F439)</f>
        <v>25.727907109446949</v>
      </c>
      <c r="I439" s="299" t="str">
        <f>CONCATENATE("(",ROUND((H439/$H441)*100,1),")")</f>
        <v>(21.4)</v>
      </c>
      <c r="K439" s="302">
        <f>B439-B429</f>
        <v>3.0789778352089865</v>
      </c>
      <c r="L439" s="302">
        <f>D439-D429</f>
        <v>1.4259741829847332</v>
      </c>
      <c r="M439" s="302">
        <f>F439-F429</f>
        <v>5.7650552631976382E-2</v>
      </c>
      <c r="N439" s="302">
        <f>SUM(K439:M439)</f>
        <v>4.5626025708256961</v>
      </c>
    </row>
    <row r="440" spans="1:14" x14ac:dyDescent="0.2">
      <c r="A440" s="282" t="s">
        <v>365</v>
      </c>
      <c r="B440" s="302">
        <f>'Ind T6'!V179</f>
        <v>50.130797801597843</v>
      </c>
      <c r="C440" s="299" t="str">
        <f>CONCATENATE("(",ROUND((B440/$H441)*100,1),")")</f>
        <v>(41.7)</v>
      </c>
      <c r="D440" s="302">
        <f>'Ind T6'!W179</f>
        <v>39.418549697699575</v>
      </c>
      <c r="E440" s="299" t="str">
        <f>CONCATENATE("(",ROUND((D440/$H441)*100,1),")")</f>
        <v>(32.8)</v>
      </c>
      <c r="F440" s="302">
        <f>'Ind T6'!X179</f>
        <v>5.0397453912556278</v>
      </c>
      <c r="G440" s="299" t="str">
        <f>CONCATENATE("(",ROUND((F440/$H441)*100,1),")")</f>
        <v>(4.2)</v>
      </c>
      <c r="H440" s="302">
        <f t="shared" ref="H440" si="330">SUM(B440,D440,F440)</f>
        <v>94.589092890553047</v>
      </c>
      <c r="I440" s="299" t="str">
        <f>CONCATENATE("(",ROUND((H440/$H441)*100,1),")")</f>
        <v>(78.6)</v>
      </c>
      <c r="K440" s="302">
        <f t="shared" ref="K440:K441" si="331">B440-B430</f>
        <v>12.112615531927418</v>
      </c>
      <c r="L440" s="302">
        <f t="shared" ref="L440:L441" si="332">D440-D430</f>
        <v>3.3640213801098113</v>
      </c>
      <c r="M440" s="302">
        <f t="shared" ref="M440:M441" si="333">F440-F430</f>
        <v>1.4267605171370898</v>
      </c>
      <c r="N440" s="302">
        <f t="shared" ref="N440:N441" si="334">SUM(K440:M440)</f>
        <v>16.903397429174319</v>
      </c>
    </row>
    <row r="441" spans="1:14" x14ac:dyDescent="0.2">
      <c r="A441" s="282" t="s">
        <v>363</v>
      </c>
      <c r="B441" s="302">
        <f>SUM(B439:B440)</f>
        <v>67.423777122922402</v>
      </c>
      <c r="C441" s="299" t="str">
        <f>CONCATENATE("(",ROUND((B441/$H441)*100,1),")")</f>
        <v>(56)</v>
      </c>
      <c r="D441" s="302">
        <f>SUM(D439:D440)</f>
        <v>45.677806039838991</v>
      </c>
      <c r="E441" s="299" t="str">
        <f>CONCATENATE("(",ROUND((D441/$H441)*100,1),")")</f>
        <v>(38)</v>
      </c>
      <c r="F441" s="302">
        <f>SUM(F439:F440)</f>
        <v>7.2154168372386032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15.191593367136406</v>
      </c>
      <c r="L441" s="302">
        <f t="shared" si="332"/>
        <v>4.7899955630945428</v>
      </c>
      <c r="M441" s="302">
        <f t="shared" si="333"/>
        <v>1.4844110697690667</v>
      </c>
      <c r="N441" s="302">
        <f t="shared" si="334"/>
        <v>21.466000000000015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3.2009400618363246</v>
      </c>
      <c r="C450" s="299" t="str">
        <f>CONCATENATE("(",ROUND((B450/$H452)*100,1),")")</f>
        <v>(20.5)</v>
      </c>
      <c r="D450" s="302">
        <f>'Ind T6'!M189</f>
        <v>2.9388774542778275</v>
      </c>
      <c r="E450" s="299" t="str">
        <f>CONCATENATE("(",ROUND((D450/$H452)*100,1),")")</f>
        <v>(18.8)</v>
      </c>
      <c r="F450" s="302">
        <f>'Ind T6'!N189</f>
        <v>2.4704860402547952</v>
      </c>
      <c r="G450" s="299" t="str">
        <f>CONCATENATE("(",ROUND((F450/$H452)*100,1),")")</f>
        <v>(15.8)</v>
      </c>
      <c r="H450" s="302">
        <f>SUM(B450,D450,F450)</f>
        <v>8.6103035563689474</v>
      </c>
      <c r="I450" s="299" t="str">
        <f>CONCATENATE("(",ROUND((H450/$H452)*100,1),")")</f>
        <v>(55.2)</v>
      </c>
      <c r="K450" s="302">
        <f>B455-B450</f>
        <v>-0.11372678905066635</v>
      </c>
      <c r="L450" s="302">
        <f>D455-D450</f>
        <v>-0.15700287917678546</v>
      </c>
      <c r="M450" s="302">
        <f>F455-F450</f>
        <v>-0.40527792085759762</v>
      </c>
      <c r="N450" s="302">
        <f>SUM(K450:M450)</f>
        <v>-0.67600758908504943</v>
      </c>
    </row>
    <row r="451" spans="1:14" x14ac:dyDescent="0.2">
      <c r="A451" s="282" t="s">
        <v>365</v>
      </c>
      <c r="B451" s="302">
        <f>'Ind T6'!L188</f>
        <v>2.1431352655875142</v>
      </c>
      <c r="C451" s="299" t="str">
        <f>CONCATENATE("(",ROUND((B451/$H452)*100,1),")")</f>
        <v>(13.7)</v>
      </c>
      <c r="D451" s="302">
        <f>'Ind T6'!M188</f>
        <v>3.7157383960640504</v>
      </c>
      <c r="E451" s="299" t="str">
        <f>CONCATENATE("(",ROUND((D451/$H452)*100,1),")")</f>
        <v>(23.8)</v>
      </c>
      <c r="F451" s="302">
        <f>'Ind T6'!N188</f>
        <v>1.1258227819794515</v>
      </c>
      <c r="G451" s="299" t="str">
        <f>CONCATENATE("(",ROUND((F451/$H452)*100,1),")")</f>
        <v>(7.2)</v>
      </c>
      <c r="H451" s="302">
        <f t="shared" ref="H451" si="335">SUM(B451,D451,F451)</f>
        <v>6.9846964436310159</v>
      </c>
      <c r="I451" s="299" t="str">
        <f>CONCATENATE("(",ROUND((H451/$H452)*100,1),")")</f>
        <v>(44.8)</v>
      </c>
      <c r="K451" s="302">
        <f t="shared" ref="K451:K452" si="336">B456-B451</f>
        <v>-0.21593843360413101</v>
      </c>
      <c r="L451" s="302">
        <f t="shared" ref="L451:L452" si="337">D456-D451</f>
        <v>-0.22463915018990166</v>
      </c>
      <c r="M451" s="302">
        <f t="shared" ref="M451:M452" si="338">F456-F451</f>
        <v>-0.21341482712088</v>
      </c>
      <c r="N451" s="302">
        <f t="shared" ref="N451:N452" si="339">SUM(K451:M451)</f>
        <v>-0.65399241091491267</v>
      </c>
    </row>
    <row r="452" spans="1:14" x14ac:dyDescent="0.2">
      <c r="A452" s="282" t="s">
        <v>363</v>
      </c>
      <c r="B452" s="302">
        <f>SUM(B450:B451)</f>
        <v>5.3440753274238393</v>
      </c>
      <c r="C452" s="299" t="str">
        <f>CONCATENATE("(",ROUND((B452/$H452)*100,1),")")</f>
        <v>(34.3)</v>
      </c>
      <c r="D452" s="302">
        <f>SUM(D450:D451)</f>
        <v>6.6546158503418784</v>
      </c>
      <c r="E452" s="299" t="str">
        <f>CONCATENATE("(",ROUND((D452/$H452)*100,1),")")</f>
        <v>(42.7)</v>
      </c>
      <c r="F452" s="302">
        <f>SUM(F450:F451)</f>
        <v>3.5963088222342465</v>
      </c>
      <c r="G452" s="299" t="str">
        <f>CONCATENATE("(",ROUND((F452/$H452)*100,1),")")</f>
        <v>(23.1)</v>
      </c>
      <c r="H452" s="302">
        <f>SUM(H450:H451)</f>
        <v>15.594999999999963</v>
      </c>
      <c r="I452" s="299" t="str">
        <f>CONCATENATE("(",ROUND((H452/$H452)*100,1),")")</f>
        <v>(100)</v>
      </c>
      <c r="K452" s="302">
        <f t="shared" si="336"/>
        <v>-0.32966522265479803</v>
      </c>
      <c r="L452" s="302">
        <f t="shared" si="337"/>
        <v>-0.38164202936668801</v>
      </c>
      <c r="M452" s="302">
        <f t="shared" si="338"/>
        <v>-0.61869274797847762</v>
      </c>
      <c r="N452" s="302">
        <f t="shared" si="339"/>
        <v>-1.3299999999999637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3.0872132727856583</v>
      </c>
      <c r="C455" s="299" t="str">
        <f>CONCATENATE("(",ROUND((B455/$H457)*100,1),")")</f>
        <v>(21.6)</v>
      </c>
      <c r="D455" s="302">
        <f>'Ind T6'!R189</f>
        <v>2.7818745751010421</v>
      </c>
      <c r="E455" s="299" t="str">
        <f>CONCATENATE("(",ROUND((D455/$H457)*100,1),")")</f>
        <v>(19.5)</v>
      </c>
      <c r="F455" s="302">
        <f>'Ind T6'!S189</f>
        <v>2.0652081193971976</v>
      </c>
      <c r="G455" s="299" t="str">
        <f>CONCATENATE("(",ROUND((F455/$H457)*100,1),")")</f>
        <v>(14.5)</v>
      </c>
      <c r="H455" s="302">
        <f>SUM(B455,D455,F455)</f>
        <v>7.934295967283898</v>
      </c>
      <c r="I455" s="299" t="str">
        <f>CONCATENATE("(",ROUND((H455/$H457)*100,1),")")</f>
        <v>(55.6)</v>
      </c>
      <c r="K455" s="302">
        <f>B460-B455</f>
        <v>0.18027679646889938</v>
      </c>
      <c r="L455" s="302">
        <f>D460-D455</f>
        <v>0.22234090799788042</v>
      </c>
      <c r="M455" s="302">
        <f>F460-F455</f>
        <v>9.0127148582093142E-2</v>
      </c>
      <c r="N455" s="302">
        <f>SUM(K455:M455)</f>
        <v>0.49274485304887294</v>
      </c>
    </row>
    <row r="456" spans="1:14" x14ac:dyDescent="0.2">
      <c r="A456" s="282" t="s">
        <v>365</v>
      </c>
      <c r="B456" s="302">
        <f>'Ind T6'!Q188</f>
        <v>1.9271968319833832</v>
      </c>
      <c r="C456" s="299" t="str">
        <f>CONCATENATE("(",ROUND((B456/$H457)*100,1),")")</f>
        <v>(13.5)</v>
      </c>
      <c r="D456" s="302">
        <f>'Ind T6'!R188</f>
        <v>3.4910992458741488</v>
      </c>
      <c r="E456" s="299" t="str">
        <f>CONCATENATE("(",ROUND((D456/$H457)*100,1),")")</f>
        <v>(24.5)</v>
      </c>
      <c r="F456" s="302">
        <f>'Ind T6'!S188</f>
        <v>0.91240795485857151</v>
      </c>
      <c r="G456" s="299" t="str">
        <f>CONCATENATE("(",ROUND((F456/$H457)*100,1),")")</f>
        <v>(6.4)</v>
      </c>
      <c r="H456" s="302">
        <f t="shared" ref="H456" si="340">SUM(B456,D456,F456)</f>
        <v>6.3307040327161035</v>
      </c>
      <c r="I456" s="299" t="str">
        <f>CONCATENATE("(",ROUND((H456/$H457)*100,1),")")</f>
        <v>(44.4)</v>
      </c>
      <c r="K456" s="302">
        <f t="shared" ref="K456:K457" si="341">B461-B456</f>
        <v>-2.1611770843284361E-2</v>
      </c>
      <c r="L456" s="302">
        <f t="shared" ref="L456:L457" si="342">D461-D456</f>
        <v>0.16882323305923874</v>
      </c>
      <c r="M456" s="302">
        <f t="shared" ref="M456:M457" si="343">F461-F456</f>
        <v>8.7043684735182869E-2</v>
      </c>
      <c r="N456" s="302">
        <f t="shared" ref="N456:N457" si="344">SUM(K456:M456)</f>
        <v>0.23425514695113725</v>
      </c>
    </row>
    <row r="457" spans="1:14" x14ac:dyDescent="0.2">
      <c r="A457" s="282" t="s">
        <v>363</v>
      </c>
      <c r="B457" s="302">
        <f>SUM(B455:B456)</f>
        <v>5.0144101047690413</v>
      </c>
      <c r="C457" s="299" t="str">
        <f>CONCATENATE("(",ROUND((B457/$H457)*100,1),")")</f>
        <v>(35.2)</v>
      </c>
      <c r="D457" s="302">
        <f>SUM(D455:D456)</f>
        <v>6.2729738209751904</v>
      </c>
      <c r="E457" s="299" t="str">
        <f>CONCATENATE("(",ROUND((D457/$H457)*100,1),")")</f>
        <v>(44)</v>
      </c>
      <c r="F457" s="302">
        <f>SUM(F455:F456)</f>
        <v>2.9776160742557689</v>
      </c>
      <c r="G457" s="299" t="str">
        <f>CONCATENATE("(",ROUND((F457/$H457)*100,1),")")</f>
        <v>(20.9)</v>
      </c>
      <c r="H457" s="302">
        <f>SUM(H455:H456)</f>
        <v>14.265000000000001</v>
      </c>
      <c r="I457" s="299" t="str">
        <f>CONCATENATE("(",ROUND((H457/$H457)*100,1),")")</f>
        <v>(100)</v>
      </c>
      <c r="K457" s="302">
        <f t="shared" si="341"/>
        <v>0.15866502562561546</v>
      </c>
      <c r="L457" s="302">
        <f t="shared" si="342"/>
        <v>0.39116414105711961</v>
      </c>
      <c r="M457" s="302">
        <f t="shared" si="343"/>
        <v>0.17717083331727634</v>
      </c>
      <c r="N457" s="302">
        <f t="shared" si="344"/>
        <v>0.72700000000001141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3.2674900692545576</v>
      </c>
      <c r="C460" s="299" t="str">
        <f>CONCATENATE("(",ROUND((B460/$H462)*100,1),")")</f>
        <v>(21.8)</v>
      </c>
      <c r="D460" s="302">
        <f>'Ind T6'!W189</f>
        <v>3.0042154830989225</v>
      </c>
      <c r="E460" s="299" t="str">
        <f>CONCATENATE("(",ROUND((D460/$H462)*100,1),")")</f>
        <v>(20)</v>
      </c>
      <c r="F460" s="302">
        <f>'Ind T6'!X189</f>
        <v>2.1553352679792908</v>
      </c>
      <c r="G460" s="299" t="str">
        <f>CONCATENATE("(",ROUND((F460/$H462)*100,1),")")</f>
        <v>(14.4)</v>
      </c>
      <c r="H460" s="302">
        <f>SUM(B460,D460,F460)</f>
        <v>8.4270408203327705</v>
      </c>
      <c r="I460" s="299" t="str">
        <f>CONCATENATE("(",ROUND((H460/$H462)*100,1),")")</f>
        <v>(56.2)</v>
      </c>
      <c r="K460" s="302">
        <f>B460-B450</f>
        <v>6.6550007418233026E-2</v>
      </c>
      <c r="L460" s="302">
        <f>D460-D450</f>
        <v>6.5338028821094962E-2</v>
      </c>
      <c r="M460" s="302">
        <f>F460-F450</f>
        <v>-0.31515077227550448</v>
      </c>
      <c r="N460" s="302">
        <f>SUM(K460:M460)</f>
        <v>-0.18326273603617649</v>
      </c>
    </row>
    <row r="461" spans="1:14" x14ac:dyDescent="0.2">
      <c r="A461" s="282" t="s">
        <v>365</v>
      </c>
      <c r="B461" s="302">
        <f>'Ind T6'!V188</f>
        <v>1.9055850611400988</v>
      </c>
      <c r="C461" s="299" t="str">
        <f>CONCATENATE("(",ROUND((B461/$H462)*100,1),")")</f>
        <v>(12.7)</v>
      </c>
      <c r="D461" s="302">
        <f>'Ind T6'!W188</f>
        <v>3.6599224789333875</v>
      </c>
      <c r="E461" s="299" t="str">
        <f>CONCATENATE("(",ROUND((D461/$H462)*100,1),")")</f>
        <v>(24.4)</v>
      </c>
      <c r="F461" s="302">
        <f>'Ind T6'!X188</f>
        <v>0.99945163959375438</v>
      </c>
      <c r="G461" s="299" t="str">
        <f>CONCATENATE("(",ROUND((F461/$H462)*100,1),")")</f>
        <v>(6.7)</v>
      </c>
      <c r="H461" s="302">
        <f t="shared" ref="H461" si="345">SUM(B461,D461,F461)</f>
        <v>6.5649591796672411</v>
      </c>
      <c r="I461" s="299" t="str">
        <f>CONCATENATE("(",ROUND((H461/$H462)*100,1),")")</f>
        <v>(43.8)</v>
      </c>
      <c r="K461" s="302">
        <f t="shared" ref="K461:K462" si="346">B461-B451</f>
        <v>-0.23755020444741537</v>
      </c>
      <c r="L461" s="302">
        <f t="shared" ref="L461:L462" si="347">D461-D451</f>
        <v>-5.5815917130662918E-2</v>
      </c>
      <c r="M461" s="302">
        <f t="shared" ref="M461:M462" si="348">F461-F451</f>
        <v>-0.12637114238569713</v>
      </c>
      <c r="N461" s="302">
        <f t="shared" ref="N461:N462" si="349">SUM(K461:M461)</f>
        <v>-0.41973726396377542</v>
      </c>
    </row>
    <row r="462" spans="1:14" x14ac:dyDescent="0.2">
      <c r="A462" s="282" t="s">
        <v>363</v>
      </c>
      <c r="B462" s="302">
        <f>SUM(B460:B461)</f>
        <v>5.1730751303946567</v>
      </c>
      <c r="C462" s="299" t="str">
        <f>CONCATENATE("(",ROUND((B462/$H462)*100,1),")")</f>
        <v>(34.5)</v>
      </c>
      <c r="D462" s="302">
        <f>SUM(D460:D461)</f>
        <v>6.66413796203231</v>
      </c>
      <c r="E462" s="299" t="str">
        <f>CONCATENATE("(",ROUND((D462/$H462)*100,1),")")</f>
        <v>(44.5)</v>
      </c>
      <c r="F462" s="302">
        <f>SUM(F460:F461)</f>
        <v>3.1547869075730453</v>
      </c>
      <c r="G462" s="299" t="str">
        <f>CONCATENATE("(",ROUND((F462/$H462)*100,1),")")</f>
        <v>(21)</v>
      </c>
      <c r="H462" s="302">
        <f>SUM(H460:H461)</f>
        <v>14.992000000000012</v>
      </c>
      <c r="I462" s="299" t="str">
        <f>CONCATENATE("(",ROUND((H462/$H462)*100,1),")")</f>
        <v>(100)</v>
      </c>
      <c r="K462" s="302">
        <f t="shared" si="346"/>
        <v>-0.17100019702918257</v>
      </c>
      <c r="L462" s="302">
        <f t="shared" si="347"/>
        <v>9.5221116904316006E-3</v>
      </c>
      <c r="M462" s="302">
        <f t="shared" si="348"/>
        <v>-0.44152191466120128</v>
      </c>
      <c r="N462" s="302">
        <f t="shared" si="349"/>
        <v>-0.60299999999995224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4.0365140426628034</v>
      </c>
      <c r="C471" s="299" t="str">
        <f>CONCATENATE("(",ROUND((B471/$H473)*100,1),")")</f>
        <v>(20.8)</v>
      </c>
      <c r="D471" s="302">
        <f>'Ind T6'!M198</f>
        <v>1.3996713073708966</v>
      </c>
      <c r="E471" s="299" t="str">
        <f>CONCATENATE("(",ROUND((D471/$H473)*100,1),")")</f>
        <v>(7.2)</v>
      </c>
      <c r="F471" s="302">
        <f>'Ind T6'!N198</f>
        <v>2.4639070838675856</v>
      </c>
      <c r="G471" s="299" t="str">
        <f>CONCATENATE("(",ROUND((F471/$H473)*100,1),")")</f>
        <v>(12.7)</v>
      </c>
      <c r="H471" s="302">
        <f>SUM(B471,D471,F471)</f>
        <v>7.9000924339012855</v>
      </c>
      <c r="I471" s="299" t="str">
        <f>CONCATENATE("(",ROUND((H471/$H473)*100,1),")")</f>
        <v>(40.7)</v>
      </c>
      <c r="K471" s="302">
        <f>B476-B471</f>
        <v>-0.29359388153480381</v>
      </c>
      <c r="L471" s="302">
        <f>D476-D471</f>
        <v>-0.14748818564763555</v>
      </c>
      <c r="M471" s="302">
        <f>F476-F471</f>
        <v>-0.1818672313403642</v>
      </c>
      <c r="N471" s="302">
        <f>SUM(K471:M471)</f>
        <v>-0.62294929852280356</v>
      </c>
    </row>
    <row r="472" spans="1:14" x14ac:dyDescent="0.2">
      <c r="A472" s="282" t="s">
        <v>365</v>
      </c>
      <c r="B472" s="302">
        <f>'Ind T6'!L197</f>
        <v>3.7336636776173111</v>
      </c>
      <c r="C472" s="299" t="str">
        <f>CONCATENATE("(",ROUND((B472/$H473)*100,1),")")</f>
        <v>(19.2)</v>
      </c>
      <c r="D472" s="302">
        <f>'Ind T6'!M197</f>
        <v>3.0811084607494763</v>
      </c>
      <c r="E472" s="299" t="str">
        <f>CONCATENATE("(",ROUND((D472/$H473)*100,1),")")</f>
        <v>(15.9)</v>
      </c>
      <c r="F472" s="302">
        <f>'Ind T6'!N197</f>
        <v>4.7131354277319248</v>
      </c>
      <c r="G472" s="299" t="str">
        <f>CONCATENATE("(",ROUND((F472/$H473)*100,1),")")</f>
        <v>(24.3)</v>
      </c>
      <c r="H472" s="302">
        <f t="shared" ref="H472" si="350">SUM(B472,D472,F472)</f>
        <v>11.527907566098712</v>
      </c>
      <c r="I472" s="299" t="str">
        <f>CONCATENATE("(",ROUND((H472/$H473)*100,1),")")</f>
        <v>(59.3)</v>
      </c>
      <c r="K472" s="302">
        <f t="shared" ref="K472:K473" si="351">B477-B472</f>
        <v>-0.48671876992481167</v>
      </c>
      <c r="L472" s="302">
        <f t="shared" ref="L472:L473" si="352">D477-D472</f>
        <v>-0.35462878261519704</v>
      </c>
      <c r="M472" s="302">
        <f t="shared" ref="M472:M473" si="353">F477-F472</f>
        <v>-0.46870314893718845</v>
      </c>
      <c r="N472" s="302">
        <f t="shared" ref="N472:N473" si="354">SUM(K472:M472)</f>
        <v>-1.3100507014771972</v>
      </c>
    </row>
    <row r="473" spans="1:14" x14ac:dyDescent="0.2">
      <c r="A473" s="282" t="s">
        <v>363</v>
      </c>
      <c r="B473" s="302">
        <f>SUM(B471:B472)</f>
        <v>7.770177720280115</v>
      </c>
      <c r="C473" s="299" t="str">
        <f>CONCATENATE("(",ROUND((B473/$H473)*100,1),")")</f>
        <v>(40)</v>
      </c>
      <c r="D473" s="302">
        <f>SUM(D471:D472)</f>
        <v>4.4807797681203727</v>
      </c>
      <c r="E473" s="299" t="str">
        <f>CONCATENATE("(",ROUND((D473/$H473)*100,1),")")</f>
        <v>(23.1)</v>
      </c>
      <c r="F473" s="302">
        <f>SUM(F471:F472)</f>
        <v>7.1770425115995105</v>
      </c>
      <c r="G473" s="299" t="str">
        <f>CONCATENATE("(",ROUND((F473/$H473)*100,1),")")</f>
        <v>(36.9)</v>
      </c>
      <c r="H473" s="302">
        <f>SUM(H471:H472)</f>
        <v>19.427999999999997</v>
      </c>
      <c r="I473" s="299" t="str">
        <f>CONCATENATE("(",ROUND((H473/$H473)*100,1),")")</f>
        <v>(100)</v>
      </c>
      <c r="K473" s="302">
        <f t="shared" si="351"/>
        <v>-0.78031265145961548</v>
      </c>
      <c r="L473" s="302">
        <f t="shared" si="352"/>
        <v>-0.50211696826283259</v>
      </c>
      <c r="M473" s="302">
        <f t="shared" si="353"/>
        <v>-0.65057038027755265</v>
      </c>
      <c r="N473" s="302">
        <f t="shared" si="354"/>
        <v>-1.9330000000000007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3.7429201611279996</v>
      </c>
      <c r="C476" s="299" t="str">
        <f>CONCATENATE("(",ROUND((B476/$H478)*100,1),")")</f>
        <v>(21.4)</v>
      </c>
      <c r="D476" s="302">
        <f>'Ind T6'!R198</f>
        <v>1.2521831217232611</v>
      </c>
      <c r="E476" s="299" t="str">
        <f>CONCATENATE("(",ROUND((D476/$H478)*100,1),")")</f>
        <v>(7.2)</v>
      </c>
      <c r="F476" s="302">
        <f>'Ind T6'!S198</f>
        <v>2.2820398525272214</v>
      </c>
      <c r="G476" s="299" t="str">
        <f>CONCATENATE("(",ROUND((F476/$H478)*100,1),")")</f>
        <v>(13)</v>
      </c>
      <c r="H476" s="302">
        <f>SUM(B476,D476,F476)</f>
        <v>7.2771431353784823</v>
      </c>
      <c r="I476" s="299" t="str">
        <f>CONCATENATE("(",ROUND((H476/$H478)*100,1),")")</f>
        <v>(41.6)</v>
      </c>
      <c r="K476" s="302">
        <f>B481-B476</f>
        <v>4.8724320213909156E-2</v>
      </c>
      <c r="L476" s="302">
        <f>D481-D476</f>
        <v>-3.7332736870505423E-2</v>
      </c>
      <c r="M476" s="302">
        <f>F481-F476</f>
        <v>1.9938781112704529E-2</v>
      </c>
      <c r="N476" s="302">
        <f>SUM(K476:M476)</f>
        <v>3.1330364456108262E-2</v>
      </c>
    </row>
    <row r="477" spans="1:14" x14ac:dyDescent="0.2">
      <c r="A477" s="282" t="s">
        <v>365</v>
      </c>
      <c r="B477" s="302">
        <f>'Ind T6'!Q197</f>
        <v>3.2469449076924994</v>
      </c>
      <c r="C477" s="299" t="str">
        <f>CONCATENATE("(",ROUND((B477/$H478)*100,1),")")</f>
        <v>(18.6)</v>
      </c>
      <c r="D477" s="302">
        <f>'Ind T6'!R197</f>
        <v>2.7264796781342793</v>
      </c>
      <c r="E477" s="299" t="str">
        <f>CONCATENATE("(",ROUND((D477/$H478)*100,1),")")</f>
        <v>(15.6)</v>
      </c>
      <c r="F477" s="302">
        <f>'Ind T6'!S197</f>
        <v>4.2444322787947364</v>
      </c>
      <c r="G477" s="299" t="str">
        <f>CONCATENATE("(",ROUND((F477/$H478)*100,1),")")</f>
        <v>(24.3)</v>
      </c>
      <c r="H477" s="302">
        <f t="shared" ref="H477" si="355">SUM(B477,D477,F477)</f>
        <v>10.217856864621515</v>
      </c>
      <c r="I477" s="299" t="str">
        <f>CONCATENATE("(",ROUND((H477/$H478)*100,1),")")</f>
        <v>(58.4)</v>
      </c>
      <c r="K477" s="302">
        <f t="shared" ref="K477:K478" si="356">B482-B477</f>
        <v>-0.24994498325724823</v>
      </c>
      <c r="L477" s="302">
        <f t="shared" ref="L477:L478" si="357">D482-D477</f>
        <v>-0.17459139818560931</v>
      </c>
      <c r="M477" s="302">
        <f t="shared" ref="M477:M478" si="358">F482-F477</f>
        <v>-0.20479398301326679</v>
      </c>
      <c r="N477" s="302">
        <f t="shared" ref="N477:N478" si="359">SUM(K477:M477)</f>
        <v>-0.62933036445612434</v>
      </c>
    </row>
    <row r="478" spans="1:14" x14ac:dyDescent="0.2">
      <c r="A478" s="282" t="s">
        <v>363</v>
      </c>
      <c r="B478" s="302">
        <f>SUM(B476:B477)</f>
        <v>6.9898650688204995</v>
      </c>
      <c r="C478" s="299" t="str">
        <f>CONCATENATE("(",ROUND((B478/$H478)*100,1),")")</f>
        <v>(40)</v>
      </c>
      <c r="D478" s="302">
        <f>SUM(D476:D477)</f>
        <v>3.9786627998575401</v>
      </c>
      <c r="E478" s="299" t="str">
        <f>CONCATENATE("(",ROUND((D478/$H478)*100,1),")")</f>
        <v>(22.7)</v>
      </c>
      <c r="F478" s="302">
        <f>SUM(F476:F477)</f>
        <v>6.5264721313219578</v>
      </c>
      <c r="G478" s="299" t="str">
        <f>CONCATENATE("(",ROUND((F478/$H478)*100,1),")")</f>
        <v>(37.3)</v>
      </c>
      <c r="H478" s="302">
        <f>SUM(H476:H477)</f>
        <v>17.494999999999997</v>
      </c>
      <c r="I478" s="299" t="str">
        <f>CONCATENATE("(",ROUND((H478/$H478)*100,1),")")</f>
        <v>(100)</v>
      </c>
      <c r="K478" s="302">
        <f t="shared" si="356"/>
        <v>-0.20122066304333952</v>
      </c>
      <c r="L478" s="302">
        <f t="shared" si="357"/>
        <v>-0.21192413505611452</v>
      </c>
      <c r="M478" s="302">
        <f t="shared" si="358"/>
        <v>-0.1848552019005627</v>
      </c>
      <c r="N478" s="302">
        <f t="shared" si="359"/>
        <v>-0.59800000000001674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3.7916444813419088</v>
      </c>
      <c r="C481" s="299" t="str">
        <f>CONCATENATE("(",ROUND((B481/$H483)*100,1),")")</f>
        <v>(22.4)</v>
      </c>
      <c r="D481" s="302">
        <f>'Ind T6'!W198</f>
        <v>1.2148503848527556</v>
      </c>
      <c r="E481" s="299" t="str">
        <f>CONCATENATE("(",ROUND((D481/$H483)*100,1),")")</f>
        <v>(7.2)</v>
      </c>
      <c r="F481" s="302">
        <f>'Ind T6'!X198</f>
        <v>2.3019786336399259</v>
      </c>
      <c r="G481" s="299" t="str">
        <f>CONCATENATE("(",ROUND((F481/$H483)*100,1),")")</f>
        <v>(13.6)</v>
      </c>
      <c r="H481" s="302">
        <f>SUM(B481,D481,F481)</f>
        <v>7.3084734998345908</v>
      </c>
      <c r="I481" s="299" t="str">
        <f>CONCATENATE("(",ROUND((H481/$H483)*100,1),")")</f>
        <v>(43.3)</v>
      </c>
      <c r="K481" s="302">
        <f>B481-B471</f>
        <v>-0.24486956132089466</v>
      </c>
      <c r="L481" s="302">
        <f>D481-D471</f>
        <v>-0.18482092251814097</v>
      </c>
      <c r="M481" s="302">
        <f>F481-F471</f>
        <v>-0.16192845022765967</v>
      </c>
      <c r="N481" s="302">
        <f>SUM(K481:M481)</f>
        <v>-0.5916189340666953</v>
      </c>
    </row>
    <row r="482" spans="1:14" x14ac:dyDescent="0.2">
      <c r="A482" s="282" t="s">
        <v>365</v>
      </c>
      <c r="B482" s="302">
        <f>'Ind T6'!V197</f>
        <v>2.9969999244352512</v>
      </c>
      <c r="C482" s="299" t="str">
        <f>CONCATENATE("(",ROUND((B482/$H483)*100,1),")")</f>
        <v>(17.7)</v>
      </c>
      <c r="D482" s="302">
        <f>'Ind T6'!W197</f>
        <v>2.55188827994867</v>
      </c>
      <c r="E482" s="299" t="str">
        <f>CONCATENATE("(",ROUND((D482/$H483)*100,1),")")</f>
        <v>(15.1)</v>
      </c>
      <c r="F482" s="302">
        <f>'Ind T6'!X197</f>
        <v>4.0396382957814696</v>
      </c>
      <c r="G482" s="299" t="str">
        <f>CONCATENATE("(",ROUND((F482/$H483)*100,1),")")</f>
        <v>(23.9)</v>
      </c>
      <c r="H482" s="302">
        <f t="shared" ref="H482" si="360">SUM(B482,D482,F482)</f>
        <v>9.5885265001653899</v>
      </c>
      <c r="I482" s="299" t="str">
        <f>CONCATENATE("(",ROUND((H482/$H483)*100,1),")")</f>
        <v>(56.7)</v>
      </c>
      <c r="K482" s="302">
        <f t="shared" ref="K482:K483" si="361">B482-B472</f>
        <v>-0.7366637531820599</v>
      </c>
      <c r="L482" s="302">
        <f t="shared" ref="L482:L483" si="362">D482-D472</f>
        <v>-0.52922018080080635</v>
      </c>
      <c r="M482" s="302">
        <f t="shared" ref="M482:M483" si="363">F482-F472</f>
        <v>-0.67349713195045524</v>
      </c>
      <c r="N482" s="302">
        <f t="shared" ref="N482:N483" si="364">SUM(K482:M482)</f>
        <v>-1.9393810659333215</v>
      </c>
    </row>
    <row r="483" spans="1:14" x14ac:dyDescent="0.2">
      <c r="A483" s="282" t="s">
        <v>363</v>
      </c>
      <c r="B483" s="302">
        <f>SUM(B481:B482)</f>
        <v>6.78864440577716</v>
      </c>
      <c r="C483" s="299" t="str">
        <f>CONCATENATE("(",ROUND((B483/$H483)*100,1),")")</f>
        <v>(40.2)</v>
      </c>
      <c r="D483" s="302">
        <f>SUM(D481:D482)</f>
        <v>3.7667386648014256</v>
      </c>
      <c r="E483" s="299" t="str">
        <f>CONCATENATE("(",ROUND((D483/$H483)*100,1),")")</f>
        <v>(22.3)</v>
      </c>
      <c r="F483" s="302">
        <f>SUM(F481:F482)</f>
        <v>6.3416169294213951</v>
      </c>
      <c r="G483" s="299" t="str">
        <f>CONCATENATE("(",ROUND((F483/$H483)*100,1),")")</f>
        <v>(37.5)</v>
      </c>
      <c r="H483" s="302">
        <f>SUM(H481:H482)</f>
        <v>16.896999999999981</v>
      </c>
      <c r="I483" s="299" t="str">
        <f>CONCATENATE("(",ROUND((H483/$H483)*100,1),")")</f>
        <v>(100)</v>
      </c>
      <c r="K483" s="302">
        <f t="shared" si="361"/>
        <v>-0.981533314502955</v>
      </c>
      <c r="L483" s="302">
        <f t="shared" si="362"/>
        <v>-0.7140411033189471</v>
      </c>
      <c r="M483" s="302">
        <f t="shared" si="363"/>
        <v>-0.83542558217811536</v>
      </c>
      <c r="N483" s="302">
        <f t="shared" si="364"/>
        <v>-2.5310000000000175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Sheffield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0.25782135107577281</v>
      </c>
      <c r="C8" s="300">
        <v>2.3289960943243027E-2</v>
      </c>
      <c r="D8" s="300">
        <v>0.31597208159525358</v>
      </c>
      <c r="E8" s="300">
        <f>SUM(B8:D8)</f>
        <v>0.59708339361426943</v>
      </c>
      <c r="F8" s="300"/>
      <c r="G8" s="300">
        <v>0.43549502400132323</v>
      </c>
      <c r="H8" s="300">
        <v>0.33235962836536298</v>
      </c>
      <c r="I8" s="300">
        <v>0.72799631152486965</v>
      </c>
      <c r="J8" s="300">
        <f>SUM(G8:I8)</f>
        <v>1.4958509638915558</v>
      </c>
      <c r="K8" s="300"/>
      <c r="L8" s="300">
        <v>0.1818503258351726</v>
      </c>
      <c r="M8" s="300">
        <v>0.39044334665289304</v>
      </c>
      <c r="N8" s="300">
        <v>0.18671263401204613</v>
      </c>
      <c r="O8" s="300">
        <f>SUM(L8:N8)</f>
        <v>0.7590063065001118</v>
      </c>
      <c r="P8" s="300"/>
      <c r="Q8" s="300">
        <v>0.18966745844164701</v>
      </c>
      <c r="R8" s="300">
        <v>0.39483115177602224</v>
      </c>
      <c r="S8" s="300">
        <v>0.19757699499916997</v>
      </c>
      <c r="T8" s="300">
        <f>SUM(Q8:S8)</f>
        <v>0.78207560521683916</v>
      </c>
      <c r="U8" s="300"/>
      <c r="V8" s="300">
        <v>0.19524088828210712</v>
      </c>
      <c r="W8" s="300">
        <v>0.37790639315769131</v>
      </c>
      <c r="X8" s="300">
        <v>0.20958972316328475</v>
      </c>
      <c r="Y8" s="300">
        <f>SUM(V8:X8)</f>
        <v>0.78273700460308315</v>
      </c>
    </row>
    <row r="9" spans="1:25" x14ac:dyDescent="0.2">
      <c r="A9" s="260" t="s">
        <v>364</v>
      </c>
      <c r="B9" s="300">
        <v>1.4186108057219606</v>
      </c>
      <c r="C9" s="300">
        <v>0.19195674815645947</v>
      </c>
      <c r="D9" s="300">
        <v>1.8943490525073106</v>
      </c>
      <c r="E9" s="300">
        <f t="shared" ref="E9:E10" si="0">SUM(B9:D9)</f>
        <v>3.5049166063857307</v>
      </c>
      <c r="F9" s="300"/>
      <c r="G9" s="300">
        <v>1.0147592386282263</v>
      </c>
      <c r="H9" s="300">
        <v>0.13043138005394514</v>
      </c>
      <c r="I9" s="300">
        <v>1.8159584174262691</v>
      </c>
      <c r="J9" s="300">
        <f t="shared" ref="J9:J10" si="1">SUM(G9:I9)</f>
        <v>2.9611490361084405</v>
      </c>
      <c r="K9" s="300"/>
      <c r="L9" s="300">
        <v>0.76694807652567565</v>
      </c>
      <c r="M9" s="300">
        <v>0.229176792098396</v>
      </c>
      <c r="N9" s="300">
        <v>1.3288688248758183</v>
      </c>
      <c r="O9" s="300">
        <f t="shared" ref="O9:O10" si="2">SUM(L9:N9)</f>
        <v>2.32499369349989</v>
      </c>
      <c r="P9" s="300"/>
      <c r="Q9" s="300">
        <v>0.82695011878252123</v>
      </c>
      <c r="R9" s="300">
        <v>0.24067589832339395</v>
      </c>
      <c r="S9" s="300">
        <v>1.3442983776772495</v>
      </c>
      <c r="T9" s="300">
        <f t="shared" ref="T9:T10" si="3">SUM(Q9:S9)</f>
        <v>2.4119243947831643</v>
      </c>
      <c r="U9" s="300"/>
      <c r="V9" s="300">
        <v>0.92364578770819239</v>
      </c>
      <c r="W9" s="300">
        <v>0.24941177056890648</v>
      </c>
      <c r="X9" s="300">
        <v>1.282205437119823</v>
      </c>
      <c r="Y9" s="300">
        <f t="shared" ref="Y9:Y10" si="4">SUM(V9:X9)</f>
        <v>2.4552629953969216</v>
      </c>
    </row>
    <row r="10" spans="1:25" x14ac:dyDescent="0.2">
      <c r="A10" s="264" t="s">
        <v>363</v>
      </c>
      <c r="B10" s="301">
        <f>SUM(B8:B9)</f>
        <v>1.6764321567977334</v>
      </c>
      <c r="C10" s="301">
        <f t="shared" ref="C10:D10" si="5">SUM(C8:C9)</f>
        <v>0.2152467090997025</v>
      </c>
      <c r="D10" s="301">
        <f t="shared" si="5"/>
        <v>2.2103211341025641</v>
      </c>
      <c r="E10" s="301">
        <f t="shared" si="0"/>
        <v>4.1020000000000003</v>
      </c>
      <c r="F10" s="301"/>
      <c r="G10" s="301">
        <f>SUM(G8:G9)</f>
        <v>1.4502542626295494</v>
      </c>
      <c r="H10" s="301">
        <f t="shared" ref="H10" si="6">SUM(H8:H9)</f>
        <v>0.46279100841930809</v>
      </c>
      <c r="I10" s="301">
        <f t="shared" ref="I10" si="7">SUM(I8:I9)</f>
        <v>2.5439547289511388</v>
      </c>
      <c r="J10" s="301">
        <f t="shared" si="1"/>
        <v>4.4569999999999963</v>
      </c>
      <c r="K10" s="301"/>
      <c r="L10" s="301">
        <f>SUM(L8:L9)</f>
        <v>0.94879840236084823</v>
      </c>
      <c r="M10" s="301">
        <f t="shared" ref="M10" si="8">SUM(M8:M9)</f>
        <v>0.61962013875128907</v>
      </c>
      <c r="N10" s="301">
        <f t="shared" ref="N10" si="9">SUM(N8:N9)</f>
        <v>1.5155814588878644</v>
      </c>
      <c r="O10" s="301">
        <f t="shared" si="2"/>
        <v>3.0840000000000014</v>
      </c>
      <c r="P10" s="301"/>
      <c r="Q10" s="301">
        <f>SUM(Q8:Q9)</f>
        <v>1.0166175772241681</v>
      </c>
      <c r="R10" s="301">
        <f t="shared" ref="R10" si="10">SUM(R8:R9)</f>
        <v>0.63550705009941622</v>
      </c>
      <c r="S10" s="301">
        <f t="shared" ref="S10" si="11">SUM(S8:S9)</f>
        <v>1.5418753726764194</v>
      </c>
      <c r="T10" s="301">
        <f t="shared" si="3"/>
        <v>3.1940000000000035</v>
      </c>
      <c r="U10" s="301"/>
      <c r="V10" s="301">
        <f>SUM(V8:V9)</f>
        <v>1.1188866759902996</v>
      </c>
      <c r="W10" s="301">
        <f t="shared" ref="W10" si="12">SUM(W8:W9)</f>
        <v>0.62731816372659777</v>
      </c>
      <c r="X10" s="301">
        <f t="shared" ref="X10" si="13">SUM(X8:X9)</f>
        <v>1.4917951602831079</v>
      </c>
      <c r="Y10" s="301">
        <f t="shared" si="4"/>
        <v>3.2380000000000053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4.0359204618289679E-2</v>
      </c>
      <c r="C17" s="300">
        <v>1.3194355356002177E-2</v>
      </c>
      <c r="D17" s="300">
        <v>0.21524909129887224</v>
      </c>
      <c r="E17" s="300">
        <f>SUM(B17:D17)</f>
        <v>0.26880265127316411</v>
      </c>
      <c r="F17" s="300"/>
      <c r="G17" s="300">
        <v>2.4363417569103336E-2</v>
      </c>
      <c r="H17" s="300">
        <v>4.2521058965160619E-3</v>
      </c>
      <c r="I17" s="300">
        <v>1.1492178098690665E-4</v>
      </c>
      <c r="J17" s="300">
        <f>SUM(G17:I17)</f>
        <v>2.8730445246606305E-2</v>
      </c>
      <c r="K17" s="300"/>
      <c r="L17" s="300">
        <v>2.1065798045425702E-2</v>
      </c>
      <c r="M17" s="300">
        <v>3.9218241042435417E-3</v>
      </c>
      <c r="N17" s="300">
        <v>0</v>
      </c>
      <c r="O17" s="300">
        <f>SUM(L17:N17)</f>
        <v>2.4987622149669243E-2</v>
      </c>
      <c r="P17" s="300"/>
      <c r="Q17" s="300">
        <v>1.4345217391694969E-2</v>
      </c>
      <c r="R17" s="300">
        <v>2.6452173912729329E-3</v>
      </c>
      <c r="S17" s="300">
        <v>0</v>
      </c>
      <c r="T17" s="300">
        <f>SUM(Q17:S17)</f>
        <v>1.6990434782967901E-2</v>
      </c>
      <c r="U17" s="300"/>
      <c r="V17" s="300">
        <v>7.590296496384194E-3</v>
      </c>
      <c r="W17" s="300">
        <v>1.5525606468803352E-3</v>
      </c>
      <c r="X17" s="300">
        <v>0</v>
      </c>
      <c r="Y17" s="300">
        <f>SUM(V17:X17)</f>
        <v>9.1428571432645295E-3</v>
      </c>
    </row>
    <row r="18" spans="1:25" x14ac:dyDescent="0.2">
      <c r="A18" s="260" t="s">
        <v>364</v>
      </c>
      <c r="B18" s="300">
        <v>0.73112251443273424</v>
      </c>
      <c r="C18" s="300">
        <v>5.795167842645519E-2</v>
      </c>
      <c r="D18" s="300">
        <v>0.15212315586764616</v>
      </c>
      <c r="E18" s="300">
        <f t="shared" ref="E18:E19" si="14">SUM(B18:D18)</f>
        <v>0.94119734872683558</v>
      </c>
      <c r="F18" s="300"/>
      <c r="G18" s="300">
        <v>0.16135018050549985</v>
      </c>
      <c r="H18" s="300">
        <v>9.1937424789367774E-4</v>
      </c>
      <c r="I18" s="300">
        <v>0</v>
      </c>
      <c r="J18" s="300">
        <f t="shared" ref="J18:J19" si="15">SUM(G18:I18)</f>
        <v>0.16226955475339352</v>
      </c>
      <c r="K18" s="300"/>
      <c r="L18" s="300">
        <v>0.14645211726401272</v>
      </c>
      <c r="M18" s="300">
        <v>5.6026058631813654E-4</v>
      </c>
      <c r="N18" s="300">
        <v>0</v>
      </c>
      <c r="O18" s="300">
        <f t="shared" ref="O18:O19" si="16">SUM(L18:N18)</f>
        <v>0.14701237785033086</v>
      </c>
      <c r="P18" s="300"/>
      <c r="Q18" s="300">
        <v>9.9602608695293388E-2</v>
      </c>
      <c r="R18" s="300">
        <v>4.069565217387667E-4</v>
      </c>
      <c r="S18" s="300">
        <v>0</v>
      </c>
      <c r="T18" s="300">
        <f t="shared" ref="T18:T19" si="17">SUM(Q18:S18)</f>
        <v>0.10000956521703215</v>
      </c>
      <c r="U18" s="300"/>
      <c r="V18" s="300">
        <v>5.4598382748919198E-2</v>
      </c>
      <c r="W18" s="300">
        <v>2.5876010781632241E-4</v>
      </c>
      <c r="X18" s="300">
        <v>0</v>
      </c>
      <c r="Y18" s="300">
        <f t="shared" ref="Y18:Y19" si="18">SUM(V18:X18)</f>
        <v>5.485714285673552E-2</v>
      </c>
    </row>
    <row r="19" spans="1:25" x14ac:dyDescent="0.2">
      <c r="A19" s="264" t="s">
        <v>363</v>
      </c>
      <c r="B19" s="301">
        <f>SUM(B17:B18)</f>
        <v>0.77148171905102392</v>
      </c>
      <c r="C19" s="301">
        <f t="shared" ref="C19" si="19">SUM(C17:C18)</f>
        <v>7.1146033782457374E-2</v>
      </c>
      <c r="D19" s="301">
        <f t="shared" ref="D19" si="20">SUM(D17:D18)</f>
        <v>0.3673722471665184</v>
      </c>
      <c r="E19" s="301">
        <f t="shared" si="14"/>
        <v>1.2099999999999997</v>
      </c>
      <c r="F19" s="301"/>
      <c r="G19" s="301">
        <f>SUM(G17:G18)</f>
        <v>0.18571359807460319</v>
      </c>
      <c r="H19" s="301">
        <f t="shared" ref="H19" si="21">SUM(H17:H18)</f>
        <v>5.1714801444097394E-3</v>
      </c>
      <c r="I19" s="301">
        <f t="shared" ref="I19" si="22">SUM(I17:I18)</f>
        <v>1.1492178098690665E-4</v>
      </c>
      <c r="J19" s="301">
        <f t="shared" si="15"/>
        <v>0.19099999999999984</v>
      </c>
      <c r="K19" s="301"/>
      <c r="L19" s="301">
        <f>SUM(L17:L18)</f>
        <v>0.16751791530943844</v>
      </c>
      <c r="M19" s="301">
        <f t="shared" ref="M19" si="23">SUM(M17:M18)</f>
        <v>4.482084690561678E-3</v>
      </c>
      <c r="N19" s="301">
        <f t="shared" ref="N19" si="24">SUM(N17:N18)</f>
        <v>0</v>
      </c>
      <c r="O19" s="301">
        <f t="shared" si="16"/>
        <v>0.17200000000000013</v>
      </c>
      <c r="P19" s="301"/>
      <c r="Q19" s="301">
        <f>SUM(Q17:Q18)</f>
        <v>0.11394782608698836</v>
      </c>
      <c r="R19" s="301">
        <f t="shared" ref="R19" si="25">SUM(R17:R18)</f>
        <v>3.0521739130116997E-3</v>
      </c>
      <c r="S19" s="301">
        <f t="shared" ref="S19" si="26">SUM(S17:S18)</f>
        <v>0</v>
      </c>
      <c r="T19" s="301">
        <f t="shared" si="17"/>
        <v>0.11700000000000006</v>
      </c>
      <c r="U19" s="301"/>
      <c r="V19" s="301">
        <f>SUM(V17:V18)</f>
        <v>6.2188679245303392E-2</v>
      </c>
      <c r="W19" s="301">
        <f t="shared" ref="W19" si="27">SUM(W17:W18)</f>
        <v>1.8113207546966575E-3</v>
      </c>
      <c r="X19" s="301">
        <f t="shared" ref="X19" si="28">SUM(X17:X18)</f>
        <v>0</v>
      </c>
      <c r="Y19" s="301">
        <f t="shared" si="18"/>
        <v>6.4000000000000057E-2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1.8353979427992493</v>
      </c>
      <c r="C26" s="300">
        <v>0.6233920885770331</v>
      </c>
      <c r="D26" s="300">
        <v>0.12714655675714268</v>
      </c>
      <c r="E26" s="300">
        <f>SUM(B26:D26)</f>
        <v>2.5859365881334253</v>
      </c>
      <c r="F26" s="300"/>
      <c r="G26" s="300">
        <v>2.178718515879436</v>
      </c>
      <c r="H26" s="300">
        <v>0.33539152663377347</v>
      </c>
      <c r="I26" s="300">
        <v>0.10434403050721772</v>
      </c>
      <c r="J26" s="300">
        <f>SUM(G26:I26)</f>
        <v>2.6184540730204273</v>
      </c>
      <c r="K26" s="300"/>
      <c r="L26" s="300">
        <v>2.3224244943722185</v>
      </c>
      <c r="M26" s="300">
        <v>0.32248486690701145</v>
      </c>
      <c r="N26" s="300">
        <v>9.8307714444011665E-2</v>
      </c>
      <c r="O26" s="300">
        <f>SUM(L26:N26)</f>
        <v>2.7432170757232415</v>
      </c>
      <c r="P26" s="300"/>
      <c r="Q26" s="300">
        <v>2.2231231462464369</v>
      </c>
      <c r="R26" s="300">
        <v>0.29694600473257926</v>
      </c>
      <c r="S26" s="300">
        <v>9.3307874095950941E-2</v>
      </c>
      <c r="T26" s="300">
        <f>SUM(Q26:S26)</f>
        <v>2.6133770250749673</v>
      </c>
      <c r="U26" s="300"/>
      <c r="V26" s="300">
        <v>1.9248536409918973</v>
      </c>
      <c r="W26" s="300">
        <v>0.23893453497058803</v>
      </c>
      <c r="X26" s="300">
        <v>7.8777793797870629E-2</v>
      </c>
      <c r="Y26" s="300">
        <f>SUM(V26:X26)</f>
        <v>2.2425659697603559</v>
      </c>
    </row>
    <row r="27" spans="1:25" x14ac:dyDescent="0.2">
      <c r="A27" s="260" t="s">
        <v>364</v>
      </c>
      <c r="B27" s="300">
        <v>3.9198535526601894</v>
      </c>
      <c r="C27" s="300">
        <v>0.23634301138126562</v>
      </c>
      <c r="D27" s="300">
        <v>9.2866847825124457E-2</v>
      </c>
      <c r="E27" s="300">
        <f t="shared" ref="E27:E28" si="29">SUM(B27:D27)</f>
        <v>4.2490634118665795</v>
      </c>
      <c r="F27" s="300"/>
      <c r="G27" s="300">
        <v>4.7148090200474595</v>
      </c>
      <c r="H27" s="300">
        <v>0.12518757170892775</v>
      </c>
      <c r="I27" s="300">
        <v>2.8549335223176174E-2</v>
      </c>
      <c r="J27" s="300">
        <f t="shared" ref="J27:J28" si="30">SUM(G27:I27)</f>
        <v>4.8685459269795635</v>
      </c>
      <c r="K27" s="300"/>
      <c r="L27" s="300">
        <v>4.9875288512121587</v>
      </c>
      <c r="M27" s="300">
        <v>0.17921470940735496</v>
      </c>
      <c r="N27" s="300">
        <v>3.4039363657253373E-2</v>
      </c>
      <c r="O27" s="300">
        <f t="shared" ref="O27:O28" si="31">SUM(L27:N27)</f>
        <v>5.2007829242767674</v>
      </c>
      <c r="P27" s="300"/>
      <c r="Q27" s="300">
        <v>4.5524155221050018</v>
      </c>
      <c r="R27" s="300">
        <v>0.16543233893985385</v>
      </c>
      <c r="S27" s="300">
        <v>3.1775113880182268E-2</v>
      </c>
      <c r="T27" s="300">
        <f t="shared" ref="T27:T28" si="32">SUM(Q27:S27)</f>
        <v>4.749622974925038</v>
      </c>
      <c r="U27" s="300"/>
      <c r="V27" s="300">
        <v>3.60978183124949</v>
      </c>
      <c r="W27" s="300">
        <v>0.13402134102447472</v>
      </c>
      <c r="X27" s="300">
        <v>2.6630857965681869E-2</v>
      </c>
      <c r="Y27" s="300">
        <f t="shared" ref="Y27:Y28" si="33">SUM(V27:X27)</f>
        <v>3.7704340302396466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0.85973509995829867</v>
      </c>
      <c r="D28" s="301">
        <f t="shared" ref="D28" si="35">SUM(D26:D27)</f>
        <v>0.22001340458226715</v>
      </c>
      <c r="E28" s="301">
        <f t="shared" si="29"/>
        <v>6.8350000000000035</v>
      </c>
      <c r="F28" s="301"/>
      <c r="G28" s="301">
        <f>SUM(G26:G27)</f>
        <v>6.8935275359268955</v>
      </c>
      <c r="H28" s="301">
        <f t="shared" ref="H28" si="36">SUM(H26:H27)</f>
        <v>0.46057909834270122</v>
      </c>
      <c r="I28" s="301">
        <f t="shared" ref="I28" si="37">SUM(I26:I27)</f>
        <v>0.1328933657303939</v>
      </c>
      <c r="J28" s="301">
        <f t="shared" si="30"/>
        <v>7.4869999999999903</v>
      </c>
      <c r="K28" s="301"/>
      <c r="L28" s="301">
        <f>SUM(L26:L27)</f>
        <v>7.3099533455843773</v>
      </c>
      <c r="M28" s="301">
        <f t="shared" ref="M28" si="38">SUM(M26:M27)</f>
        <v>0.50169957631436635</v>
      </c>
      <c r="N28" s="301">
        <f t="shared" ref="N28" si="39">SUM(N26:N27)</f>
        <v>0.13234707810126503</v>
      </c>
      <c r="O28" s="301">
        <f t="shared" si="31"/>
        <v>7.9440000000000088</v>
      </c>
      <c r="P28" s="301"/>
      <c r="Q28" s="301">
        <f>SUM(Q26:Q27)</f>
        <v>6.7755386683514391</v>
      </c>
      <c r="R28" s="301">
        <f t="shared" ref="R28" si="40">SUM(R26:R27)</f>
        <v>0.46237834367243313</v>
      </c>
      <c r="S28" s="301">
        <f t="shared" ref="S28" si="41">SUM(S26:S27)</f>
        <v>0.12508298797613321</v>
      </c>
      <c r="T28" s="301">
        <f t="shared" si="32"/>
        <v>7.3630000000000049</v>
      </c>
      <c r="U28" s="301"/>
      <c r="V28" s="301">
        <f>SUM(V26:V27)</f>
        <v>5.5346354722413871</v>
      </c>
      <c r="W28" s="301">
        <f t="shared" ref="W28" si="42">SUM(W26:W27)</f>
        <v>0.37295587599506275</v>
      </c>
      <c r="X28" s="301">
        <f t="shared" ref="X28" si="43">SUM(X26:X27)</f>
        <v>0.10540865176355249</v>
      </c>
      <c r="Y28" s="301">
        <f t="shared" si="33"/>
        <v>6.0130000000000017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1.2681906249957722</v>
      </c>
      <c r="C35" s="300">
        <v>0.18386875000277345</v>
      </c>
      <c r="D35" s="300">
        <v>6.1709375001108339E-2</v>
      </c>
      <c r="E35" s="300">
        <f>SUM(B35:D35)</f>
        <v>1.5137687499996539</v>
      </c>
      <c r="F35" s="300"/>
      <c r="G35" s="300">
        <v>1.1347615310730805</v>
      </c>
      <c r="H35" s="300">
        <v>0.35828842968536845</v>
      </c>
      <c r="I35" s="300">
        <v>0.13155392798196533</v>
      </c>
      <c r="J35" s="300">
        <f>SUM(G35:I35)</f>
        <v>1.6246038887404142</v>
      </c>
      <c r="K35" s="300"/>
      <c r="L35" s="300">
        <v>1.2514032373164148</v>
      </c>
      <c r="M35" s="300">
        <v>0.31559747679964378</v>
      </c>
      <c r="N35" s="300">
        <v>0.13334801237697855</v>
      </c>
      <c r="O35" s="300">
        <f>SUM(L35:N35)</f>
        <v>1.700348726493037</v>
      </c>
      <c r="P35" s="300"/>
      <c r="Q35" s="300">
        <v>1.2816820381669405</v>
      </c>
      <c r="R35" s="300">
        <v>0.32506273839914429</v>
      </c>
      <c r="S35" s="300">
        <v>0.13489143182399121</v>
      </c>
      <c r="T35" s="300">
        <f>SUM(Q35:S35)</f>
        <v>1.741636208390076</v>
      </c>
      <c r="U35" s="300"/>
      <c r="V35" s="300">
        <v>1.244033177842605</v>
      </c>
      <c r="W35" s="300">
        <v>0.32550198721417467</v>
      </c>
      <c r="X35" s="300">
        <v>0.13956108518933483</v>
      </c>
      <c r="Y35" s="300">
        <f>SUM(V35:X35)</f>
        <v>1.7090962502461144</v>
      </c>
    </row>
    <row r="36" spans="1:25" x14ac:dyDescent="0.2">
      <c r="A36" s="260" t="s">
        <v>364</v>
      </c>
      <c r="B36" s="300">
        <v>5.4006197916662488</v>
      </c>
      <c r="C36" s="300">
        <v>0.10054010416726532</v>
      </c>
      <c r="D36" s="300">
        <v>0.23907135416683065</v>
      </c>
      <c r="E36" s="300">
        <f t="shared" ref="E36:E37" si="44">SUM(B36:D36)</f>
        <v>5.7402312500003454</v>
      </c>
      <c r="F36" s="300"/>
      <c r="G36" s="300">
        <v>5.3342504141581983</v>
      </c>
      <c r="H36" s="300">
        <v>0.13177173249680993</v>
      </c>
      <c r="I36" s="300">
        <v>0.4033739646045757</v>
      </c>
      <c r="J36" s="300">
        <f t="shared" ref="J36:J37" si="45">SUM(G36:I36)</f>
        <v>5.8693961112595838</v>
      </c>
      <c r="K36" s="300"/>
      <c r="L36" s="300">
        <v>5.1984182337544409</v>
      </c>
      <c r="M36" s="300">
        <v>0.24041418709870266</v>
      </c>
      <c r="N36" s="300">
        <v>0.10081885265382971</v>
      </c>
      <c r="O36" s="300">
        <f t="shared" ref="O36:O37" si="46">SUM(L36:N36)</f>
        <v>5.5396512735069736</v>
      </c>
      <c r="P36" s="300"/>
      <c r="Q36" s="300">
        <v>5.3916019925810028</v>
      </c>
      <c r="R36" s="300">
        <v>0.2554826643895306</v>
      </c>
      <c r="S36" s="300">
        <v>0.10927913463937636</v>
      </c>
      <c r="T36" s="300">
        <f t="shared" ref="T36:T37" si="47">SUM(Q36:S36)</f>
        <v>5.7563637916099095</v>
      </c>
      <c r="U36" s="300"/>
      <c r="V36" s="300">
        <v>5.2301676170456854</v>
      </c>
      <c r="W36" s="300">
        <v>0.26921375496862388</v>
      </c>
      <c r="X36" s="300">
        <v>0.11152237773958314</v>
      </c>
      <c r="Y36" s="300">
        <f t="shared" ref="Y36:Y37" si="48">SUM(V36:X36)</f>
        <v>5.6109037497538932</v>
      </c>
    </row>
    <row r="37" spans="1:25" x14ac:dyDescent="0.2">
      <c r="A37" s="264" t="s">
        <v>363</v>
      </c>
      <c r="B37" s="301">
        <f>SUM(B35:B36)</f>
        <v>6.668810416662021</v>
      </c>
      <c r="C37" s="301">
        <f t="shared" ref="C37" si="49">SUM(C35:C36)</f>
        <v>0.28440885417003875</v>
      </c>
      <c r="D37" s="301">
        <f t="shared" ref="D37" si="50">SUM(D35:D36)</f>
        <v>0.30078072916793896</v>
      </c>
      <c r="E37" s="301">
        <f t="shared" si="44"/>
        <v>7.2539999999999987</v>
      </c>
      <c r="F37" s="301"/>
      <c r="G37" s="301">
        <f>SUM(G35:G36)</f>
        <v>6.4690119452312791</v>
      </c>
      <c r="H37" s="301">
        <f t="shared" ref="H37" si="51">SUM(H35:H36)</f>
        <v>0.4900601621821784</v>
      </c>
      <c r="I37" s="301">
        <f t="shared" ref="I37" si="52">SUM(I35:I36)</f>
        <v>0.53492789258654105</v>
      </c>
      <c r="J37" s="301">
        <f t="shared" si="45"/>
        <v>7.4939999999999989</v>
      </c>
      <c r="K37" s="301"/>
      <c r="L37" s="301">
        <f>SUM(L35:L36)</f>
        <v>6.4498214710708552</v>
      </c>
      <c r="M37" s="301">
        <f t="shared" ref="M37" si="53">SUM(M35:M36)</f>
        <v>0.55601166389834644</v>
      </c>
      <c r="N37" s="301">
        <f t="shared" ref="N37" si="54">SUM(N35:N36)</f>
        <v>0.23416686503080825</v>
      </c>
      <c r="O37" s="301">
        <f t="shared" si="46"/>
        <v>7.24000000000001</v>
      </c>
      <c r="P37" s="301"/>
      <c r="Q37" s="301">
        <f>SUM(Q35:Q36)</f>
        <v>6.6732840307479435</v>
      </c>
      <c r="R37" s="301">
        <f t="shared" ref="R37" si="55">SUM(R35:R36)</f>
        <v>0.58054540278867495</v>
      </c>
      <c r="S37" s="301">
        <f t="shared" ref="S37" si="56">SUM(S35:S36)</f>
        <v>0.24417056646336757</v>
      </c>
      <c r="T37" s="301">
        <f t="shared" si="47"/>
        <v>7.497999999999986</v>
      </c>
      <c r="U37" s="301"/>
      <c r="V37" s="301">
        <f>SUM(V35:V36)</f>
        <v>6.47420079488829</v>
      </c>
      <c r="W37" s="301">
        <f t="shared" ref="W37" si="57">SUM(W35:W36)</f>
        <v>0.59471574218279855</v>
      </c>
      <c r="X37" s="301">
        <f t="shared" ref="X37" si="58">SUM(X35:X36)</f>
        <v>0.25108346292891798</v>
      </c>
      <c r="Y37" s="301">
        <f t="shared" si="48"/>
        <v>7.3200000000000065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7.0953987625402535</v>
      </c>
      <c r="C44" s="300">
        <v>2.261187223791937</v>
      </c>
      <c r="D44" s="300">
        <v>1.5086040072743858</v>
      </c>
      <c r="E44" s="300">
        <f>SUM(B44:D44)</f>
        <v>10.865189993606576</v>
      </c>
      <c r="F44" s="300"/>
      <c r="G44" s="300">
        <v>6.6317562654901723</v>
      </c>
      <c r="H44" s="300">
        <v>2.8614732593947858</v>
      </c>
      <c r="I44" s="300">
        <v>0.98837622275639581</v>
      </c>
      <c r="J44" s="300">
        <f>SUM(G44:I44)</f>
        <v>10.481605747641353</v>
      </c>
      <c r="K44" s="300"/>
      <c r="L44" s="300">
        <v>6.9395901183839817</v>
      </c>
      <c r="M44" s="300">
        <v>2.6439009032057923</v>
      </c>
      <c r="N44" s="300">
        <v>1.230985138967007</v>
      </c>
      <c r="O44" s="300">
        <f>SUM(L44:N44)</f>
        <v>10.814476160556781</v>
      </c>
      <c r="P44" s="300"/>
      <c r="Q44" s="300">
        <v>6.4423974489771725</v>
      </c>
      <c r="R44" s="300">
        <v>2.4299900263704126</v>
      </c>
      <c r="S44" s="300">
        <v>1.0781950527682596</v>
      </c>
      <c r="T44" s="300">
        <f>SUM(Q44:S44)</f>
        <v>9.9505825281158451</v>
      </c>
      <c r="U44" s="300"/>
      <c r="V44" s="300">
        <v>5.6564752985610172</v>
      </c>
      <c r="W44" s="300">
        <v>2.1106971141647435</v>
      </c>
      <c r="X44" s="300">
        <v>0.90235288032229011</v>
      </c>
      <c r="Y44" s="300">
        <f>SUM(V44:X44)</f>
        <v>8.66952529304805</v>
      </c>
    </row>
    <row r="45" spans="1:25" x14ac:dyDescent="0.2">
      <c r="A45" s="260" t="s">
        <v>364</v>
      </c>
      <c r="B45" s="300">
        <v>34.670391572683528</v>
      </c>
      <c r="C45" s="300">
        <v>0.73073006601458146</v>
      </c>
      <c r="D45" s="300">
        <v>4.1746883676951647</v>
      </c>
      <c r="E45" s="300">
        <f t="shared" ref="E45:E46" si="59">SUM(B45:D45)</f>
        <v>39.575810006393269</v>
      </c>
      <c r="F45" s="300"/>
      <c r="G45" s="300">
        <v>33.37728498319909</v>
      </c>
      <c r="H45" s="300">
        <v>1.1066309849960323</v>
      </c>
      <c r="I45" s="300">
        <v>2.2964782841635425</v>
      </c>
      <c r="J45" s="300">
        <f t="shared" ref="J45:J46" si="60">SUM(G45:I45)</f>
        <v>36.780394252358661</v>
      </c>
      <c r="K45" s="300"/>
      <c r="L45" s="300">
        <v>32.609765053249625</v>
      </c>
      <c r="M45" s="300">
        <v>1.9168872231518961</v>
      </c>
      <c r="N45" s="300">
        <v>1.6718715630417391</v>
      </c>
      <c r="O45" s="300">
        <f t="shared" ref="O45:O46" si="61">SUM(L45:N45)</f>
        <v>36.198523839443261</v>
      </c>
      <c r="P45" s="300"/>
      <c r="Q45" s="300">
        <v>30.065695676322132</v>
      </c>
      <c r="R45" s="300">
        <v>1.7557364875871113</v>
      </c>
      <c r="S45" s="300">
        <v>1.5309853079749096</v>
      </c>
      <c r="T45" s="300">
        <f t="shared" ref="T45:T46" si="62">SUM(Q45:S45)</f>
        <v>33.352417471884152</v>
      </c>
      <c r="U45" s="300"/>
      <c r="V45" s="300">
        <v>25.744623877421592</v>
      </c>
      <c r="W45" s="300">
        <v>1.5136464176173801</v>
      </c>
      <c r="X45" s="300">
        <v>1.374204411912977</v>
      </c>
      <c r="Y45" s="300">
        <f t="shared" ref="Y45:Y46" si="63">SUM(V45:X45)</f>
        <v>28.63247470695195</v>
      </c>
    </row>
    <row r="46" spans="1:25" x14ac:dyDescent="0.2">
      <c r="A46" s="264" t="s">
        <v>363</v>
      </c>
      <c r="B46" s="301">
        <f>SUM(B44:B45)</f>
        <v>41.765790335223784</v>
      </c>
      <c r="C46" s="301">
        <f t="shared" ref="C46" si="64">SUM(C44:C45)</f>
        <v>2.9919172898065183</v>
      </c>
      <c r="D46" s="301">
        <f t="shared" ref="D46" si="65">SUM(D44:D45)</f>
        <v>5.6832923749695503</v>
      </c>
      <c r="E46" s="301">
        <f t="shared" si="59"/>
        <v>50.440999999999846</v>
      </c>
      <c r="F46" s="301"/>
      <c r="G46" s="301">
        <f>SUM(G44:G45)</f>
        <v>40.009041248689265</v>
      </c>
      <c r="H46" s="301">
        <f t="shared" ref="H46" si="66">SUM(H44:H45)</f>
        <v>3.9681042443908181</v>
      </c>
      <c r="I46" s="301">
        <f t="shared" ref="I46" si="67">SUM(I44:I45)</f>
        <v>3.2848545069199382</v>
      </c>
      <c r="J46" s="301">
        <f t="shared" si="60"/>
        <v>47.262000000000015</v>
      </c>
      <c r="K46" s="301"/>
      <c r="L46" s="301">
        <f>SUM(L44:L45)</f>
        <v>39.549355171633607</v>
      </c>
      <c r="M46" s="301">
        <f t="shared" ref="M46" si="68">SUM(M44:M45)</f>
        <v>4.5607881263576884</v>
      </c>
      <c r="N46" s="301">
        <f t="shared" ref="N46" si="69">SUM(N44:N45)</f>
        <v>2.9028567020087461</v>
      </c>
      <c r="O46" s="301">
        <f t="shared" si="61"/>
        <v>47.013000000000041</v>
      </c>
      <c r="P46" s="301"/>
      <c r="Q46" s="301">
        <f>SUM(Q44:Q45)</f>
        <v>36.508093125299304</v>
      </c>
      <c r="R46" s="301">
        <f t="shared" ref="R46" si="70">SUM(R44:R45)</f>
        <v>4.1857265139575244</v>
      </c>
      <c r="S46" s="301">
        <f t="shared" ref="S46" si="71">SUM(S44:S45)</f>
        <v>2.6091803607431689</v>
      </c>
      <c r="T46" s="301">
        <f t="shared" si="62"/>
        <v>43.302999999999997</v>
      </c>
      <c r="U46" s="301"/>
      <c r="V46" s="301">
        <f>SUM(V44:V45)</f>
        <v>31.401099175982608</v>
      </c>
      <c r="W46" s="301">
        <f t="shared" ref="W46" si="72">SUM(W44:W45)</f>
        <v>3.6243435317821238</v>
      </c>
      <c r="X46" s="301">
        <f t="shared" ref="X46" si="73">SUM(X44:X45)</f>
        <v>2.276557292235267</v>
      </c>
      <c r="Y46" s="301">
        <f t="shared" si="63"/>
        <v>37.302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0.26778696869411256</v>
      </c>
      <c r="C53" s="300">
        <v>0.12031008738602479</v>
      </c>
      <c r="D53" s="300">
        <v>1.1088487316660998E-4</v>
      </c>
      <c r="E53" s="300">
        <f>SUM(B53:D53)</f>
        <v>0.38820794095330396</v>
      </c>
      <c r="F53" s="300"/>
      <c r="G53" s="300">
        <v>0.25570555429065611</v>
      </c>
      <c r="H53" s="300">
        <v>6.9218415662467725E-2</v>
      </c>
      <c r="I53" s="300">
        <v>1.2986569542599232E-4</v>
      </c>
      <c r="J53" s="300">
        <f>SUM(G53:I53)</f>
        <v>0.32505383564854984</v>
      </c>
      <c r="K53" s="300"/>
      <c r="L53" s="300">
        <v>0.23677395730069983</v>
      </c>
      <c r="M53" s="300">
        <v>6.0755585900373513E-2</v>
      </c>
      <c r="N53" s="300">
        <v>0</v>
      </c>
      <c r="O53" s="300">
        <f>SUM(L53:N53)</f>
        <v>0.29752954320107333</v>
      </c>
      <c r="P53" s="300"/>
      <c r="Q53" s="300">
        <v>0.23388317214783902</v>
      </c>
      <c r="R53" s="300">
        <v>5.9482398452217561E-2</v>
      </c>
      <c r="S53" s="300">
        <v>0</v>
      </c>
      <c r="T53" s="300">
        <f>SUM(Q53:S53)</f>
        <v>0.29336557060005658</v>
      </c>
      <c r="U53" s="300"/>
      <c r="V53" s="300">
        <v>0.23848448656358545</v>
      </c>
      <c r="W53" s="300">
        <v>5.9519667661115903E-2</v>
      </c>
      <c r="X53" s="300">
        <v>0</v>
      </c>
      <c r="Y53" s="300">
        <f>SUM(V53:X53)</f>
        <v>0.29800415422470133</v>
      </c>
    </row>
    <row r="54" spans="1:25" x14ac:dyDescent="0.2">
      <c r="A54" s="260" t="s">
        <v>364</v>
      </c>
      <c r="B54" s="300">
        <v>0.77807915499934344</v>
      </c>
      <c r="C54" s="300">
        <v>2.0181046916216399E-2</v>
      </c>
      <c r="D54" s="300">
        <v>0.12053185713113805</v>
      </c>
      <c r="E54" s="300">
        <f t="shared" ref="E54:E55" si="74">SUM(B54:D54)</f>
        <v>0.91879205904669781</v>
      </c>
      <c r="F54" s="300"/>
      <c r="G54" s="300">
        <v>0.80179080355007537</v>
      </c>
      <c r="H54" s="300">
        <v>1.4155360801375361E-2</v>
      </c>
      <c r="I54" s="300">
        <v>0</v>
      </c>
      <c r="J54" s="300">
        <f t="shared" ref="J54:J55" si="75">SUM(G54:I54)</f>
        <v>0.81594616435145073</v>
      </c>
      <c r="K54" s="300"/>
      <c r="L54" s="300">
        <v>0.75858068520006616</v>
      </c>
      <c r="M54" s="300">
        <v>1.4889771598859054E-2</v>
      </c>
      <c r="N54" s="300">
        <v>0</v>
      </c>
      <c r="O54" s="300">
        <f t="shared" ref="O54:O55" si="76">SUM(L54:N54)</f>
        <v>0.77347045679892523</v>
      </c>
      <c r="P54" s="300"/>
      <c r="Q54" s="300">
        <v>0.73779754996732172</v>
      </c>
      <c r="R54" s="300">
        <v>1.4836879432623072E-2</v>
      </c>
      <c r="S54" s="300">
        <v>0</v>
      </c>
      <c r="T54" s="300">
        <f t="shared" ref="T54:T55" si="77">SUM(Q54:S54)</f>
        <v>0.75263442939994474</v>
      </c>
      <c r="U54" s="300"/>
      <c r="V54" s="300">
        <v>0.72871011294389876</v>
      </c>
      <c r="W54" s="300">
        <v>1.5285732831400544E-2</v>
      </c>
      <c r="X54" s="300">
        <v>0</v>
      </c>
      <c r="Y54" s="300">
        <f t="shared" ref="Y54:Y55" si="78">SUM(V54:X54)</f>
        <v>0.74399584577529931</v>
      </c>
    </row>
    <row r="55" spans="1:25" x14ac:dyDescent="0.2">
      <c r="A55" s="264" t="s">
        <v>363</v>
      </c>
      <c r="B55" s="301">
        <f>SUM(B53:B54)</f>
        <v>1.0458661236934561</v>
      </c>
      <c r="C55" s="301">
        <f t="shared" ref="C55" si="79">SUM(C53:C54)</f>
        <v>0.14049113430224119</v>
      </c>
      <c r="D55" s="301">
        <f t="shared" ref="D55" si="80">SUM(D53:D54)</f>
        <v>0.12064274200430466</v>
      </c>
      <c r="E55" s="301">
        <f t="shared" si="74"/>
        <v>1.3070000000000019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1.2986569542599232E-4</v>
      </c>
      <c r="J55" s="301">
        <f t="shared" si="75"/>
        <v>1.1410000000000007</v>
      </c>
      <c r="K55" s="301"/>
      <c r="L55" s="301">
        <f>SUM(L53:L54)</f>
        <v>0.995354642500766</v>
      </c>
      <c r="M55" s="301">
        <f t="shared" ref="M55" si="83">SUM(M53:M54)</f>
        <v>7.5645357499232568E-2</v>
      </c>
      <c r="N55" s="301">
        <f t="shared" ref="N55" si="84">SUM(N53:N54)</f>
        <v>0</v>
      </c>
      <c r="O55" s="301">
        <f t="shared" si="76"/>
        <v>1.0709999999999986</v>
      </c>
      <c r="P55" s="301"/>
      <c r="Q55" s="301">
        <f>SUM(Q53:Q54)</f>
        <v>0.97168072211516077</v>
      </c>
      <c r="R55" s="301">
        <f t="shared" ref="R55" si="85">SUM(R53:R54)</f>
        <v>7.4319277884840634E-2</v>
      </c>
      <c r="S55" s="301">
        <f t="shared" ref="S55" si="86">SUM(S53:S54)</f>
        <v>0</v>
      </c>
      <c r="T55" s="301">
        <f t="shared" si="77"/>
        <v>1.0460000000000014</v>
      </c>
      <c r="U55" s="301"/>
      <c r="V55" s="301">
        <f>SUM(V53:V54)</f>
        <v>0.96719459950748421</v>
      </c>
      <c r="W55" s="301">
        <f t="shared" ref="W55" si="87">SUM(W53:W54)</f>
        <v>7.4805400492516452E-2</v>
      </c>
      <c r="X55" s="301">
        <f t="shared" ref="X55" si="88">SUM(X53:X54)</f>
        <v>0</v>
      </c>
      <c r="Y55" s="301">
        <f t="shared" si="78"/>
        <v>1.0420000000000007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0.56939160016978263</v>
      </c>
      <c r="C62" s="300">
        <v>0.36962510051643033</v>
      </c>
      <c r="D62" s="300">
        <v>0.12282785922063889</v>
      </c>
      <c r="E62" s="300">
        <f>SUM(B62:D62)</f>
        <v>1.0618445599068518</v>
      </c>
      <c r="F62" s="300"/>
      <c r="G62" s="300">
        <v>0.57070319634154409</v>
      </c>
      <c r="H62" s="300">
        <v>0.3547488584504519</v>
      </c>
      <c r="I62" s="300">
        <v>0</v>
      </c>
      <c r="J62" s="300">
        <f>SUM(G62:I62)</f>
        <v>0.92545205479199599</v>
      </c>
      <c r="K62" s="300"/>
      <c r="L62" s="300">
        <v>0.4712444141480675</v>
      </c>
      <c r="M62" s="300">
        <v>0.34565222545218288</v>
      </c>
      <c r="N62" s="300">
        <v>1.2355894031669791E-2</v>
      </c>
      <c r="O62" s="300">
        <f>SUM(L62:N62)</f>
        <v>0.8292525336319202</v>
      </c>
      <c r="P62" s="300"/>
      <c r="Q62" s="300">
        <v>0.50160849704003618</v>
      </c>
      <c r="R62" s="300">
        <v>0.35851301964706866</v>
      </c>
      <c r="S62" s="300">
        <v>1.2544084056717475E-2</v>
      </c>
      <c r="T62" s="300">
        <f>SUM(Q62:S62)</f>
        <v>0.87266560074382227</v>
      </c>
      <c r="U62" s="300"/>
      <c r="V62" s="300">
        <v>0.55754814213632786</v>
      </c>
      <c r="W62" s="300">
        <v>0.3780634662375737</v>
      </c>
      <c r="X62" s="300">
        <v>1.2831244914728996E-2</v>
      </c>
      <c r="Y62" s="300">
        <f>SUM(V62:X62)</f>
        <v>0.94844285328863054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0.27442209438545084</v>
      </c>
      <c r="E63" s="300">
        <f t="shared" ref="E63:E64" si="89">SUM(B63:D63)</f>
        <v>2.6291554400931449</v>
      </c>
      <c r="F63" s="300"/>
      <c r="G63" s="300">
        <v>1.6718995433808066</v>
      </c>
      <c r="H63" s="300">
        <v>8.8648401827200116E-2</v>
      </c>
      <c r="I63" s="300">
        <v>0</v>
      </c>
      <c r="J63" s="300">
        <f t="shared" ref="J63:J64" si="90">SUM(G63:I63)</f>
        <v>1.7605479452080066</v>
      </c>
      <c r="K63" s="300"/>
      <c r="L63" s="300">
        <v>1.4850533396577206</v>
      </c>
      <c r="M63" s="300">
        <v>0.19706868962327212</v>
      </c>
      <c r="N63" s="300">
        <v>0.12762543708708732</v>
      </c>
      <c r="O63" s="300">
        <f t="shared" ref="O63:O64" si="91">SUM(L63:N63)</f>
        <v>1.8097474663680799</v>
      </c>
      <c r="P63" s="300"/>
      <c r="Q63" s="300">
        <v>1.5107103700249251</v>
      </c>
      <c r="R63" s="300">
        <v>0.20271859296493422</v>
      </c>
      <c r="S63" s="300">
        <v>0.12590543626631148</v>
      </c>
      <c r="T63" s="300">
        <f t="shared" ref="T63:T64" si="92">SUM(Q63:S63)</f>
        <v>1.8393343992561708</v>
      </c>
      <c r="U63" s="300"/>
      <c r="V63" s="300">
        <v>1.5382218605760165</v>
      </c>
      <c r="W63" s="300">
        <v>0.2095770002704532</v>
      </c>
      <c r="X63" s="300">
        <v>0.11975828586490472</v>
      </c>
      <c r="Y63" s="300">
        <f t="shared" ref="Y63:Y64" si="93">SUM(V63:X63)</f>
        <v>1.8675571467113743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0.5401686150840983</v>
      </c>
      <c r="D64" s="301">
        <f t="shared" ref="D64" si="95">SUM(D62:D63)</f>
        <v>0.39724995360608972</v>
      </c>
      <c r="E64" s="301">
        <f t="shared" si="89"/>
        <v>3.6909999999999967</v>
      </c>
      <c r="F64" s="301"/>
      <c r="G64" s="301">
        <f>SUM(G62:G63)</f>
        <v>2.2426027397223507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2.6860000000000026</v>
      </c>
      <c r="K64" s="301"/>
      <c r="L64" s="301">
        <f>SUM(L62:L63)</f>
        <v>1.9562977538057882</v>
      </c>
      <c r="M64" s="301">
        <f t="shared" ref="M64" si="98">SUM(M62:M63)</f>
        <v>0.54272091507545506</v>
      </c>
      <c r="N64" s="301">
        <f t="shared" ref="N64" si="99">SUM(N62:N63)</f>
        <v>0.1399813311187571</v>
      </c>
      <c r="O64" s="301">
        <f t="shared" si="91"/>
        <v>2.6390000000000002</v>
      </c>
      <c r="P64" s="301"/>
      <c r="Q64" s="301">
        <f>SUM(Q62:Q63)</f>
        <v>2.0123188670649612</v>
      </c>
      <c r="R64" s="301">
        <f t="shared" ref="R64" si="100">SUM(R62:R63)</f>
        <v>0.56123161261200294</v>
      </c>
      <c r="S64" s="301">
        <f t="shared" ref="S64" si="101">SUM(S62:S63)</f>
        <v>0.13844952032302896</v>
      </c>
      <c r="T64" s="301">
        <f t="shared" si="92"/>
        <v>2.7119999999999931</v>
      </c>
      <c r="U64" s="301"/>
      <c r="V64" s="301">
        <f>SUM(V62:V63)</f>
        <v>2.0957700027123445</v>
      </c>
      <c r="W64" s="301">
        <f t="shared" ref="W64" si="102">SUM(W62:W63)</f>
        <v>0.58764046650802693</v>
      </c>
      <c r="X64" s="301">
        <f t="shared" ref="X64" si="103">SUM(X62:X63)</f>
        <v>0.13258953077963373</v>
      </c>
      <c r="Y64" s="301">
        <f t="shared" si="93"/>
        <v>2.8160000000000052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2.7141332269260423</v>
      </c>
      <c r="C71" s="300">
        <v>2.1069461830494487</v>
      </c>
      <c r="D71" s="300">
        <v>0.12424603564840882</v>
      </c>
      <c r="E71" s="300">
        <f>SUM(B71:D71)</f>
        <v>4.9453254456239</v>
      </c>
      <c r="F71" s="300"/>
      <c r="G71" s="300">
        <v>3.2192600066030748</v>
      </c>
      <c r="H71" s="300">
        <v>2.2884374373569143</v>
      </c>
      <c r="I71" s="300">
        <v>0.14957564977589452</v>
      </c>
      <c r="J71" s="300">
        <f>SUM(G71:I71)</f>
        <v>5.6572730937358839</v>
      </c>
      <c r="K71" s="300"/>
      <c r="L71" s="300">
        <v>3.823872870071138</v>
      </c>
      <c r="M71" s="300">
        <v>2.3474868392293109</v>
      </c>
      <c r="N71" s="300">
        <v>0.62771193738826792</v>
      </c>
      <c r="O71" s="300">
        <f>SUM(L71:N71)</f>
        <v>6.7990716466887164</v>
      </c>
      <c r="P71" s="300"/>
      <c r="Q71" s="300">
        <v>3.7755300601080277</v>
      </c>
      <c r="R71" s="300">
        <v>2.3332163610948427</v>
      </c>
      <c r="S71" s="300">
        <v>0.62244025494579791</v>
      </c>
      <c r="T71" s="300">
        <f>SUM(Q71:S71)</f>
        <v>6.7311866761486678</v>
      </c>
      <c r="U71" s="300"/>
      <c r="V71" s="300">
        <v>3.8751596326129945</v>
      </c>
      <c r="W71" s="300">
        <v>2.4213681572359969</v>
      </c>
      <c r="X71" s="300">
        <v>0.65699080652867758</v>
      </c>
      <c r="Y71" s="300">
        <f>SUM(V71:X71)</f>
        <v>6.953518596377668</v>
      </c>
    </row>
    <row r="72" spans="1:25" x14ac:dyDescent="0.2">
      <c r="A72" s="260" t="s">
        <v>364</v>
      </c>
      <c r="B72" s="300">
        <v>19.730365668268011</v>
      </c>
      <c r="C72" s="300">
        <v>0.61075733231575235</v>
      </c>
      <c r="D72" s="300">
        <v>15.420551553792317</v>
      </c>
      <c r="E72" s="300">
        <f t="shared" ref="E72:E73" si="104">SUM(B72:D72)</f>
        <v>35.761674554376079</v>
      </c>
      <c r="F72" s="300"/>
      <c r="G72" s="300">
        <v>22.347908821265268</v>
      </c>
      <c r="H72" s="300">
        <v>1.0045603311621658</v>
      </c>
      <c r="I72" s="300">
        <v>14.282257753836785</v>
      </c>
      <c r="J72" s="300">
        <f t="shared" ref="J72:J73" si="105">SUM(G72:I72)</f>
        <v>37.63472690626422</v>
      </c>
      <c r="K72" s="300"/>
      <c r="L72" s="300">
        <v>23.433556022915432</v>
      </c>
      <c r="M72" s="300">
        <v>1.8486694929191319</v>
      </c>
      <c r="N72" s="300">
        <v>14.304702837476656</v>
      </c>
      <c r="O72" s="300">
        <f t="shared" ref="O72:O73" si="106">SUM(L72:N72)</f>
        <v>39.586928353311222</v>
      </c>
      <c r="P72" s="300"/>
      <c r="Q72" s="300">
        <v>22.747340803747829</v>
      </c>
      <c r="R72" s="300">
        <v>1.8504980552758439</v>
      </c>
      <c r="S72" s="300">
        <v>14.203974464827605</v>
      </c>
      <c r="T72" s="300">
        <f t="shared" ref="T72:T73" si="107">SUM(Q72:S72)</f>
        <v>38.801813323851277</v>
      </c>
      <c r="U72" s="300"/>
      <c r="V72" s="300">
        <v>22.304179273493201</v>
      </c>
      <c r="W72" s="300">
        <v>1.9418549938162155</v>
      </c>
      <c r="X72" s="300">
        <v>14.699447136312889</v>
      </c>
      <c r="Y72" s="300">
        <f t="shared" ref="Y72:Y73" si="108">SUM(V72:X72)</f>
        <v>38.945481403622303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2.7177035153652009</v>
      </c>
      <c r="D73" s="301">
        <f t="shared" ref="D73" si="110">SUM(D71:D72)</f>
        <v>15.544797589440725</v>
      </c>
      <c r="E73" s="301">
        <f t="shared" si="104"/>
        <v>40.706999999999979</v>
      </c>
      <c r="F73" s="301"/>
      <c r="G73" s="301">
        <f>SUM(G71:G72)</f>
        <v>25.567168827868343</v>
      </c>
      <c r="H73" s="301">
        <f t="shared" ref="H73" si="111">SUM(H71:H72)</f>
        <v>3.2929977685190801</v>
      </c>
      <c r="I73" s="301">
        <f t="shared" ref="I73" si="112">SUM(I71:I72)</f>
        <v>14.431833403612679</v>
      </c>
      <c r="J73" s="301">
        <f t="shared" si="105"/>
        <v>43.292000000000101</v>
      </c>
      <c r="K73" s="301"/>
      <c r="L73" s="301">
        <f>SUM(L71:L72)</f>
        <v>27.257428892986571</v>
      </c>
      <c r="M73" s="301">
        <f t="shared" ref="M73" si="113">SUM(M71:M72)</f>
        <v>4.1961563321484423</v>
      </c>
      <c r="N73" s="301">
        <f t="shared" ref="N73" si="114">SUM(N71:N72)</f>
        <v>14.932414774864924</v>
      </c>
      <c r="O73" s="301">
        <f t="shared" si="106"/>
        <v>46.385999999999939</v>
      </c>
      <c r="P73" s="301"/>
      <c r="Q73" s="301">
        <f>SUM(Q71:Q72)</f>
        <v>26.522870863855857</v>
      </c>
      <c r="R73" s="301">
        <f t="shared" ref="R73" si="115">SUM(R71:R72)</f>
        <v>4.1837144163706865</v>
      </c>
      <c r="S73" s="301">
        <f t="shared" ref="S73" si="116">SUM(S71:S72)</f>
        <v>14.826414719773403</v>
      </c>
      <c r="T73" s="301">
        <f t="shared" si="107"/>
        <v>45.532999999999944</v>
      </c>
      <c r="U73" s="301"/>
      <c r="V73" s="301">
        <f>SUM(V71:V72)</f>
        <v>26.179338906106196</v>
      </c>
      <c r="W73" s="301">
        <f t="shared" ref="W73" si="117">SUM(W71:W72)</f>
        <v>4.3632231510522121</v>
      </c>
      <c r="X73" s="301">
        <f t="shared" ref="X73" si="118">SUM(X71:X72)</f>
        <v>15.356437942841566</v>
      </c>
      <c r="Y73" s="301">
        <f t="shared" si="108"/>
        <v>45.898999999999972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23.500762459757368</v>
      </c>
      <c r="D80" s="300">
        <v>3.4860135018229514</v>
      </c>
      <c r="E80" s="300">
        <f>SUM(B80:D80)</f>
        <v>44.821148553474529</v>
      </c>
      <c r="F80" s="300"/>
      <c r="G80" s="300">
        <v>18.750917279890349</v>
      </c>
      <c r="H80" s="300">
        <v>22.693802087211946</v>
      </c>
      <c r="I80" s="300">
        <v>1.9836903703338147</v>
      </c>
      <c r="J80" s="300">
        <f>SUM(G80:I80)</f>
        <v>43.428409737436112</v>
      </c>
      <c r="K80" s="300"/>
      <c r="L80" s="300">
        <v>16.834994301490987</v>
      </c>
      <c r="M80" s="300">
        <v>23.052722054569955</v>
      </c>
      <c r="N80" s="300">
        <v>1.8674714440049667</v>
      </c>
      <c r="O80" s="300">
        <f>SUM(L80:N80)</f>
        <v>41.755187800065912</v>
      </c>
      <c r="P80" s="300"/>
      <c r="Q80" s="300">
        <v>17.293510064971414</v>
      </c>
      <c r="R80" s="300">
        <v>21.9454659498974</v>
      </c>
      <c r="S80" s="300">
        <v>1.9078743945894583</v>
      </c>
      <c r="T80" s="300">
        <f>SUM(Q80:S80)</f>
        <v>41.146850409458267</v>
      </c>
      <c r="U80" s="300"/>
      <c r="V80" s="300">
        <v>18.384173836775457</v>
      </c>
      <c r="W80" s="300">
        <v>20.15080462332347</v>
      </c>
      <c r="X80" s="300">
        <v>2.0172608963142635</v>
      </c>
      <c r="Y80" s="300">
        <f>SUM(V80:X80)</f>
        <v>40.552239356413189</v>
      </c>
    </row>
    <row r="81" spans="1:25" x14ac:dyDescent="0.2">
      <c r="A81" s="260" t="s">
        <v>364</v>
      </c>
      <c r="B81" s="300">
        <v>34.005163907677733</v>
      </c>
      <c r="C81" s="300">
        <v>8.5330023332314084</v>
      </c>
      <c r="D81" s="300">
        <v>5.3326852056163556</v>
      </c>
      <c r="E81" s="300">
        <f t="shared" ref="E81:E82" si="119">SUM(B81:D81)</f>
        <v>47.870851446525499</v>
      </c>
      <c r="F81" s="300"/>
      <c r="G81" s="300">
        <v>34.454492294986892</v>
      </c>
      <c r="H81" s="300">
        <v>11.404538535873918</v>
      </c>
      <c r="I81" s="300">
        <v>4.4265594317031054</v>
      </c>
      <c r="J81" s="300">
        <f t="shared" ref="J81:J82" si="120">SUM(G81:I81)</f>
        <v>50.285590262563915</v>
      </c>
      <c r="K81" s="300"/>
      <c r="L81" s="300">
        <v>38.045125390937621</v>
      </c>
      <c r="M81" s="300">
        <v>10.215111861194639</v>
      </c>
      <c r="N81" s="300">
        <v>5.0765749478017188</v>
      </c>
      <c r="O81" s="300">
        <f t="shared" ref="O81:O82" si="121">SUM(L81:N81)</f>
        <v>53.336812199933973</v>
      </c>
      <c r="P81" s="300"/>
      <c r="Q81" s="300">
        <v>38.474868126773551</v>
      </c>
      <c r="R81" s="300">
        <v>10.11185405756007</v>
      </c>
      <c r="S81" s="300">
        <v>5.1274274062082492</v>
      </c>
      <c r="T81" s="300">
        <f t="shared" ref="T81:T82" si="122">SUM(Q81:S81)</f>
        <v>53.714149590541872</v>
      </c>
      <c r="U81" s="300"/>
      <c r="V81" s="300">
        <v>39.166106289128415</v>
      </c>
      <c r="W81" s="300">
        <v>10.060426802963342</v>
      </c>
      <c r="X81" s="300">
        <v>5.2172275514948936</v>
      </c>
      <c r="Y81" s="300">
        <f t="shared" ref="Y81:Y82" si="123">SUM(V81:X81)</f>
        <v>54.44376064358665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32.033764792988777</v>
      </c>
      <c r="D82" s="301">
        <f t="shared" ref="D82" si="125">SUM(D80:D81)</f>
        <v>8.8186987074393066</v>
      </c>
      <c r="E82" s="301">
        <f t="shared" si="119"/>
        <v>92.692000000000036</v>
      </c>
      <c r="F82" s="301"/>
      <c r="G82" s="301">
        <f>SUM(G80:G81)</f>
        <v>53.205409574877237</v>
      </c>
      <c r="H82" s="301">
        <f t="shared" ref="H82" si="126">SUM(H80:H81)</f>
        <v>34.098340623085861</v>
      </c>
      <c r="I82" s="301">
        <f t="shared" ref="I82" si="127">SUM(I80:I81)</f>
        <v>6.4102498020369199</v>
      </c>
      <c r="J82" s="301">
        <f t="shared" si="120"/>
        <v>93.714000000000013</v>
      </c>
      <c r="K82" s="301"/>
      <c r="L82" s="301">
        <f>SUM(L80:L81)</f>
        <v>54.880119692428607</v>
      </c>
      <c r="M82" s="301">
        <f t="shared" ref="M82" si="128">SUM(M80:M81)</f>
        <v>33.267833915764598</v>
      </c>
      <c r="N82" s="301">
        <f t="shared" ref="N82" si="129">SUM(N80:N81)</f>
        <v>6.944046391806685</v>
      </c>
      <c r="O82" s="301">
        <f t="shared" si="121"/>
        <v>95.091999999999885</v>
      </c>
      <c r="P82" s="301"/>
      <c r="Q82" s="301">
        <f>SUM(Q80:Q81)</f>
        <v>55.768378191744965</v>
      </c>
      <c r="R82" s="301">
        <f t="shared" ref="R82" si="130">SUM(R80:R81)</f>
        <v>32.05732000745747</v>
      </c>
      <c r="S82" s="301">
        <f t="shared" ref="S82" si="131">SUM(S80:S81)</f>
        <v>7.0353018007977077</v>
      </c>
      <c r="T82" s="301">
        <f t="shared" si="122"/>
        <v>94.861000000000146</v>
      </c>
      <c r="U82" s="301"/>
      <c r="V82" s="301">
        <f>SUM(V80:V81)</f>
        <v>57.550280125903868</v>
      </c>
      <c r="W82" s="301">
        <f t="shared" ref="W82" si="132">SUM(W80:W81)</f>
        <v>30.211231426286812</v>
      </c>
      <c r="X82" s="301">
        <f t="shared" ref="X82" si="133">SUM(X80:X81)</f>
        <v>7.2344884478091576</v>
      </c>
      <c r="Y82" s="301">
        <f t="shared" si="123"/>
        <v>94.995999999999839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3.8307333947629632</v>
      </c>
      <c r="C89" s="300">
        <v>2.414225822074203</v>
      </c>
      <c r="D89" s="300">
        <v>0.40884125730702775</v>
      </c>
      <c r="E89" s="300">
        <f>SUM(B89:D89)</f>
        <v>6.6538004741441945</v>
      </c>
      <c r="F89" s="300"/>
      <c r="G89" s="300">
        <v>5.2857210408173145</v>
      </c>
      <c r="H89" s="300">
        <v>3.0204120234233458</v>
      </c>
      <c r="I89" s="300">
        <v>0.47667035175280342</v>
      </c>
      <c r="J89" s="300">
        <f>SUM(G89:I89)</f>
        <v>8.7828034159934631</v>
      </c>
      <c r="K89" s="300"/>
      <c r="L89" s="300">
        <v>5.1137890196094542</v>
      </c>
      <c r="M89" s="300">
        <v>3.9649539289578599</v>
      </c>
      <c r="N89" s="300">
        <v>0.35402330770974522</v>
      </c>
      <c r="O89" s="300">
        <f>SUM(L89:N89)</f>
        <v>9.4327662562770591</v>
      </c>
      <c r="P89" s="300"/>
      <c r="Q89" s="300">
        <v>5.7624132188532453</v>
      </c>
      <c r="R89" s="300">
        <v>4.4647937381667733</v>
      </c>
      <c r="S89" s="300">
        <v>0.37829623294067305</v>
      </c>
      <c r="T89" s="300">
        <f>SUM(Q89:S89)</f>
        <v>10.605503189960693</v>
      </c>
      <c r="U89" s="300"/>
      <c r="V89" s="300">
        <v>6.2215154402872832</v>
      </c>
      <c r="W89" s="300">
        <v>4.9987275276952143</v>
      </c>
      <c r="X89" s="300">
        <v>0.38532679968227485</v>
      </c>
      <c r="Y89" s="300">
        <f>SUM(V89:X89)</f>
        <v>11.605569767664772</v>
      </c>
    </row>
    <row r="90" spans="1:25" x14ac:dyDescent="0.2">
      <c r="A90" s="260" t="s">
        <v>364</v>
      </c>
      <c r="B90" s="300">
        <v>18.809609464808023</v>
      </c>
      <c r="C90" s="300">
        <v>1.962923306567768</v>
      </c>
      <c r="D90" s="300">
        <v>5.7356667544799906</v>
      </c>
      <c r="E90" s="300">
        <f t="shared" ref="E90:E91" si="134">SUM(B90:D90)</f>
        <v>26.50819952585578</v>
      </c>
      <c r="F90" s="300"/>
      <c r="G90" s="300">
        <v>20.711737021350828</v>
      </c>
      <c r="H90" s="300">
        <v>3.6394747400562508</v>
      </c>
      <c r="I90" s="300">
        <v>4.4289848225995447</v>
      </c>
      <c r="J90" s="300">
        <f t="shared" ref="J90:J91" si="135">SUM(G90:I90)</f>
        <v>28.780196584006625</v>
      </c>
      <c r="K90" s="300"/>
      <c r="L90" s="300">
        <v>22.158591978913964</v>
      </c>
      <c r="M90" s="300">
        <v>3.4872099190274177</v>
      </c>
      <c r="N90" s="300">
        <v>4.2844318457815493</v>
      </c>
      <c r="O90" s="300">
        <f t="shared" ref="O90:O91" si="136">SUM(L90:N90)</f>
        <v>29.93023374372293</v>
      </c>
      <c r="P90" s="300"/>
      <c r="Q90" s="300">
        <v>23.855117410016295</v>
      </c>
      <c r="R90" s="300">
        <v>3.7602434216262952</v>
      </c>
      <c r="S90" s="300">
        <v>4.7181359783967212</v>
      </c>
      <c r="T90" s="300">
        <f t="shared" ref="T90:T91" si="137">SUM(Q90:S90)</f>
        <v>32.333496810039314</v>
      </c>
      <c r="U90" s="300"/>
      <c r="V90" s="300">
        <v>24.054124103498197</v>
      </c>
      <c r="W90" s="300">
        <v>4.0055575648069786</v>
      </c>
      <c r="X90" s="300">
        <v>5.0597485640299933</v>
      </c>
      <c r="Y90" s="300">
        <f t="shared" ref="Y90:Y91" si="138">SUM(V90:X90)</f>
        <v>33.119430232335169</v>
      </c>
    </row>
    <row r="91" spans="1:25" x14ac:dyDescent="0.2">
      <c r="A91" s="264" t="s">
        <v>363</v>
      </c>
      <c r="B91" s="301">
        <f>SUM(B89:B90)</f>
        <v>22.640342859570985</v>
      </c>
      <c r="C91" s="301">
        <f t="shared" ref="C91" si="139">SUM(C89:C90)</f>
        <v>4.377149128641971</v>
      </c>
      <c r="D91" s="301">
        <f t="shared" ref="D91" si="140">SUM(D89:D90)</f>
        <v>6.1445080117870186</v>
      </c>
      <c r="E91" s="301">
        <f t="shared" si="134"/>
        <v>33.161999999999978</v>
      </c>
      <c r="F91" s="301"/>
      <c r="G91" s="301">
        <f>SUM(G89:G90)</f>
        <v>25.997458062168143</v>
      </c>
      <c r="H91" s="301">
        <f t="shared" ref="H91" si="141">SUM(H89:H90)</f>
        <v>6.6598867634795962</v>
      </c>
      <c r="I91" s="301">
        <f t="shared" ref="I91" si="142">SUM(I89:I90)</f>
        <v>4.905655174352348</v>
      </c>
      <c r="J91" s="301">
        <f t="shared" si="135"/>
        <v>37.563000000000088</v>
      </c>
      <c r="K91" s="301"/>
      <c r="L91" s="301">
        <f>SUM(L89:L90)</f>
        <v>27.272380998523417</v>
      </c>
      <c r="M91" s="301">
        <f t="shared" ref="M91" si="143">SUM(M89:M90)</f>
        <v>7.4521638479852772</v>
      </c>
      <c r="N91" s="301">
        <f t="shared" ref="N91" si="144">SUM(N89:N90)</f>
        <v>4.6384551534912948</v>
      </c>
      <c r="O91" s="301">
        <f t="shared" si="136"/>
        <v>39.362999999999985</v>
      </c>
      <c r="P91" s="301"/>
      <c r="Q91" s="301">
        <f>SUM(Q89:Q90)</f>
        <v>29.617530628869538</v>
      </c>
      <c r="R91" s="301">
        <f t="shared" ref="R91" si="145">SUM(R89:R90)</f>
        <v>8.225037159793068</v>
      </c>
      <c r="S91" s="301">
        <f t="shared" ref="S91" si="146">SUM(S89:S90)</f>
        <v>5.0964322113373939</v>
      </c>
      <c r="T91" s="301">
        <f t="shared" si="137"/>
        <v>42.939</v>
      </c>
      <c r="U91" s="301"/>
      <c r="V91" s="301">
        <f>SUM(V89:V90)</f>
        <v>30.275639543785481</v>
      </c>
      <c r="W91" s="301">
        <f t="shared" ref="W91" si="147">SUM(W89:W90)</f>
        <v>9.0042850925021938</v>
      </c>
      <c r="X91" s="301">
        <f t="shared" ref="X91" si="148">SUM(X89:X90)</f>
        <v>5.4450753637122684</v>
      </c>
      <c r="Y91" s="301">
        <f t="shared" si="138"/>
        <v>44.724999999999945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5.4639283673391379</v>
      </c>
      <c r="C98" s="300">
        <v>12.016769968706349</v>
      </c>
      <c r="D98" s="300">
        <v>1.2728541239711175</v>
      </c>
      <c r="E98" s="300">
        <f>SUM(B98:D98)</f>
        <v>18.753552460016603</v>
      </c>
      <c r="F98" s="300"/>
      <c r="G98" s="300">
        <v>7.6935044385000948</v>
      </c>
      <c r="H98" s="300">
        <v>12.047191343533662</v>
      </c>
      <c r="I98" s="300">
        <v>2.3760763563082601</v>
      </c>
      <c r="J98" s="300">
        <f>SUM(G98:I98)</f>
        <v>22.116772138342018</v>
      </c>
      <c r="K98" s="300"/>
      <c r="L98" s="300">
        <v>6.2316483956425532</v>
      </c>
      <c r="M98" s="300">
        <v>11.228771340011463</v>
      </c>
      <c r="N98" s="300">
        <v>1.3527815706493551</v>
      </c>
      <c r="O98" s="300">
        <f>SUM(L98:N98)</f>
        <v>18.81320130630337</v>
      </c>
      <c r="P98" s="300"/>
      <c r="Q98" s="300">
        <v>6.1526813912099385</v>
      </c>
      <c r="R98" s="300">
        <v>10.997292456979777</v>
      </c>
      <c r="S98" s="300">
        <v>1.3731043304965687</v>
      </c>
      <c r="T98" s="300">
        <f>SUM(Q98:S98)</f>
        <v>18.523078178686287</v>
      </c>
      <c r="U98" s="300"/>
      <c r="V98" s="300">
        <v>6.7152697736250451</v>
      </c>
      <c r="W98" s="300">
        <v>11.84115856335757</v>
      </c>
      <c r="X98" s="300">
        <v>1.5299299034990592</v>
      </c>
      <c r="Y98" s="300">
        <f>SUM(V98:X98)</f>
        <v>20.086358240481676</v>
      </c>
    </row>
    <row r="99" spans="1:25" x14ac:dyDescent="0.2">
      <c r="A99" s="260" t="s">
        <v>364</v>
      </c>
      <c r="B99" s="300">
        <v>7.3946763390468204</v>
      </c>
      <c r="C99" s="300">
        <v>7.6985786795982083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7.3513528561852182</v>
      </c>
      <c r="H99" s="300">
        <v>7.5704237260207856</v>
      </c>
      <c r="I99" s="300">
        <v>1.8404512794519388</v>
      </c>
      <c r="J99" s="300">
        <f t="shared" ref="J99:J100" si="150">SUM(G99:I99)</f>
        <v>16.762227861657941</v>
      </c>
      <c r="K99" s="300"/>
      <c r="L99" s="300">
        <v>7.3568992056831481</v>
      </c>
      <c r="M99" s="300">
        <v>7.6231358569008147</v>
      </c>
      <c r="N99" s="300">
        <v>1.0497636311127017</v>
      </c>
      <c r="O99" s="300">
        <f t="shared" ref="O99:O100" si="151">SUM(L99:N99)</f>
        <v>16.029798693696662</v>
      </c>
      <c r="P99" s="300"/>
      <c r="Q99" s="300">
        <v>7.2715618843902172</v>
      </c>
      <c r="R99" s="300">
        <v>7.4282347144187577</v>
      </c>
      <c r="S99" s="300">
        <v>1.0591252225047696</v>
      </c>
      <c r="T99" s="300">
        <f t="shared" ref="T99:T100" si="152">SUM(Q99:S99)</f>
        <v>15.758921821313745</v>
      </c>
      <c r="U99" s="300"/>
      <c r="V99" s="300">
        <v>7.9909735531598587</v>
      </c>
      <c r="W99" s="300">
        <v>7.9643660766510243</v>
      </c>
      <c r="X99" s="300">
        <v>1.1753021297074517</v>
      </c>
      <c r="Y99" s="300">
        <f t="shared" ref="Y99:Y100" si="153">SUM(V99:X99)</f>
        <v>17.130641759518333</v>
      </c>
    </row>
    <row r="100" spans="1:25" x14ac:dyDescent="0.2">
      <c r="A100" s="264" t="s">
        <v>363</v>
      </c>
      <c r="B100" s="301">
        <f>SUM(B98:B99)</f>
        <v>12.858604706385957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36.031999999999975</v>
      </c>
      <c r="F100" s="301"/>
      <c r="G100" s="301">
        <f>SUM(G98:G99)</f>
        <v>15.044857294685313</v>
      </c>
      <c r="H100" s="301">
        <f t="shared" ref="H100" si="156">SUM(H98:H99)</f>
        <v>19.617615069554446</v>
      </c>
      <c r="I100" s="301">
        <f t="shared" ref="I100" si="157">SUM(I98:I99)</f>
        <v>4.2165276357601993</v>
      </c>
      <c r="J100" s="301">
        <f t="shared" si="150"/>
        <v>38.878999999999962</v>
      </c>
      <c r="K100" s="301"/>
      <c r="L100" s="301">
        <f>SUM(L98:L99)</f>
        <v>13.5885476013257</v>
      </c>
      <c r="M100" s="301">
        <f t="shared" ref="M100" si="158">SUM(M98:M99)</f>
        <v>18.851907196912279</v>
      </c>
      <c r="N100" s="301">
        <f t="shared" ref="N100" si="159">SUM(N98:N99)</f>
        <v>2.4025452017620568</v>
      </c>
      <c r="O100" s="301">
        <f t="shared" si="151"/>
        <v>34.843000000000039</v>
      </c>
      <c r="P100" s="301"/>
      <c r="Q100" s="301">
        <f>SUM(Q98:Q99)</f>
        <v>13.424243275600155</v>
      </c>
      <c r="R100" s="301">
        <f t="shared" ref="R100" si="160">SUM(R98:R99)</f>
        <v>18.425527171398535</v>
      </c>
      <c r="S100" s="301">
        <f t="shared" ref="S100" si="161">SUM(S98:S99)</f>
        <v>2.4322295530013385</v>
      </c>
      <c r="T100" s="301">
        <f t="shared" si="152"/>
        <v>34.282000000000025</v>
      </c>
      <c r="U100" s="301"/>
      <c r="V100" s="301">
        <f>SUM(V98:V99)</f>
        <v>14.706243326784904</v>
      </c>
      <c r="W100" s="301">
        <f t="shared" ref="W100" si="162">SUM(W98:W99)</f>
        <v>19.805524640008596</v>
      </c>
      <c r="X100" s="301">
        <f t="shared" ref="X100" si="163">SUM(X98:X99)</f>
        <v>2.705232033206511</v>
      </c>
      <c r="Y100" s="301">
        <f t="shared" si="153"/>
        <v>37.217000000000013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0.36886724386162723</v>
      </c>
      <c r="C107" s="300">
        <v>0.35134604978599671</v>
      </c>
      <c r="D107" s="300">
        <v>0.14754689754912892</v>
      </c>
      <c r="E107" s="300">
        <f>SUM(B107:D107)</f>
        <v>0.86776019119675296</v>
      </c>
      <c r="F107" s="300"/>
      <c r="G107" s="300">
        <v>0.87723829227800831</v>
      </c>
      <c r="H107" s="300">
        <v>0.32649439846983319</v>
      </c>
      <c r="I107" s="300">
        <v>0.82944741624054252</v>
      </c>
      <c r="J107" s="300">
        <f>SUM(G107:I107)</f>
        <v>2.0331801069883841</v>
      </c>
      <c r="K107" s="300"/>
      <c r="L107" s="300">
        <v>0.75790698728843164</v>
      </c>
      <c r="M107" s="300">
        <v>0.35725544465432835</v>
      </c>
      <c r="N107" s="300">
        <v>0.39596007258181315</v>
      </c>
      <c r="O107" s="300">
        <f>SUM(L107:N107)</f>
        <v>1.5111225045245731</v>
      </c>
      <c r="P107" s="300"/>
      <c r="Q107" s="300">
        <v>0.7445298694457092</v>
      </c>
      <c r="R107" s="300">
        <v>0.35652881444777457</v>
      </c>
      <c r="S107" s="300">
        <v>0.38518264538876001</v>
      </c>
      <c r="T107" s="300">
        <f>SUM(Q107:S107)</f>
        <v>1.4862413292822438</v>
      </c>
      <c r="U107" s="300"/>
      <c r="V107" s="300">
        <v>0.76342202609411336</v>
      </c>
      <c r="W107" s="300">
        <v>0.36329975987568081</v>
      </c>
      <c r="X107" s="300">
        <v>0.37502667272279289</v>
      </c>
      <c r="Y107" s="300">
        <f>SUM(V107:X107)</f>
        <v>1.5017484586925871</v>
      </c>
    </row>
    <row r="108" spans="1:25" x14ac:dyDescent="0.2">
      <c r="A108" s="260" t="s">
        <v>364</v>
      </c>
      <c r="B108" s="300">
        <v>0.45130907286665822</v>
      </c>
      <c r="C108" s="300">
        <v>0.18092938311701684</v>
      </c>
      <c r="D108" s="300">
        <v>0.54500135281957118</v>
      </c>
      <c r="E108" s="300">
        <f t="shared" ref="E108:E109" si="164">SUM(B108:D108)</f>
        <v>1.1772398088032463</v>
      </c>
      <c r="F108" s="300"/>
      <c r="G108" s="300">
        <v>1.1435345680221138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2.5198198930116114</v>
      </c>
      <c r="K108" s="300"/>
      <c r="L108" s="300">
        <v>1.2892159709618223</v>
      </c>
      <c r="M108" s="300">
        <v>0.11001497277765958</v>
      </c>
      <c r="N108" s="300">
        <v>0.70864655173594238</v>
      </c>
      <c r="O108" s="300">
        <f t="shared" ref="O108:O109" si="166">SUM(L108:N108)</f>
        <v>2.1078774954754245</v>
      </c>
      <c r="P108" s="300"/>
      <c r="Q108" s="300">
        <v>1.2610034286984053</v>
      </c>
      <c r="R108" s="300">
        <v>0.11344098641496406</v>
      </c>
      <c r="S108" s="300">
        <v>0.70131425560438787</v>
      </c>
      <c r="T108" s="300">
        <f t="shared" ref="T108:T109" si="167">SUM(Q108:S108)</f>
        <v>2.0757586707177573</v>
      </c>
      <c r="U108" s="300"/>
      <c r="V108" s="300">
        <v>1.2688519696032006</v>
      </c>
      <c r="W108" s="300">
        <v>0.12313258485055874</v>
      </c>
      <c r="X108" s="300">
        <v>0.72026698685365675</v>
      </c>
      <c r="Y108" s="300">
        <f t="shared" ref="Y108:Y109" si="168">SUM(V108:X108)</f>
        <v>2.1122515413074159</v>
      </c>
    </row>
    <row r="109" spans="1:25" x14ac:dyDescent="0.2">
      <c r="A109" s="264" t="s">
        <v>363</v>
      </c>
      <c r="B109" s="301">
        <f>SUM(B107:B108)</f>
        <v>0.82017631672828539</v>
      </c>
      <c r="C109" s="301">
        <f t="shared" ref="C109" si="169">SUM(C107:C108)</f>
        <v>0.53227543290301349</v>
      </c>
      <c r="D109" s="301">
        <f t="shared" ref="D109" si="170">SUM(D107:D108)</f>
        <v>0.69254825036870016</v>
      </c>
      <c r="E109" s="301">
        <f t="shared" si="164"/>
        <v>2.044999999999999</v>
      </c>
      <c r="F109" s="301"/>
      <c r="G109" s="301">
        <f>SUM(G107:G108)</f>
        <v>2.0207728603001223</v>
      </c>
      <c r="H109" s="301">
        <f t="shared" ref="H109" si="171">SUM(H107:H108)</f>
        <v>0.41104748688384896</v>
      </c>
      <c r="I109" s="301">
        <f t="shared" ref="I109" si="172">SUM(I107:I108)</f>
        <v>2.1211796528160241</v>
      </c>
      <c r="J109" s="301">
        <f t="shared" si="165"/>
        <v>4.5529999999999955</v>
      </c>
      <c r="K109" s="301"/>
      <c r="L109" s="301">
        <f>SUM(L107:L108)</f>
        <v>2.0471229582502541</v>
      </c>
      <c r="M109" s="301">
        <f t="shared" ref="M109" si="173">SUM(M107:M108)</f>
        <v>0.46727041743198794</v>
      </c>
      <c r="N109" s="301">
        <f t="shared" ref="N109" si="174">SUM(N107:N108)</f>
        <v>1.1046066243177555</v>
      </c>
      <c r="O109" s="301">
        <f t="shared" si="166"/>
        <v>3.6189999999999971</v>
      </c>
      <c r="P109" s="301"/>
      <c r="Q109" s="301">
        <f>SUM(Q107:Q108)</f>
        <v>2.0055332981441145</v>
      </c>
      <c r="R109" s="301">
        <f t="shared" ref="R109" si="175">SUM(R107:R108)</f>
        <v>0.46996980086273865</v>
      </c>
      <c r="S109" s="301">
        <f t="shared" ref="S109" si="176">SUM(S107:S108)</f>
        <v>1.086496900993148</v>
      </c>
      <c r="T109" s="301">
        <f t="shared" si="167"/>
        <v>3.5620000000000012</v>
      </c>
      <c r="U109" s="301"/>
      <c r="V109" s="301">
        <f>SUM(V107:V108)</f>
        <v>2.0322739956973139</v>
      </c>
      <c r="W109" s="301">
        <f t="shared" ref="W109" si="177">SUM(W107:W108)</f>
        <v>0.48643234472623953</v>
      </c>
      <c r="X109" s="301">
        <f t="shared" ref="X109" si="178">SUM(X107:X108)</f>
        <v>1.0952936595764498</v>
      </c>
      <c r="Y109" s="301">
        <f t="shared" si="168"/>
        <v>3.614000000000003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2.1741267394238966</v>
      </c>
      <c r="C116" s="300">
        <v>1.0572473330507015</v>
      </c>
      <c r="D116" s="300">
        <v>0.11755339047619734</v>
      </c>
      <c r="E116" s="300">
        <f>SUM(B116:D116)</f>
        <v>3.3489274629507952</v>
      </c>
      <c r="F116" s="300"/>
      <c r="G116" s="300">
        <v>3.0971522190439362</v>
      </c>
      <c r="H116" s="300">
        <v>1.3172738176492937</v>
      </c>
      <c r="I116" s="300">
        <v>0.11149008244102825</v>
      </c>
      <c r="J116" s="300">
        <f>SUM(G116:I116)</f>
        <v>4.5259161191342585</v>
      </c>
      <c r="K116" s="300"/>
      <c r="L116" s="300">
        <v>3.0064407238476143</v>
      </c>
      <c r="M116" s="300">
        <v>0.9277574823025716</v>
      </c>
      <c r="N116" s="300">
        <v>0.16117708890594723</v>
      </c>
      <c r="O116" s="300">
        <f>SUM(L116:N116)</f>
        <v>4.0953752950561331</v>
      </c>
      <c r="P116" s="300"/>
      <c r="Q116" s="300">
        <v>3.2855976771660043</v>
      </c>
      <c r="R116" s="300">
        <v>0.97692124793945823</v>
      </c>
      <c r="S116" s="300">
        <v>0.17463031272585544</v>
      </c>
      <c r="T116" s="300">
        <f>SUM(Q116:S116)</f>
        <v>4.437149237831318</v>
      </c>
      <c r="U116" s="300"/>
      <c r="V116" s="300">
        <v>3.6283610611966242</v>
      </c>
      <c r="W116" s="300">
        <v>0.99913324809065096</v>
      </c>
      <c r="X116" s="300">
        <v>0.18541992187203851</v>
      </c>
      <c r="Y116" s="300">
        <f>SUM(V116:X116)</f>
        <v>4.812914231159314</v>
      </c>
    </row>
    <row r="117" spans="1:25" x14ac:dyDescent="0.2">
      <c r="A117" s="260" t="s">
        <v>364</v>
      </c>
      <c r="B117" s="300">
        <v>6.8941031016632781</v>
      </c>
      <c r="C117" s="300">
        <v>0.61562783910172003</v>
      </c>
      <c r="D117" s="300">
        <v>1.031341596284215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0.51200895680055836</v>
      </c>
      <c r="I117" s="300">
        <v>1.1767223393125741</v>
      </c>
      <c r="J117" s="300">
        <f t="shared" ref="J117:J118" si="180">SUM(G117:I117)</f>
        <v>12.523083880865743</v>
      </c>
      <c r="K117" s="300"/>
      <c r="L117" s="300">
        <v>10.860592352440575</v>
      </c>
      <c r="M117" s="300">
        <v>0.71857019670537947</v>
      </c>
      <c r="N117" s="300">
        <v>1.0894621557979098</v>
      </c>
      <c r="O117" s="300">
        <f t="shared" ref="O117:O118" si="181">SUM(L117:N117)</f>
        <v>12.668624704943863</v>
      </c>
      <c r="P117" s="300"/>
      <c r="Q117" s="300">
        <v>11.513923233003851</v>
      </c>
      <c r="R117" s="300">
        <v>0.77336281349504266</v>
      </c>
      <c r="S117" s="300">
        <v>1.1905647156698085</v>
      </c>
      <c r="T117" s="300">
        <f t="shared" ref="T117:T118" si="182">SUM(Q117:S117)</f>
        <v>13.477850762168702</v>
      </c>
      <c r="U117" s="300"/>
      <c r="V117" s="300">
        <v>12.059765076953001</v>
      </c>
      <c r="W117" s="300">
        <v>0.82545214140065926</v>
      </c>
      <c r="X117" s="300">
        <v>1.2888685504869983</v>
      </c>
      <c r="Y117" s="300">
        <f t="shared" ref="Y117:Y118" si="183">SUM(V117:X117)</f>
        <v>14.174085768840659</v>
      </c>
    </row>
    <row r="118" spans="1:25" x14ac:dyDescent="0.2">
      <c r="A118" s="264" t="s">
        <v>363</v>
      </c>
      <c r="B118" s="301">
        <f>SUM(B116:B117)</f>
        <v>9.0682298410871738</v>
      </c>
      <c r="C118" s="301">
        <f t="shared" ref="C118" si="184">SUM(C116:C117)</f>
        <v>1.6728751721524215</v>
      </c>
      <c r="D118" s="301">
        <f t="shared" ref="D118" si="185">SUM(D116:D117)</f>
        <v>1.1488949867604124</v>
      </c>
      <c r="E118" s="301">
        <f t="shared" si="179"/>
        <v>11.890000000000008</v>
      </c>
      <c r="F118" s="301"/>
      <c r="G118" s="301">
        <f>SUM(G116:G117)</f>
        <v>13.931504803796546</v>
      </c>
      <c r="H118" s="301">
        <f t="shared" ref="H118" si="186">SUM(H116:H117)</f>
        <v>1.8292827744498521</v>
      </c>
      <c r="I118" s="301">
        <f t="shared" ref="I118" si="187">SUM(I116:I117)</f>
        <v>1.2882124217536024</v>
      </c>
      <c r="J118" s="301">
        <f t="shared" si="180"/>
        <v>17.048999999999999</v>
      </c>
      <c r="K118" s="301"/>
      <c r="L118" s="301">
        <f>SUM(L116:L117)</f>
        <v>13.867033076288189</v>
      </c>
      <c r="M118" s="301">
        <f t="shared" ref="M118" si="188">SUM(M116:M117)</f>
        <v>1.6463276790079511</v>
      </c>
      <c r="N118" s="301">
        <f t="shared" ref="N118" si="189">SUM(N116:N117)</f>
        <v>1.250639244703857</v>
      </c>
      <c r="O118" s="301">
        <f t="shared" si="181"/>
        <v>16.763999999999999</v>
      </c>
      <c r="P118" s="301"/>
      <c r="Q118" s="301">
        <f>SUM(Q116:Q117)</f>
        <v>14.799520910169855</v>
      </c>
      <c r="R118" s="301">
        <f t="shared" ref="R118" si="190">SUM(R116:R117)</f>
        <v>1.7502840614345008</v>
      </c>
      <c r="S118" s="301">
        <f t="shared" ref="S118" si="191">SUM(S116:S117)</f>
        <v>1.365195028395664</v>
      </c>
      <c r="T118" s="301">
        <f t="shared" si="182"/>
        <v>17.91500000000002</v>
      </c>
      <c r="U118" s="301"/>
      <c r="V118" s="301">
        <f>SUM(V116:V117)</f>
        <v>15.688126138149626</v>
      </c>
      <c r="W118" s="301">
        <f t="shared" ref="W118" si="192">SUM(W116:W117)</f>
        <v>1.8245853894913102</v>
      </c>
      <c r="X118" s="301">
        <f t="shared" ref="X118" si="193">SUM(X116:X117)</f>
        <v>1.4742884723590368</v>
      </c>
      <c r="Y118" s="301">
        <f t="shared" si="183"/>
        <v>18.986999999999973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5.6651407443400759</v>
      </c>
      <c r="C125" s="300">
        <v>2.3814662627768834</v>
      </c>
      <c r="D125" s="300">
        <v>0.25189143115586948</v>
      </c>
      <c r="E125" s="300">
        <f>SUM(B125:D125)</f>
        <v>8.2984984382728282</v>
      </c>
      <c r="F125" s="300"/>
      <c r="G125" s="300">
        <v>5.3287973238128314</v>
      </c>
      <c r="H125" s="300">
        <v>2.1635564440464266</v>
      </c>
      <c r="I125" s="300">
        <v>0.39801080957930313</v>
      </c>
      <c r="J125" s="300">
        <f>SUM(G125:I125)</f>
        <v>7.8903645774385618</v>
      </c>
      <c r="K125" s="300"/>
      <c r="L125" s="300">
        <v>5.4030019730093377</v>
      </c>
      <c r="M125" s="300">
        <v>2.3237806963920948</v>
      </c>
      <c r="N125" s="300">
        <v>0.42329474927190924</v>
      </c>
      <c r="O125" s="300">
        <f>SUM(L125:N125)</f>
        <v>8.1500774186733409</v>
      </c>
      <c r="P125" s="300"/>
      <c r="Q125" s="300">
        <v>5.421994116394993</v>
      </c>
      <c r="R125" s="300">
        <v>2.3069502548846677</v>
      </c>
      <c r="S125" s="300">
        <v>0.44412097492995611</v>
      </c>
      <c r="T125" s="300">
        <f>SUM(Q125:S125)</f>
        <v>8.1730653462096168</v>
      </c>
      <c r="U125" s="300"/>
      <c r="V125" s="300">
        <v>5.2900336126685099</v>
      </c>
      <c r="W125" s="300">
        <v>2.2301142283683286</v>
      </c>
      <c r="X125" s="300">
        <v>0.44136819277827888</v>
      </c>
      <c r="Y125" s="300">
        <f>SUM(V125:X125)</f>
        <v>7.9615160338151174</v>
      </c>
    </row>
    <row r="126" spans="1:25" x14ac:dyDescent="0.2">
      <c r="A126" s="260" t="s">
        <v>364</v>
      </c>
      <c r="B126" s="300">
        <v>6.6034991532607039</v>
      </c>
      <c r="C126" s="300">
        <v>0.24802510066763267</v>
      </c>
      <c r="D126" s="300">
        <v>0.2609773077988265</v>
      </c>
      <c r="E126" s="300">
        <f t="shared" ref="E126:E127" si="194">SUM(B126:D126)</f>
        <v>7.1125015617271634</v>
      </c>
      <c r="F126" s="300"/>
      <c r="G126" s="300">
        <v>6.5150457017470922</v>
      </c>
      <c r="H126" s="300">
        <v>0.3605244595249773</v>
      </c>
      <c r="I126" s="300">
        <v>0.45106526128934366</v>
      </c>
      <c r="J126" s="300">
        <f t="shared" ref="J126:J127" si="195">SUM(G126:I126)</f>
        <v>7.326635422561413</v>
      </c>
      <c r="K126" s="300"/>
      <c r="L126" s="300">
        <v>6.4101871845562988</v>
      </c>
      <c r="M126" s="300">
        <v>0.35756831848369058</v>
      </c>
      <c r="N126" s="300">
        <v>0.48116707828667027</v>
      </c>
      <c r="O126" s="300">
        <f t="shared" ref="O126:O127" si="196">SUM(L126:N126)</f>
        <v>7.24892258132666</v>
      </c>
      <c r="P126" s="300"/>
      <c r="Q126" s="300">
        <v>6.4606174939175816</v>
      </c>
      <c r="R126" s="300">
        <v>0.37533386578737138</v>
      </c>
      <c r="S126" s="300">
        <v>0.50898329408542797</v>
      </c>
      <c r="T126" s="300">
        <f t="shared" ref="T126:T127" si="197">SUM(Q126:S126)</f>
        <v>7.3449346537903804</v>
      </c>
      <c r="U126" s="300"/>
      <c r="V126" s="300">
        <v>6.3235313219047731</v>
      </c>
      <c r="W126" s="300">
        <v>0.3925561247895023</v>
      </c>
      <c r="X126" s="300">
        <v>0.51839651949060739</v>
      </c>
      <c r="Y126" s="300">
        <f t="shared" ref="Y126:Y127" si="198">SUM(V126:X126)</f>
        <v>7.2344839661848823</v>
      </c>
    </row>
    <row r="127" spans="1:25" x14ac:dyDescent="0.2">
      <c r="A127" s="264" t="s">
        <v>363</v>
      </c>
      <c r="B127" s="301">
        <f>SUM(B125:B126)</f>
        <v>12.26863989760078</v>
      </c>
      <c r="C127" s="301">
        <f t="shared" ref="C127" si="199">SUM(C125:C126)</f>
        <v>2.6294913634445161</v>
      </c>
      <c r="D127" s="301">
        <f t="shared" ref="D127" si="200">SUM(D125:D126)</f>
        <v>0.51286873895469598</v>
      </c>
      <c r="E127" s="301">
        <f t="shared" si="194"/>
        <v>15.410999999999992</v>
      </c>
      <c r="F127" s="301"/>
      <c r="G127" s="301">
        <f>SUM(G125:G126)</f>
        <v>11.843843025559924</v>
      </c>
      <c r="H127" s="301">
        <f t="shared" ref="H127" si="201">SUM(H125:H126)</f>
        <v>2.524080903571404</v>
      </c>
      <c r="I127" s="301">
        <f t="shared" ref="I127" si="202">SUM(I125:I126)</f>
        <v>0.84907607086864678</v>
      </c>
      <c r="J127" s="301">
        <f t="shared" si="195"/>
        <v>15.216999999999974</v>
      </c>
      <c r="K127" s="301"/>
      <c r="L127" s="301">
        <f>SUM(L125:L126)</f>
        <v>11.813189157565636</v>
      </c>
      <c r="M127" s="301">
        <f t="shared" ref="M127" si="203">SUM(M125:M126)</f>
        <v>2.6813490148757855</v>
      </c>
      <c r="N127" s="301">
        <f t="shared" ref="N127" si="204">SUM(N125:N126)</f>
        <v>0.90446182755857951</v>
      </c>
      <c r="O127" s="301">
        <f t="shared" si="196"/>
        <v>15.399000000000001</v>
      </c>
      <c r="P127" s="301"/>
      <c r="Q127" s="301">
        <f>SUM(Q125:Q126)</f>
        <v>11.882611610312575</v>
      </c>
      <c r="R127" s="301">
        <f t="shared" ref="R127" si="205">SUM(R125:R126)</f>
        <v>2.6822841206720391</v>
      </c>
      <c r="S127" s="301">
        <f t="shared" ref="S127" si="206">SUM(S125:S126)</f>
        <v>0.95310426901538414</v>
      </c>
      <c r="T127" s="301">
        <f t="shared" si="197"/>
        <v>15.517999999999997</v>
      </c>
      <c r="U127" s="301"/>
      <c r="V127" s="301">
        <f>SUM(V125:V126)</f>
        <v>11.613564934573283</v>
      </c>
      <c r="W127" s="301">
        <f t="shared" ref="W127" si="207">SUM(W125:W126)</f>
        <v>2.6226703531578308</v>
      </c>
      <c r="X127" s="301">
        <f t="shared" ref="X127" si="208">SUM(X125:X126)</f>
        <v>0.95976471226888627</v>
      </c>
      <c r="Y127" s="301">
        <f t="shared" si="198"/>
        <v>15.196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1.7455559111177152</v>
      </c>
      <c r="C134" s="300">
        <v>1.2860642772408879</v>
      </c>
      <c r="D134" s="300">
        <v>0.31427493828717268</v>
      </c>
      <c r="E134" s="300">
        <f>SUM(B134:D134)</f>
        <v>3.3458951266457757</v>
      </c>
      <c r="F134" s="300"/>
      <c r="G134" s="300">
        <v>1.6212957017754246</v>
      </c>
      <c r="H134" s="300">
        <v>1.0261294262095368</v>
      </c>
      <c r="I134" s="300">
        <v>0.36296549701790259</v>
      </c>
      <c r="J134" s="300">
        <f>SUM(G134:I134)</f>
        <v>3.0103906250028638</v>
      </c>
      <c r="K134" s="300"/>
      <c r="L134" s="300">
        <v>2.042374209917444</v>
      </c>
      <c r="M134" s="300">
        <v>0.95464982671841891</v>
      </c>
      <c r="N134" s="300">
        <v>1.2426815205610107</v>
      </c>
      <c r="O134" s="300">
        <f>SUM(L134:N134)</f>
        <v>4.2397055571968734</v>
      </c>
      <c r="P134" s="300"/>
      <c r="Q134" s="300">
        <v>1.9144280934087865</v>
      </c>
      <c r="R134" s="300">
        <v>0.82643699966132178</v>
      </c>
      <c r="S134" s="300">
        <v>1.1406716002953943</v>
      </c>
      <c r="T134" s="300">
        <f>SUM(Q134:S134)</f>
        <v>3.8815366933655024</v>
      </c>
      <c r="U134" s="300"/>
      <c r="V134" s="300">
        <v>2.1147527893330724</v>
      </c>
      <c r="W134" s="300">
        <v>0.78051990306329955</v>
      </c>
      <c r="X134" s="300">
        <v>1.1852607433354712</v>
      </c>
      <c r="Y134" s="300">
        <f>SUM(V134:X134)</f>
        <v>4.0805334357318435</v>
      </c>
    </row>
    <row r="135" spans="1:25" x14ac:dyDescent="0.2">
      <c r="A135" s="260" t="s">
        <v>364</v>
      </c>
      <c r="B135" s="300">
        <v>1.9973699368999629</v>
      </c>
      <c r="C135" s="300">
        <v>0.26422739325174921</v>
      </c>
      <c r="D135" s="300">
        <v>0.85750754320251688</v>
      </c>
      <c r="E135" s="300">
        <f t="shared" ref="E135:E136" si="209">SUM(B135:D135)</f>
        <v>3.119104873354229</v>
      </c>
      <c r="F135" s="300"/>
      <c r="G135" s="300">
        <v>2.3175244240485884</v>
      </c>
      <c r="H135" s="300">
        <v>0.5275422354936905</v>
      </c>
      <c r="I135" s="300">
        <v>1.1505427154548613</v>
      </c>
      <c r="J135" s="300">
        <f t="shared" ref="J135:J136" si="210">SUM(G135:I135)</f>
        <v>3.99560937499714</v>
      </c>
      <c r="K135" s="300"/>
      <c r="L135" s="300">
        <v>2.5727154572756685</v>
      </c>
      <c r="M135" s="300">
        <v>0.40367134863180293</v>
      </c>
      <c r="N135" s="300">
        <v>0.63690763689566554</v>
      </c>
      <c r="O135" s="300">
        <f t="shared" ref="O135:O136" si="211">SUM(L135:N135)</f>
        <v>3.6132944428031371</v>
      </c>
      <c r="P135" s="300"/>
      <c r="Q135" s="300">
        <v>2.3269996396246486</v>
      </c>
      <c r="R135" s="300">
        <v>0.36617573167866796</v>
      </c>
      <c r="S135" s="300">
        <v>0.60628793533116876</v>
      </c>
      <c r="T135" s="300">
        <f t="shared" ref="T135:T136" si="212">SUM(Q135:S135)</f>
        <v>3.2994633066344852</v>
      </c>
      <c r="U135" s="300"/>
      <c r="V135" s="300">
        <v>2.3996642752461792</v>
      </c>
      <c r="W135" s="300">
        <v>0.38446759603613412</v>
      </c>
      <c r="X135" s="300">
        <v>0.67933469298584426</v>
      </c>
      <c r="Y135" s="300">
        <f t="shared" ref="Y135:Y136" si="213">SUM(V135:X135)</f>
        <v>3.4634665642681575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1.5502916704926371</v>
      </c>
      <c r="D136" s="301">
        <f t="shared" ref="D136" si="215">SUM(D134:D135)</f>
        <v>1.1717824814896896</v>
      </c>
      <c r="E136" s="301">
        <f t="shared" si="209"/>
        <v>6.4650000000000043</v>
      </c>
      <c r="F136" s="301"/>
      <c r="G136" s="301">
        <f>SUM(G134:G135)</f>
        <v>3.9388201258240132</v>
      </c>
      <c r="H136" s="301">
        <f t="shared" ref="H136" si="216">SUM(H134:H135)</f>
        <v>1.5536716617032273</v>
      </c>
      <c r="I136" s="301">
        <f t="shared" ref="I136" si="217">SUM(I134:I135)</f>
        <v>1.5135082124727639</v>
      </c>
      <c r="J136" s="301">
        <f t="shared" si="210"/>
        <v>7.0060000000000047</v>
      </c>
      <c r="K136" s="301"/>
      <c r="L136" s="301">
        <f>SUM(L134:L135)</f>
        <v>4.6150896671931125</v>
      </c>
      <c r="M136" s="301">
        <f t="shared" ref="M136" si="218">SUM(M134:M135)</f>
        <v>1.3583211753502218</v>
      </c>
      <c r="N136" s="301">
        <f t="shared" ref="N136" si="219">SUM(N134:N135)</f>
        <v>1.8795891574566763</v>
      </c>
      <c r="O136" s="301">
        <f t="shared" si="211"/>
        <v>7.8530000000000104</v>
      </c>
      <c r="P136" s="301"/>
      <c r="Q136" s="301">
        <f>SUM(Q134:Q135)</f>
        <v>4.2414277330334347</v>
      </c>
      <c r="R136" s="301">
        <f t="shared" ref="R136" si="220">SUM(R134:R135)</f>
        <v>1.1926127313399897</v>
      </c>
      <c r="S136" s="301">
        <f t="shared" ref="S136" si="221">SUM(S134:S135)</f>
        <v>1.746959535626563</v>
      </c>
      <c r="T136" s="301">
        <f t="shared" si="212"/>
        <v>7.1809999999999876</v>
      </c>
      <c r="U136" s="301"/>
      <c r="V136" s="301">
        <f>SUM(V134:V135)</f>
        <v>4.5144170645792521</v>
      </c>
      <c r="W136" s="301">
        <f t="shared" ref="W136" si="222">SUM(W134:W135)</f>
        <v>1.1649874990994338</v>
      </c>
      <c r="X136" s="301">
        <f t="shared" ref="X136" si="223">SUM(X134:X135)</f>
        <v>1.8645954363213155</v>
      </c>
      <c r="Y136" s="301">
        <f t="shared" si="213"/>
        <v>7.5440000000000014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9.6059037904059235</v>
      </c>
      <c r="C143" s="300">
        <v>4.9730953102490556</v>
      </c>
      <c r="D143" s="300">
        <v>1.7419927706558074</v>
      </c>
      <c r="E143" s="300">
        <f>SUM(B143:D143)</f>
        <v>16.320991871310788</v>
      </c>
      <c r="F143" s="300"/>
      <c r="G143" s="300">
        <v>9.5072220352248209</v>
      </c>
      <c r="H143" s="300">
        <v>5.9295362249867933</v>
      </c>
      <c r="I143" s="300">
        <v>1.6228529376371137</v>
      </c>
      <c r="J143" s="300">
        <f>SUM(G143:I143)</f>
        <v>17.059611197848728</v>
      </c>
      <c r="K143" s="300"/>
      <c r="L143" s="300">
        <v>11.829986612315377</v>
      </c>
      <c r="M143" s="300">
        <v>5.8289581640844315</v>
      </c>
      <c r="N143" s="300">
        <v>1.5502811379334882</v>
      </c>
      <c r="O143" s="300">
        <f>SUM(L143:N143)</f>
        <v>19.209225914333295</v>
      </c>
      <c r="P143" s="300"/>
      <c r="Q143" s="300">
        <v>12.312291785223136</v>
      </c>
      <c r="R143" s="300">
        <v>6.137094861937288</v>
      </c>
      <c r="S143" s="300">
        <v>1.6715742873184631</v>
      </c>
      <c r="T143" s="300">
        <f>SUM(Q143:S143)</f>
        <v>20.120960934478887</v>
      </c>
      <c r="U143" s="300"/>
      <c r="V143" s="300">
        <v>13.123678890767332</v>
      </c>
      <c r="W143" s="300">
        <v>6.6296074024009393</v>
      </c>
      <c r="X143" s="300">
        <v>1.88544153784309</v>
      </c>
      <c r="Y143" s="300">
        <f>SUM(V143:X143)</f>
        <v>21.638727831011362</v>
      </c>
    </row>
    <row r="144" spans="1:25" x14ac:dyDescent="0.2">
      <c r="A144" s="260" t="s">
        <v>364</v>
      </c>
      <c r="B144" s="300">
        <v>13.897208682120066</v>
      </c>
      <c r="C144" s="300">
        <v>1.7957329434438181</v>
      </c>
      <c r="D144" s="300">
        <v>2.9380665031253237</v>
      </c>
      <c r="E144" s="300">
        <f t="shared" ref="E144:E145" si="224">SUM(B144:D144)</f>
        <v>18.63100812868921</v>
      </c>
      <c r="F144" s="300"/>
      <c r="G144" s="300">
        <v>15.8212210741188</v>
      </c>
      <c r="H144" s="300">
        <v>1.9922912411561926</v>
      </c>
      <c r="I144" s="300">
        <v>4.5258764868763279</v>
      </c>
      <c r="J144" s="300">
        <f t="shared" ref="J144:J145" si="225">SUM(G144:I144)</f>
        <v>22.339388802151319</v>
      </c>
      <c r="K144" s="300"/>
      <c r="L144" s="300">
        <v>13.94387520912505</v>
      </c>
      <c r="M144" s="300">
        <v>2.1567516137107474</v>
      </c>
      <c r="N144" s="300">
        <v>4.3421472628308688</v>
      </c>
      <c r="O144" s="300">
        <f t="shared" ref="O144:O145" si="226">SUM(L144:N144)</f>
        <v>20.442774085666663</v>
      </c>
      <c r="P144" s="300"/>
      <c r="Q144" s="300">
        <v>14.139961612285134</v>
      </c>
      <c r="R144" s="300">
        <v>2.2683017258845832</v>
      </c>
      <c r="S144" s="300">
        <v>4.5607757273513254</v>
      </c>
      <c r="T144" s="300">
        <f t="shared" ref="T144:T145" si="227">SUM(Q144:S144)</f>
        <v>20.969039065521045</v>
      </c>
      <c r="U144" s="300"/>
      <c r="V144" s="300">
        <v>14.657912734042236</v>
      </c>
      <c r="W144" s="300">
        <v>2.5036324963228629</v>
      </c>
      <c r="X144" s="300">
        <v>4.9547269386235389</v>
      </c>
      <c r="Y144" s="300">
        <f t="shared" ref="Y144:Y145" si="228">SUM(V144:X144)</f>
        <v>22.116272168988637</v>
      </c>
    </row>
    <row r="145" spans="1:25" x14ac:dyDescent="0.2">
      <c r="A145" s="264" t="s">
        <v>363</v>
      </c>
      <c r="B145" s="301">
        <f>SUM(B143:B144)</f>
        <v>23.503112472525991</v>
      </c>
      <c r="C145" s="301">
        <f t="shared" ref="C145" si="229">SUM(C143:C144)</f>
        <v>6.7688282536928739</v>
      </c>
      <c r="D145" s="301">
        <f t="shared" ref="D145" si="230">SUM(D143:D144)</f>
        <v>4.6800592737811311</v>
      </c>
      <c r="E145" s="301">
        <f t="shared" si="224"/>
        <v>34.951999999999998</v>
      </c>
      <c r="F145" s="301"/>
      <c r="G145" s="301">
        <f>SUM(G143:G144)</f>
        <v>25.32844310934362</v>
      </c>
      <c r="H145" s="301">
        <f t="shared" ref="H145" si="231">SUM(H143:H144)</f>
        <v>7.9218274661429859</v>
      </c>
      <c r="I145" s="301">
        <f t="shared" ref="I145" si="232">SUM(I143:I144)</f>
        <v>6.1487294245134416</v>
      </c>
      <c r="J145" s="301">
        <f t="shared" si="225"/>
        <v>39.399000000000051</v>
      </c>
      <c r="K145" s="301"/>
      <c r="L145" s="301">
        <f>SUM(L143:L144)</f>
        <v>25.773861821440427</v>
      </c>
      <c r="M145" s="301">
        <f t="shared" ref="M145" si="233">SUM(M143:M144)</f>
        <v>7.9857097777951793</v>
      </c>
      <c r="N145" s="301">
        <f t="shared" ref="N145" si="234">SUM(N143:N144)</f>
        <v>5.8924284007643575</v>
      </c>
      <c r="O145" s="301">
        <f t="shared" si="226"/>
        <v>39.651999999999965</v>
      </c>
      <c r="P145" s="301"/>
      <c r="Q145" s="301">
        <f>SUM(Q143:Q144)</f>
        <v>26.452253397508272</v>
      </c>
      <c r="R145" s="301">
        <f t="shared" ref="R145" si="235">SUM(R143:R144)</f>
        <v>8.4053965878218708</v>
      </c>
      <c r="S145" s="301">
        <f t="shared" ref="S145" si="236">SUM(S143:S144)</f>
        <v>6.2323500146697883</v>
      </c>
      <c r="T145" s="301">
        <f t="shared" si="227"/>
        <v>41.089999999999932</v>
      </c>
      <c r="U145" s="301"/>
      <c r="V145" s="301">
        <f>SUM(V143:V144)</f>
        <v>27.781591624809568</v>
      </c>
      <c r="W145" s="301">
        <f t="shared" ref="W145" si="237">SUM(W143:W144)</f>
        <v>9.1332398987238026</v>
      </c>
      <c r="X145" s="301">
        <f t="shared" ref="X145" si="238">SUM(X143:X144)</f>
        <v>6.8401684764666291</v>
      </c>
      <c r="Y145" s="301">
        <f t="shared" si="228"/>
        <v>43.755000000000003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8.3900786221414005</v>
      </c>
      <c r="C152" s="300">
        <v>9.94373228539596</v>
      </c>
      <c r="D152" s="300">
        <v>1.74290027821589</v>
      </c>
      <c r="E152" s="300">
        <f>SUM(B152:D152)</f>
        <v>20.076711185753254</v>
      </c>
      <c r="F152" s="300"/>
      <c r="G152" s="300">
        <v>8.904464545664931</v>
      </c>
      <c r="H152" s="300">
        <v>8.8802451005251353</v>
      </c>
      <c r="I152" s="300">
        <v>2.0163233733790666</v>
      </c>
      <c r="J152" s="300">
        <f>SUM(G152:I152)</f>
        <v>19.801033019569132</v>
      </c>
      <c r="K152" s="300"/>
      <c r="L152" s="300">
        <v>10.419638106352364</v>
      </c>
      <c r="M152" s="300">
        <v>8.9694076691697564</v>
      </c>
      <c r="N152" s="300">
        <v>2.7703963482009981</v>
      </c>
      <c r="O152" s="300">
        <f>SUM(L152:N152)</f>
        <v>22.159442123723117</v>
      </c>
      <c r="P152" s="300"/>
      <c r="Q152" s="300">
        <v>11.438433530123421</v>
      </c>
      <c r="R152" s="300">
        <v>9.4907612017560794</v>
      </c>
      <c r="S152" s="300">
        <v>2.937411464607989</v>
      </c>
      <c r="T152" s="300">
        <f>SUM(Q152:S152)</f>
        <v>23.866606196487488</v>
      </c>
      <c r="U152" s="300"/>
      <c r="V152" s="300">
        <v>12.676628290306519</v>
      </c>
      <c r="W152" s="300">
        <v>9.9373410869715126</v>
      </c>
      <c r="X152" s="300">
        <v>3.2131507414478762</v>
      </c>
      <c r="Y152" s="300">
        <f>SUM(V152:X152)</f>
        <v>25.827120118725908</v>
      </c>
    </row>
    <row r="153" spans="1:25" x14ac:dyDescent="0.2">
      <c r="A153" s="260" t="s">
        <v>364</v>
      </c>
      <c r="B153" s="300">
        <v>18.680472333733267</v>
      </c>
      <c r="C153" s="300">
        <v>6.9242894590733863</v>
      </c>
      <c r="D153" s="300">
        <v>3.6905270214401367</v>
      </c>
      <c r="E153" s="300">
        <f t="shared" ref="E153:E154" si="239">SUM(B153:D153)</f>
        <v>29.295288814246788</v>
      </c>
      <c r="F153" s="300"/>
      <c r="G153" s="300">
        <v>15.569830459507559</v>
      </c>
      <c r="H153" s="300">
        <v>6.7465337847614579</v>
      </c>
      <c r="I153" s="300">
        <v>4.9316027361618175</v>
      </c>
      <c r="J153" s="300">
        <f t="shared" ref="J153:J154" si="240">SUM(G153:I153)</f>
        <v>27.247966980430835</v>
      </c>
      <c r="K153" s="300"/>
      <c r="L153" s="300">
        <v>17.511335131792634</v>
      </c>
      <c r="M153" s="300">
        <v>6.0658761307879594</v>
      </c>
      <c r="N153" s="300">
        <v>1.9053466136962929</v>
      </c>
      <c r="O153" s="300">
        <f t="shared" ref="O153:O154" si="241">SUM(L153:N153)</f>
        <v>25.482557876276886</v>
      </c>
      <c r="P153" s="300"/>
      <c r="Q153" s="300">
        <v>18.883895824867889</v>
      </c>
      <c r="R153" s="300">
        <v>6.5279491567784005</v>
      </c>
      <c r="S153" s="300">
        <v>2.0225488218662462</v>
      </c>
      <c r="T153" s="300">
        <f t="shared" ref="T153:T154" si="242">SUM(Q153:S153)</f>
        <v>27.434393803512535</v>
      </c>
      <c r="U153" s="300"/>
      <c r="V153" s="300">
        <v>20.472239668009856</v>
      </c>
      <c r="W153" s="300">
        <v>7.0120680065674641</v>
      </c>
      <c r="X153" s="300">
        <v>2.1995722066967143</v>
      </c>
      <c r="Y153" s="300">
        <f t="shared" ref="Y153:Y154" si="243">SUM(V153:X153)</f>
        <v>29.683879881274034</v>
      </c>
    </row>
    <row r="154" spans="1:25" x14ac:dyDescent="0.2">
      <c r="A154" s="264" t="s">
        <v>363</v>
      </c>
      <c r="B154" s="301">
        <f>SUM(B152:B153)</f>
        <v>27.070550955874666</v>
      </c>
      <c r="C154" s="301">
        <f t="shared" ref="C154" si="244">SUM(C152:C153)</f>
        <v>16.868021744469345</v>
      </c>
      <c r="D154" s="301">
        <f t="shared" ref="D154" si="245">SUM(D152:D153)</f>
        <v>5.4334272996560262</v>
      </c>
      <c r="E154" s="301">
        <f t="shared" si="239"/>
        <v>49.372000000000035</v>
      </c>
      <c r="F154" s="301"/>
      <c r="G154" s="301">
        <f>SUM(G152:G153)</f>
        <v>24.47429500517249</v>
      </c>
      <c r="H154" s="301">
        <f t="shared" ref="H154" si="246">SUM(H152:H153)</f>
        <v>15.626778885286594</v>
      </c>
      <c r="I154" s="301">
        <f t="shared" ref="I154" si="247">SUM(I152:I153)</f>
        <v>6.9479261095408837</v>
      </c>
      <c r="J154" s="301">
        <f t="shared" si="240"/>
        <v>47.048999999999964</v>
      </c>
      <c r="K154" s="301"/>
      <c r="L154" s="301">
        <f>SUM(L152:L153)</f>
        <v>27.930973238145</v>
      </c>
      <c r="M154" s="301">
        <f t="shared" ref="M154" si="248">SUM(M152:M153)</f>
        <v>15.035283799957716</v>
      </c>
      <c r="N154" s="301">
        <f t="shared" ref="N154" si="249">SUM(N152:N153)</f>
        <v>4.6757429618972912</v>
      </c>
      <c r="O154" s="301">
        <f t="shared" si="241"/>
        <v>47.64200000000001</v>
      </c>
      <c r="P154" s="301"/>
      <c r="Q154" s="301">
        <f>SUM(Q152:Q153)</f>
        <v>30.322329354991311</v>
      </c>
      <c r="R154" s="301">
        <f t="shared" ref="R154" si="250">SUM(R152:R153)</f>
        <v>16.018710358534481</v>
      </c>
      <c r="S154" s="301">
        <f t="shared" ref="S154" si="251">SUM(S152:S153)</f>
        <v>4.9599602864742351</v>
      </c>
      <c r="T154" s="301">
        <f t="shared" si="242"/>
        <v>51.301000000000023</v>
      </c>
      <c r="U154" s="301"/>
      <c r="V154" s="301">
        <f>SUM(V152:V153)</f>
        <v>33.148867958316373</v>
      </c>
      <c r="W154" s="301">
        <f t="shared" ref="W154" si="252">SUM(W152:W153)</f>
        <v>16.949409093538975</v>
      </c>
      <c r="X154" s="301">
        <f t="shared" ref="X154" si="253">SUM(X152:X153)</f>
        <v>5.4127229481445909</v>
      </c>
      <c r="Y154" s="301">
        <f t="shared" si="243"/>
        <v>55.510999999999939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9.2106175111034752</v>
      </c>
      <c r="C161" s="300">
        <v>10.404443999975163</v>
      </c>
      <c r="D161" s="300">
        <v>0.17845859884767643</v>
      </c>
      <c r="E161" s="300">
        <f>SUM(B161:D161)</f>
        <v>19.793520109926313</v>
      </c>
      <c r="F161" s="300"/>
      <c r="G161" s="300">
        <v>9.1331548969728384</v>
      </c>
      <c r="H161" s="300">
        <v>9.0481871400850498</v>
      </c>
      <c r="I161" s="300">
        <v>0.174916382444572</v>
      </c>
      <c r="J161" s="300">
        <f>SUM(G161:I161)</f>
        <v>18.35625841950246</v>
      </c>
      <c r="K161" s="300"/>
      <c r="L161" s="300">
        <v>9.5353926845416872</v>
      </c>
      <c r="M161" s="300">
        <v>9.3032750438374503</v>
      </c>
      <c r="N161" s="300">
        <v>0.43725160587596285</v>
      </c>
      <c r="O161" s="300">
        <f>SUM(L161:N161)</f>
        <v>19.2759193342551</v>
      </c>
      <c r="P161" s="300"/>
      <c r="Q161" s="300">
        <v>9.5800019790194604</v>
      </c>
      <c r="R161" s="300">
        <v>9.3659399265641063</v>
      </c>
      <c r="S161" s="300">
        <v>0.43972638367229183</v>
      </c>
      <c r="T161" s="300">
        <f>SUM(Q161:S161)</f>
        <v>19.385668289255857</v>
      </c>
      <c r="U161" s="300"/>
      <c r="V161" s="300">
        <v>9.6356093964277587</v>
      </c>
      <c r="W161" s="300">
        <v>9.4242895624374654</v>
      </c>
      <c r="X161" s="300">
        <v>0.4459279755651524</v>
      </c>
      <c r="Y161" s="300">
        <f>SUM(V161:X161)</f>
        <v>19.505826934430377</v>
      </c>
    </row>
    <row r="162" spans="1:25" x14ac:dyDescent="0.2">
      <c r="A162" s="260" t="s">
        <v>364</v>
      </c>
      <c r="B162" s="300">
        <v>10.988742067582246</v>
      </c>
      <c r="C162" s="300">
        <v>1.9067378224914533</v>
      </c>
      <c r="D162" s="300">
        <v>0</v>
      </c>
      <c r="E162" s="300">
        <f t="shared" ref="E162:E163" si="254">SUM(B162:D162)</f>
        <v>12.895479890073698</v>
      </c>
      <c r="F162" s="300"/>
      <c r="G162" s="300">
        <v>10.762191892675418</v>
      </c>
      <c r="H162" s="300">
        <v>1.6668329978538658</v>
      </c>
      <c r="I162" s="300">
        <v>0.65571668996827748</v>
      </c>
      <c r="J162" s="300">
        <f t="shared" ref="J162:J163" si="255">SUM(G162:I162)</f>
        <v>13.084741580497562</v>
      </c>
      <c r="K162" s="300"/>
      <c r="L162" s="300">
        <v>11.145418670728361</v>
      </c>
      <c r="M162" s="300">
        <v>1.7121577480459098</v>
      </c>
      <c r="N162" s="300">
        <v>0.65950424697060084</v>
      </c>
      <c r="O162" s="300">
        <f t="shared" ref="O162:O163" si="256">SUM(L162:N162)</f>
        <v>13.517080665744871</v>
      </c>
      <c r="P162" s="300"/>
      <c r="Q162" s="300">
        <v>10.971405318216668</v>
      </c>
      <c r="R162" s="300">
        <v>1.8128561332220081</v>
      </c>
      <c r="S162" s="300">
        <v>0.66307025930547869</v>
      </c>
      <c r="T162" s="300">
        <f t="shared" ref="T162:T163" si="257">SUM(Q162:S162)</f>
        <v>13.447331710744155</v>
      </c>
      <c r="U162" s="300"/>
      <c r="V162" s="300">
        <v>10.585542362859776</v>
      </c>
      <c r="W162" s="300">
        <v>2.0114198047419678</v>
      </c>
      <c r="X162" s="300">
        <v>0.67421089796792055</v>
      </c>
      <c r="Y162" s="300">
        <f t="shared" ref="Y162:Y163" si="258">SUM(V162:X162)</f>
        <v>13.271173065569664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12.311181822466615</v>
      </c>
      <c r="D163" s="301">
        <f t="shared" ref="D163" si="260">SUM(D161:D162)</f>
        <v>0.17845859884767643</v>
      </c>
      <c r="E163" s="301">
        <f t="shared" si="254"/>
        <v>32.689000000000014</v>
      </c>
      <c r="F163" s="301"/>
      <c r="G163" s="301">
        <f>SUM(G161:G162)</f>
        <v>19.895346789648258</v>
      </c>
      <c r="H163" s="301">
        <f t="shared" ref="H163" si="261">SUM(H161:H162)</f>
        <v>10.715020137938916</v>
      </c>
      <c r="I163" s="301">
        <f t="shared" ref="I163" si="262">SUM(I161:I162)</f>
        <v>0.83063307241284945</v>
      </c>
      <c r="J163" s="301">
        <f t="shared" si="255"/>
        <v>31.44100000000002</v>
      </c>
      <c r="K163" s="301"/>
      <c r="L163" s="301">
        <f>SUM(L161:L162)</f>
        <v>20.680811355270048</v>
      </c>
      <c r="M163" s="301">
        <f t="shared" ref="M163" si="263">SUM(M161:M162)</f>
        <v>11.015432791883359</v>
      </c>
      <c r="N163" s="301">
        <f t="shared" ref="N163" si="264">SUM(N161:N162)</f>
        <v>1.0967558528465637</v>
      </c>
      <c r="O163" s="301">
        <f t="shared" si="256"/>
        <v>32.792999999999971</v>
      </c>
      <c r="P163" s="301"/>
      <c r="Q163" s="301">
        <f>SUM(Q161:Q162)</f>
        <v>20.551407297236128</v>
      </c>
      <c r="R163" s="301">
        <f t="shared" ref="R163" si="265">SUM(R161:R162)</f>
        <v>11.178796059786114</v>
      </c>
      <c r="S163" s="301">
        <f t="shared" ref="S163" si="266">SUM(S161:S162)</f>
        <v>1.1027966429777705</v>
      </c>
      <c r="T163" s="301">
        <f t="shared" si="257"/>
        <v>32.833000000000013</v>
      </c>
      <c r="U163" s="301"/>
      <c r="V163" s="301">
        <f>SUM(V161:V162)</f>
        <v>20.221151759287537</v>
      </c>
      <c r="W163" s="301">
        <f t="shared" ref="W163" si="267">SUM(W161:W162)</f>
        <v>11.435709367179433</v>
      </c>
      <c r="X163" s="301">
        <f t="shared" ref="X163" si="268">SUM(X161:X162)</f>
        <v>1.1201388735330728</v>
      </c>
      <c r="Y163" s="301">
        <f t="shared" si="258"/>
        <v>32.777000000000044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16.766690985721606</v>
      </c>
      <c r="C170" s="300">
        <v>23.409359646716172</v>
      </c>
      <c r="D170" s="300">
        <v>2.9686945328514365</v>
      </c>
      <c r="E170" s="300">
        <f>SUM(B170:D170)</f>
        <v>43.144745165289216</v>
      </c>
      <c r="F170" s="300"/>
      <c r="G170" s="300">
        <v>18.075048908614946</v>
      </c>
      <c r="H170" s="300">
        <v>23.533958021512955</v>
      </c>
      <c r="I170" s="300">
        <v>2.451930860716844</v>
      </c>
      <c r="J170" s="300">
        <f>SUM(G170:I170)</f>
        <v>44.060937790844747</v>
      </c>
      <c r="K170" s="300"/>
      <c r="L170" s="300">
        <v>18.248176731912366</v>
      </c>
      <c r="M170" s="300">
        <v>22.342193732964336</v>
      </c>
      <c r="N170" s="300">
        <v>4.1677807587548283</v>
      </c>
      <c r="O170" s="300">
        <f>SUM(L170:N170)</f>
        <v>44.758151223631529</v>
      </c>
      <c r="P170" s="300"/>
      <c r="Q170" s="300">
        <v>18.643945290603131</v>
      </c>
      <c r="R170" s="300">
        <v>21.84999154046471</v>
      </c>
      <c r="S170" s="300">
        <v>4.2121115806847813</v>
      </c>
      <c r="T170" s="300">
        <f>SUM(Q170:S170)</f>
        <v>44.706048411752626</v>
      </c>
      <c r="U170" s="300"/>
      <c r="V170" s="300">
        <v>20.088213518295124</v>
      </c>
      <c r="W170" s="300">
        <v>21.520951945141316</v>
      </c>
      <c r="X170" s="300">
        <v>4.3432861459316001</v>
      </c>
      <c r="Y170" s="300">
        <f>SUM(V170:X170)</f>
        <v>45.95245160936804</v>
      </c>
    </row>
    <row r="171" spans="1:25" x14ac:dyDescent="0.2">
      <c r="A171" s="260" t="s">
        <v>364</v>
      </c>
      <c r="B171" s="300">
        <v>11.885728132713281</v>
      </c>
      <c r="C171" s="300">
        <v>4.6913287481567378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12.562898454289623</v>
      </c>
      <c r="H171" s="300">
        <v>4.4108006219169589</v>
      </c>
      <c r="I171" s="300">
        <v>2.4673631329488055</v>
      </c>
      <c r="J171" s="300">
        <f t="shared" ref="J171:J172" si="270">SUM(G171:I171)</f>
        <v>19.441062209155387</v>
      </c>
      <c r="K171" s="300"/>
      <c r="L171" s="300">
        <v>11.980313549445293</v>
      </c>
      <c r="M171" s="300">
        <v>4.2734145707541842</v>
      </c>
      <c r="N171" s="300">
        <v>1.9641206561691131</v>
      </c>
      <c r="O171" s="300">
        <f t="shared" ref="O171:O172" si="271">SUM(L171:N171)</f>
        <v>18.217848776368591</v>
      </c>
      <c r="P171" s="300"/>
      <c r="Q171" s="300">
        <v>11.817605713844785</v>
      </c>
      <c r="R171" s="300">
        <v>4.3282652276769991</v>
      </c>
      <c r="S171" s="300">
        <v>2.0010806467256281</v>
      </c>
      <c r="T171" s="300">
        <f t="shared" ref="T171:T172" si="272">SUM(Q171:S171)</f>
        <v>18.146951588247415</v>
      </c>
      <c r="U171" s="300"/>
      <c r="V171" s="300">
        <v>11.86136405634957</v>
      </c>
      <c r="W171" s="300">
        <v>4.5534451525707045</v>
      </c>
      <c r="X171" s="300">
        <v>2.1237391817116147</v>
      </c>
      <c r="Y171" s="300">
        <f t="shared" ref="Y171:Y172" si="273">SUM(V171:X171)</f>
        <v>18.538548390631888</v>
      </c>
    </row>
    <row r="172" spans="1:25" x14ac:dyDescent="0.2">
      <c r="A172" s="264" t="s">
        <v>363</v>
      </c>
      <c r="B172" s="301">
        <f>SUM(B170:B171)</f>
        <v>28.652419118434885</v>
      </c>
      <c r="C172" s="301">
        <f t="shared" ref="C172" si="274">SUM(C170:C171)</f>
        <v>28.100688394872911</v>
      </c>
      <c r="D172" s="301">
        <f t="shared" ref="D172" si="275">SUM(D170:D171)</f>
        <v>6.1008924866922705</v>
      </c>
      <c r="E172" s="301">
        <f>SUM(B172:D172)</f>
        <v>62.85400000000007</v>
      </c>
      <c r="F172" s="301"/>
      <c r="G172" s="301">
        <f>SUM(G170:G171)</f>
        <v>30.637947362904569</v>
      </c>
      <c r="H172" s="301">
        <f t="shared" ref="H172" si="276">SUM(H170:H171)</f>
        <v>27.944758643429914</v>
      </c>
      <c r="I172" s="301">
        <f t="shared" ref="I172" si="277">SUM(I170:I171)</f>
        <v>4.919293993665649</v>
      </c>
      <c r="J172" s="301">
        <f t="shared" si="270"/>
        <v>63.50200000000013</v>
      </c>
      <c r="K172" s="301"/>
      <c r="L172" s="301">
        <f>SUM(L170:L171)</f>
        <v>30.228490281357658</v>
      </c>
      <c r="M172" s="301">
        <f t="shared" ref="M172" si="278">SUM(M170:M171)</f>
        <v>26.61560830371852</v>
      </c>
      <c r="N172" s="301">
        <f t="shared" ref="N172" si="279">SUM(N170:N171)</f>
        <v>6.1319014149239415</v>
      </c>
      <c r="O172" s="301">
        <f t="shared" si="271"/>
        <v>62.976000000000127</v>
      </c>
      <c r="P172" s="301"/>
      <c r="Q172" s="301">
        <f>SUM(Q170:Q171)</f>
        <v>30.461551004447916</v>
      </c>
      <c r="R172" s="301">
        <f t="shared" ref="R172" si="280">SUM(R170:R171)</f>
        <v>26.178256768141708</v>
      </c>
      <c r="S172" s="301">
        <f t="shared" ref="S172" si="281">SUM(S170:S171)</f>
        <v>6.2131922274104099</v>
      </c>
      <c r="T172" s="301">
        <f t="shared" si="272"/>
        <v>62.85300000000003</v>
      </c>
      <c r="U172" s="301"/>
      <c r="V172" s="301">
        <f>SUM(V170:V171)</f>
        <v>31.949577574644692</v>
      </c>
      <c r="W172" s="301">
        <f t="shared" ref="W172" si="282">SUM(W170:W171)</f>
        <v>26.074397097712023</v>
      </c>
      <c r="X172" s="301">
        <f t="shared" ref="X172" si="283">SUM(X170:X171)</f>
        <v>6.4670253276432152</v>
      </c>
      <c r="Y172" s="301">
        <f t="shared" si="273"/>
        <v>64.490999999999929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37.463630530602565</v>
      </c>
      <c r="H179" s="300">
        <v>34.129213982602487</v>
      </c>
      <c r="I179" s="300">
        <v>5.2858529090068993</v>
      </c>
      <c r="J179" s="300">
        <f>SUM(G179:I179)</f>
        <v>76.878697422211957</v>
      </c>
      <c r="K179" s="300"/>
      <c r="L179" s="300">
        <v>38.018182269670426</v>
      </c>
      <c r="M179" s="300">
        <v>36.054528317589764</v>
      </c>
      <c r="N179" s="300">
        <v>3.612984874118538</v>
      </c>
      <c r="O179" s="300">
        <f>SUM(L179:N179)</f>
        <v>77.685695461378728</v>
      </c>
      <c r="P179" s="300"/>
      <c r="Q179" s="300">
        <v>42.599208969821646</v>
      </c>
      <c r="R179" s="300">
        <v>38.098499007610208</v>
      </c>
      <c r="S179" s="300">
        <v>4.1759108869631989</v>
      </c>
      <c r="T179" s="300">
        <f>SUM(Q179:S179)</f>
        <v>84.873618864395056</v>
      </c>
      <c r="U179" s="300"/>
      <c r="V179" s="300">
        <v>50.130797801597843</v>
      </c>
      <c r="W179" s="300">
        <v>39.418549697699575</v>
      </c>
      <c r="X179" s="300">
        <v>5.0397453912556278</v>
      </c>
      <c r="Y179" s="300">
        <f>SUM(V179:X179)</f>
        <v>94.589092890553047</v>
      </c>
    </row>
    <row r="180" spans="1:25" x14ac:dyDescent="0.2">
      <c r="A180" s="260" t="s">
        <v>364</v>
      </c>
      <c r="B180" s="300">
        <v>12.781392107741704</v>
      </c>
      <c r="C180" s="300">
        <v>3.7953085080462596</v>
      </c>
      <c r="D180" s="300">
        <v>2.4987416083283049</v>
      </c>
      <c r="E180" s="300">
        <f t="shared" ref="E180:E181" si="284">SUM(B180:D180)</f>
        <v>19.075442224116269</v>
      </c>
      <c r="F180" s="300"/>
      <c r="G180" s="300">
        <v>13.522940796335709</v>
      </c>
      <c r="H180" s="300">
        <v>4.2894755573696104</v>
      </c>
      <c r="I180" s="300">
        <v>1.5658862240828955</v>
      </c>
      <c r="J180" s="300">
        <f t="shared" ref="J180:J181" si="285">SUM(G180:I180)</f>
        <v>19.378302577788215</v>
      </c>
      <c r="K180" s="300"/>
      <c r="L180" s="300">
        <v>14.214001486115572</v>
      </c>
      <c r="M180" s="300">
        <v>4.833282159154682</v>
      </c>
      <c r="N180" s="300">
        <v>2.118020893350999</v>
      </c>
      <c r="O180" s="300">
        <f t="shared" ref="O180:O181" si="286">SUM(L180:N180)</f>
        <v>21.165304538621253</v>
      </c>
      <c r="P180" s="300"/>
      <c r="Q180" s="300">
        <v>15.486322560183046</v>
      </c>
      <c r="R180" s="300">
        <v>5.4018787719005044</v>
      </c>
      <c r="S180" s="300">
        <v>2.1811798035214109</v>
      </c>
      <c r="T180" s="300">
        <f t="shared" ref="T180:T181" si="287">SUM(Q180:S180)</f>
        <v>23.06938113560496</v>
      </c>
      <c r="U180" s="300"/>
      <c r="V180" s="300">
        <v>17.292979321324559</v>
      </c>
      <c r="W180" s="300">
        <v>6.2592563421394152</v>
      </c>
      <c r="X180" s="300">
        <v>2.1756714459829753</v>
      </c>
      <c r="Y180" s="300">
        <f t="shared" ref="Y180:Y181" si="288">SUM(V180:X180)</f>
        <v>25.727907109446949</v>
      </c>
    </row>
    <row r="181" spans="1:25" x14ac:dyDescent="0.2">
      <c r="A181" s="264" t="s">
        <v>363</v>
      </c>
      <c r="B181" s="301">
        <f>SUM(B179:B180)</f>
        <v>49.05026595143584</v>
      </c>
      <c r="C181" s="301">
        <f t="shared" ref="C181" si="289">SUM(C179:C180)</f>
        <v>39.287833091062069</v>
      </c>
      <c r="D181" s="301">
        <f t="shared" ref="D181" si="290">SUM(D179:D180)</f>
        <v>6.5759009575022001</v>
      </c>
      <c r="E181" s="301">
        <f t="shared" si="284"/>
        <v>94.914000000000101</v>
      </c>
      <c r="F181" s="301"/>
      <c r="G181" s="301">
        <f>SUM(G179:G180)</f>
        <v>50.986571326938275</v>
      </c>
      <c r="H181" s="301">
        <f t="shared" ref="H181" si="291">SUM(H179:H180)</f>
        <v>38.4186895399721</v>
      </c>
      <c r="I181" s="301">
        <f t="shared" ref="I181" si="292">SUM(I179:I180)</f>
        <v>6.8517391330897945</v>
      </c>
      <c r="J181" s="301">
        <f t="shared" si="285"/>
        <v>96.257000000000161</v>
      </c>
      <c r="K181" s="301"/>
      <c r="L181" s="301">
        <f>SUM(L179:L180)</f>
        <v>52.232183755785996</v>
      </c>
      <c r="M181" s="301">
        <f t="shared" ref="M181" si="293">SUM(M179:M180)</f>
        <v>40.887810476744448</v>
      </c>
      <c r="N181" s="301">
        <f t="shared" ref="N181" si="294">SUM(N179:N180)</f>
        <v>5.7310057674695365</v>
      </c>
      <c r="O181" s="301">
        <f t="shared" si="286"/>
        <v>98.850999999999985</v>
      </c>
      <c r="P181" s="301"/>
      <c r="Q181" s="301">
        <f>SUM(Q179:Q180)</f>
        <v>58.085531530004694</v>
      </c>
      <c r="R181" s="301">
        <f t="shared" ref="R181" si="295">SUM(R179:R180)</f>
        <v>43.500377779510714</v>
      </c>
      <c r="S181" s="301">
        <f t="shared" ref="S181" si="296">SUM(S179:S180)</f>
        <v>6.3570906904846094</v>
      </c>
      <c r="T181" s="301">
        <f t="shared" si="287"/>
        <v>107.94300000000003</v>
      </c>
      <c r="U181" s="301"/>
      <c r="V181" s="301">
        <f>SUM(V179:V180)</f>
        <v>67.423777122922402</v>
      </c>
      <c r="W181" s="301">
        <f t="shared" ref="W181" si="297">SUM(W179:W180)</f>
        <v>45.677806039838991</v>
      </c>
      <c r="X181" s="301">
        <f t="shared" ref="X181" si="298">SUM(X179:X180)</f>
        <v>7.2154168372386032</v>
      </c>
      <c r="Y181" s="301">
        <f t="shared" si="288"/>
        <v>120.31699999999999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2.3889018303446643</v>
      </c>
      <c r="C188" s="300">
        <v>4.222450098733983</v>
      </c>
      <c r="D188" s="300">
        <v>0.91247958078179536</v>
      </c>
      <c r="E188" s="300">
        <f>SUM(B188:D188)</f>
        <v>7.5238315098604431</v>
      </c>
      <c r="F188" s="300"/>
      <c r="G188" s="300">
        <v>3.0969315828472772</v>
      </c>
      <c r="H188" s="300">
        <v>4.4752200150441981</v>
      </c>
      <c r="I188" s="300">
        <v>0.25988237059336577</v>
      </c>
      <c r="J188" s="300">
        <f>SUM(G188:I188)</f>
        <v>7.8320339684848408</v>
      </c>
      <c r="K188" s="300"/>
      <c r="L188" s="300">
        <v>2.1431352655875142</v>
      </c>
      <c r="M188" s="300">
        <v>3.7157383960640504</v>
      </c>
      <c r="N188" s="300">
        <v>1.1258227819794515</v>
      </c>
      <c r="O188" s="300">
        <f>SUM(L188:N188)</f>
        <v>6.9846964436310159</v>
      </c>
      <c r="P188" s="300"/>
      <c r="Q188" s="300">
        <v>1.9271968319833832</v>
      </c>
      <c r="R188" s="300">
        <v>3.4910992458741488</v>
      </c>
      <c r="S188" s="300">
        <v>0.91240795485857151</v>
      </c>
      <c r="T188" s="300">
        <f>SUM(Q188:S188)</f>
        <v>6.3307040327161035</v>
      </c>
      <c r="U188" s="300"/>
      <c r="V188" s="300">
        <v>1.9055850611400988</v>
      </c>
      <c r="W188" s="300">
        <v>3.6599224789333875</v>
      </c>
      <c r="X188" s="300">
        <v>0.99945163959375438</v>
      </c>
      <c r="Y188" s="300">
        <f>SUM(V188:X188)</f>
        <v>6.5649591796672411</v>
      </c>
    </row>
    <row r="189" spans="1:25" x14ac:dyDescent="0.2">
      <c r="A189" s="260" t="s">
        <v>364</v>
      </c>
      <c r="B189" s="300">
        <v>3.2557235277290237</v>
      </c>
      <c r="C189" s="300">
        <v>2.9783857904238875</v>
      </c>
      <c r="D189" s="300">
        <v>1.4680591719866141</v>
      </c>
      <c r="E189" s="300">
        <f t="shared" ref="E189:E190" si="299">SUM(B189:D189)</f>
        <v>7.7021684901395258</v>
      </c>
      <c r="F189" s="300"/>
      <c r="G189" s="300">
        <v>3.6132768191967806</v>
      </c>
      <c r="H189" s="300">
        <v>1.9511694823831984</v>
      </c>
      <c r="I189" s="300">
        <v>1.7975197299351822</v>
      </c>
      <c r="J189" s="300">
        <f t="shared" ref="J189:J190" si="300">SUM(G189:I189)</f>
        <v>7.3619660315151609</v>
      </c>
      <c r="K189" s="300"/>
      <c r="L189" s="300">
        <v>3.2009400618363246</v>
      </c>
      <c r="M189" s="300">
        <v>2.9388774542778275</v>
      </c>
      <c r="N189" s="300">
        <v>2.4704860402547952</v>
      </c>
      <c r="O189" s="300">
        <f t="shared" ref="O189:O190" si="301">SUM(L189:N189)</f>
        <v>8.6103035563689474</v>
      </c>
      <c r="P189" s="300"/>
      <c r="Q189" s="300">
        <v>3.0872132727856583</v>
      </c>
      <c r="R189" s="300">
        <v>2.7818745751010421</v>
      </c>
      <c r="S189" s="300">
        <v>2.0652081193971976</v>
      </c>
      <c r="T189" s="300">
        <f t="shared" ref="T189:T190" si="302">SUM(Q189:S189)</f>
        <v>7.934295967283898</v>
      </c>
      <c r="U189" s="300"/>
      <c r="V189" s="300">
        <v>3.2674900692545576</v>
      </c>
      <c r="W189" s="300">
        <v>3.0042154830989225</v>
      </c>
      <c r="X189" s="300">
        <v>2.1553352679792908</v>
      </c>
      <c r="Y189" s="300">
        <f t="shared" ref="Y189:Y190" si="303">SUM(V189:X189)</f>
        <v>8.4270408203327705</v>
      </c>
    </row>
    <row r="190" spans="1:25" x14ac:dyDescent="0.2">
      <c r="A190" s="264" t="s">
        <v>363</v>
      </c>
      <c r="B190" s="301">
        <f>SUM(B188:B189)</f>
        <v>5.6446253580736876</v>
      </c>
      <c r="C190" s="301">
        <f t="shared" ref="C190" si="304">SUM(C188:C189)</f>
        <v>7.2008358891578705</v>
      </c>
      <c r="D190" s="301">
        <f t="shared" ref="D190" si="305">SUM(D188:D189)</f>
        <v>2.3805387527684094</v>
      </c>
      <c r="E190" s="301">
        <f t="shared" si="299"/>
        <v>15.225999999999967</v>
      </c>
      <c r="F190" s="301"/>
      <c r="G190" s="301">
        <f>SUM(G188:G189)</f>
        <v>6.7102084020440582</v>
      </c>
      <c r="H190" s="301">
        <f t="shared" ref="H190" si="306">SUM(H188:H189)</f>
        <v>6.4263894974273965</v>
      </c>
      <c r="I190" s="301">
        <f t="shared" ref="I190" si="307">SUM(I188:I189)</f>
        <v>2.0574021005285479</v>
      </c>
      <c r="J190" s="301">
        <f t="shared" si="300"/>
        <v>15.194000000000003</v>
      </c>
      <c r="K190" s="301"/>
      <c r="L190" s="301">
        <f>SUM(L188:L189)</f>
        <v>5.3440753274238393</v>
      </c>
      <c r="M190" s="301">
        <f t="shared" ref="M190" si="308">SUM(M188:M189)</f>
        <v>6.6546158503418784</v>
      </c>
      <c r="N190" s="301">
        <f t="shared" ref="N190" si="309">SUM(N188:N189)</f>
        <v>3.5963088222342465</v>
      </c>
      <c r="O190" s="301">
        <f t="shared" si="301"/>
        <v>15.594999999999963</v>
      </c>
      <c r="P190" s="301"/>
      <c r="Q190" s="301">
        <f>SUM(Q188:Q189)</f>
        <v>5.0144101047690413</v>
      </c>
      <c r="R190" s="301">
        <f t="shared" ref="R190" si="310">SUM(R188:R189)</f>
        <v>6.2729738209751904</v>
      </c>
      <c r="S190" s="301">
        <f t="shared" ref="S190" si="311">SUM(S188:S189)</f>
        <v>2.9776160742557689</v>
      </c>
      <c r="T190" s="301">
        <f t="shared" si="302"/>
        <v>14.265000000000001</v>
      </c>
      <c r="U190" s="301"/>
      <c r="V190" s="301">
        <f>SUM(V188:V189)</f>
        <v>5.1730751303946567</v>
      </c>
      <c r="W190" s="301">
        <f t="shared" ref="W190" si="312">SUM(W188:W189)</f>
        <v>6.66413796203231</v>
      </c>
      <c r="X190" s="301">
        <f t="shared" ref="X190" si="313">SUM(X188:X189)</f>
        <v>3.1547869075730453</v>
      </c>
      <c r="Y190" s="301">
        <f t="shared" si="303"/>
        <v>14.992000000000013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3.3581287368616533</v>
      </c>
      <c r="C197" s="300">
        <v>2.314755999419595</v>
      </c>
      <c r="D197" s="300">
        <v>2.7774077483507384</v>
      </c>
      <c r="E197" s="300">
        <f>SUM(B197:D197)</f>
        <v>8.4502924846319871</v>
      </c>
      <c r="F197" s="300"/>
      <c r="G197" s="300">
        <v>2.1995756857159288</v>
      </c>
      <c r="H197" s="300">
        <v>3.7063297286817298</v>
      </c>
      <c r="I197" s="300">
        <v>5.5593881688312621</v>
      </c>
      <c r="J197" s="300">
        <f>SUM(G197:I197)</f>
        <v>11.46529358322892</v>
      </c>
      <c r="K197" s="300"/>
      <c r="L197" s="300">
        <v>3.7336636776173111</v>
      </c>
      <c r="M197" s="300">
        <v>3.0811084607494763</v>
      </c>
      <c r="N197" s="300">
        <v>4.7131354277319248</v>
      </c>
      <c r="O197" s="300">
        <f>SUM(L197:N197)</f>
        <v>11.527907566098712</v>
      </c>
      <c r="P197" s="300"/>
      <c r="Q197" s="300">
        <v>3.2469449076924994</v>
      </c>
      <c r="R197" s="300">
        <v>2.7264796781342793</v>
      </c>
      <c r="S197" s="300">
        <v>4.2444322787947364</v>
      </c>
      <c r="T197" s="300">
        <f>SUM(Q197:S197)</f>
        <v>10.217856864621515</v>
      </c>
      <c r="U197" s="300"/>
      <c r="V197" s="300">
        <v>2.9969999244352512</v>
      </c>
      <c r="W197" s="300">
        <v>2.55188827994867</v>
      </c>
      <c r="X197" s="300">
        <v>4.0396382957814696</v>
      </c>
      <c r="Y197" s="300">
        <f>SUM(V197:X197)</f>
        <v>9.5885265001653899</v>
      </c>
    </row>
    <row r="198" spans="1:25" x14ac:dyDescent="0.2">
      <c r="A198" s="260" t="s">
        <v>364</v>
      </c>
      <c r="B198" s="300">
        <v>1.9083582541630439</v>
      </c>
      <c r="C198" s="300">
        <v>0.43163718414334451</v>
      </c>
      <c r="D198" s="300">
        <v>2.3387120770616137</v>
      </c>
      <c r="E198" s="300">
        <f t="shared" ref="E198:E199" si="314">SUM(B198:D198)</f>
        <v>4.6787075153680018</v>
      </c>
      <c r="F198" s="300"/>
      <c r="G198" s="300">
        <v>3.0524593486602409</v>
      </c>
      <c r="H198" s="300">
        <v>1.2813475544995931</v>
      </c>
      <c r="I198" s="300">
        <v>1.4428995136112817</v>
      </c>
      <c r="J198" s="300">
        <f t="shared" ref="J198:J199" si="315">SUM(G198:I198)</f>
        <v>5.7767064167711162</v>
      </c>
      <c r="K198" s="300"/>
      <c r="L198" s="300">
        <v>4.0365140426628034</v>
      </c>
      <c r="M198" s="300">
        <v>1.3996713073708966</v>
      </c>
      <c r="N198" s="300">
        <v>2.4639070838675856</v>
      </c>
      <c r="O198" s="300">
        <f t="shared" ref="O198:O199" si="316">SUM(L198:N198)</f>
        <v>7.9000924339012855</v>
      </c>
      <c r="P198" s="300"/>
      <c r="Q198" s="300">
        <v>3.7429201611279996</v>
      </c>
      <c r="R198" s="300">
        <v>1.2521831217232611</v>
      </c>
      <c r="S198" s="300">
        <v>2.2820398525272214</v>
      </c>
      <c r="T198" s="300">
        <f t="shared" ref="T198:T199" si="317">SUM(Q198:S198)</f>
        <v>7.2771431353784823</v>
      </c>
      <c r="U198" s="300"/>
      <c r="V198" s="300">
        <v>3.7916444813419088</v>
      </c>
      <c r="W198" s="300">
        <v>1.2148503848527556</v>
      </c>
      <c r="X198" s="300">
        <v>2.3019786336399259</v>
      </c>
      <c r="Y198" s="300">
        <f t="shared" ref="Y198:Y199" si="318">SUM(V198:X198)</f>
        <v>7.3084734998345908</v>
      </c>
    </row>
    <row r="199" spans="1:25" x14ac:dyDescent="0.2">
      <c r="A199" s="264" t="s">
        <v>363</v>
      </c>
      <c r="B199" s="301">
        <f>SUM(B197:B198)</f>
        <v>5.2664869910246974</v>
      </c>
      <c r="C199" s="301">
        <f t="shared" ref="C199" si="319">SUM(C197:C198)</f>
        <v>2.7463931835629394</v>
      </c>
      <c r="D199" s="301">
        <f t="shared" ref="D199" si="320">SUM(D197:D198)</f>
        <v>5.1161198254123521</v>
      </c>
      <c r="E199" s="301">
        <f t="shared" si="314"/>
        <v>13.128999999999987</v>
      </c>
      <c r="F199" s="301"/>
      <c r="G199" s="301">
        <f>SUM(G197:G198)</f>
        <v>5.2520350343761697</v>
      </c>
      <c r="H199" s="301">
        <f t="shared" ref="H199" si="321">SUM(H197:H198)</f>
        <v>4.9876772831813234</v>
      </c>
      <c r="I199" s="301">
        <f t="shared" ref="I199" si="322">SUM(I197:I198)</f>
        <v>7.0022876824425442</v>
      </c>
      <c r="J199" s="301">
        <f t="shared" si="315"/>
        <v>17.24200000000004</v>
      </c>
      <c r="K199" s="301"/>
      <c r="L199" s="301">
        <f>SUM(L197:L198)</f>
        <v>7.770177720280115</v>
      </c>
      <c r="M199" s="301">
        <f t="shared" ref="M199" si="323">SUM(M197:M198)</f>
        <v>4.4807797681203727</v>
      </c>
      <c r="N199" s="301">
        <f t="shared" ref="N199" si="324">SUM(N197:N198)</f>
        <v>7.1770425115995105</v>
      </c>
      <c r="O199" s="301">
        <f t="shared" si="316"/>
        <v>19.427999999999997</v>
      </c>
      <c r="P199" s="301"/>
      <c r="Q199" s="301">
        <f>SUM(Q197:Q198)</f>
        <v>6.9898650688204995</v>
      </c>
      <c r="R199" s="301">
        <f t="shared" ref="R199" si="325">SUM(R197:R198)</f>
        <v>3.9786627998575401</v>
      </c>
      <c r="S199" s="301">
        <f t="shared" ref="S199" si="326">SUM(S197:S198)</f>
        <v>6.5264721313219578</v>
      </c>
      <c r="T199" s="301">
        <f t="shared" si="317"/>
        <v>17.494999999999997</v>
      </c>
      <c r="U199" s="301"/>
      <c r="V199" s="301">
        <f>SUM(V197:V198)</f>
        <v>6.78864440577716</v>
      </c>
      <c r="W199" s="301">
        <f t="shared" ref="W199" si="327">SUM(W197:W198)</f>
        <v>3.7667386648014256</v>
      </c>
      <c r="X199" s="301">
        <f t="shared" ref="X199" si="328">SUM(X197:X198)</f>
        <v>6.3416169294213951</v>
      </c>
      <c r="Y199" s="301">
        <f t="shared" si="318"/>
        <v>16.896999999999981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Sheffield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3.8790017839196445E-2</v>
      </c>
      <c r="N10">
        <f>'Ind T4'!C119</f>
        <v>0.15860549736463891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8.1531789748705119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0.48006578461432525</v>
      </c>
      <c r="N15" s="13">
        <f>'Ind T4'!C114</f>
        <v>-0.26254557509550747</v>
      </c>
    </row>
    <row r="16" spans="1:16" x14ac:dyDescent="0.2">
      <c r="L16" s="13" t="str">
        <f>'Ind T4'!A74</f>
        <v>Support services</v>
      </c>
      <c r="M16" s="13">
        <f>'Ind T4'!B113</f>
        <v>-0.71083625726361399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2.5554189645440761</v>
      </c>
      <c r="N17" s="13">
        <f>'Ind T4'!C112</f>
        <v>0.65858924935158214</v>
      </c>
    </row>
    <row r="18" spans="12:14" x14ac:dyDescent="0.2">
      <c r="L18" s="13" t="str">
        <f>'Ind T4'!A72</f>
        <v>Real estate</v>
      </c>
      <c r="M18" s="13">
        <f>'Ind T4'!B111</f>
        <v>3.9664975625492538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-1.5578144620331802E-2</v>
      </c>
      <c r="N19">
        <f>'Ind T4'!C110</f>
        <v>-8.8429790601152192E-2</v>
      </c>
    </row>
    <row r="20" spans="12:14" x14ac:dyDescent="0.2">
      <c r="L20" t="str">
        <f>'Ind T4'!A70</f>
        <v>Information technology</v>
      </c>
      <c r="M20">
        <f>'Ind T4'!B109</f>
        <v>7.1122542697339197</v>
      </c>
      <c r="N20">
        <f>'Ind T4'!C109</f>
        <v>0.83359390164450264</v>
      </c>
    </row>
    <row r="21" spans="12:14" x14ac:dyDescent="0.2">
      <c r="L21" t="str">
        <f>'Ind T4'!A69</f>
        <v>Media</v>
      </c>
      <c r="M21">
        <f>'Ind T4'!B108</f>
        <v>12.09314495016125</v>
      </c>
      <c r="N21">
        <f>'Ind T4'!C108</f>
        <v>-9.2165913232467034E-3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-0.66885665573160891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3.4878811312627711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0.51256263236374444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0.89938219219751758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2.6463628536478989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-1.3977431252549799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-3.8629226254094373E-2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3.0528823452041998</v>
      </c>
      <c r="N33">
        <f>'Ind T4'!C96</f>
        <v>-1.8394918629999979</v>
      </c>
    </row>
    <row r="34" spans="12:14" x14ac:dyDescent="0.2">
      <c r="L34" s="1" t="str">
        <f>CONCATENATE("[",'Ind T4'!A56,"]")</f>
        <v>[Manufacturing]</v>
      </c>
      <c r="M34">
        <f>'Ind T4'!B95</f>
        <v>-0.73376400769331607</v>
      </c>
      <c r="N34">
        <f>'Ind T4'!C95</f>
        <v>-1.3617348868061874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-6.4897820994336941</v>
      </c>
      <c r="N36">
        <f>'Ind T4'!C93</f>
        <v>0.43372039459659284</v>
      </c>
    </row>
    <row r="37" spans="12:14" x14ac:dyDescent="0.2">
      <c r="L37" s="13" t="str">
        <f>'Ind T4'!A53</f>
        <v>Electricity and gas</v>
      </c>
      <c r="M37">
        <f>'Ind T4'!B92</f>
        <v>-3.9045606654912968</v>
      </c>
      <c r="N37">
        <f>'Ind T4'!C92</f>
        <v>-0.18283830098635434</v>
      </c>
    </row>
    <row r="38" spans="12:14" x14ac:dyDescent="0.2">
      <c r="L38" s="13" t="str">
        <f>'Ind T4'!A52</f>
        <v>Mining and quarrying</v>
      </c>
      <c r="M38">
        <f>'Ind T4'!B91</f>
        <v>-32.306243431626747</v>
      </c>
      <c r="N38">
        <f>'Ind T4'!C91</f>
        <v>-6.3782470533897184</v>
      </c>
    </row>
    <row r="39" spans="12:14" x14ac:dyDescent="0.2">
      <c r="L39" s="45" t="str">
        <f>'Ind T4'!A51</f>
        <v>Agriculture</v>
      </c>
      <c r="M39">
        <f>'Ind T4'!B90</f>
        <v>-5.5452630955866393</v>
      </c>
      <c r="N39">
        <f>'Ind T4'!C90</f>
        <v>0.32538422596268823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-7.541900753633179</v>
      </c>
      <c r="N40">
        <f>'Ind T4'!C89</f>
        <v>0.1832931704721652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Sheffield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9.5339999999999918</v>
      </c>
      <c r="N5" s="11">
        <f t="shared" ref="N5:AL5" si="1">SUM(N6:N9)</f>
        <v>12.375</v>
      </c>
      <c r="O5" s="11">
        <f t="shared" si="1"/>
        <v>11.836000000000011</v>
      </c>
      <c r="P5" s="11">
        <f t="shared" si="1"/>
        <v>10.424000000000007</v>
      </c>
      <c r="Q5" s="11">
        <f t="shared" si="1"/>
        <v>11.222000000000003</v>
      </c>
      <c r="R5" s="11">
        <f t="shared" si="1"/>
        <v>10.309999999999997</v>
      </c>
      <c r="S5" s="11">
        <f t="shared" si="1"/>
        <v>8.7660000000000036</v>
      </c>
      <c r="T5" s="11">
        <f t="shared" si="1"/>
        <v>7.4509999999999987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6.9660000000000091</v>
      </c>
      <c r="X5" s="11">
        <f t="shared" si="1"/>
        <v>6.9239999999999959</v>
      </c>
      <c r="Y5" s="11">
        <f t="shared" si="1"/>
        <v>6.9169999999999998</v>
      </c>
      <c r="Z5" s="11">
        <f t="shared" si="1"/>
        <v>6.9539999999999917</v>
      </c>
      <c r="AA5" s="11">
        <f t="shared" si="1"/>
        <v>7.0369999999999955</v>
      </c>
      <c r="AB5" s="11">
        <f t="shared" si="1"/>
        <v>7.0690000000000044</v>
      </c>
      <c r="AC5" s="11">
        <f t="shared" si="1"/>
        <v>7.0930000000000035</v>
      </c>
      <c r="AD5" s="11">
        <f t="shared" si="1"/>
        <v>7.1079999999999899</v>
      </c>
      <c r="AE5" s="11">
        <f t="shared" si="1"/>
        <v>7.1169999999999902</v>
      </c>
      <c r="AF5" s="11">
        <f t="shared" si="1"/>
        <v>7.1229999999999976</v>
      </c>
      <c r="AG5" s="11">
        <f t="shared" si="1"/>
        <v>7.1310000000000056</v>
      </c>
      <c r="AH5" s="11">
        <f t="shared" si="1"/>
        <v>7.1369999999999996</v>
      </c>
      <c r="AI5" s="11">
        <f t="shared" si="1"/>
        <v>7.1429999999999945</v>
      </c>
      <c r="AJ5" s="11">
        <f t="shared" si="1"/>
        <v>7.1480000000000006</v>
      </c>
      <c r="AK5" s="11">
        <f t="shared" si="1"/>
        <v>7.1530000000000022</v>
      </c>
      <c r="AL5" s="11">
        <f t="shared" si="1"/>
        <v>7.1600000000000144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3.9929999999999968</v>
      </c>
      <c r="N6" s="11">
        <v>6.1720000000000006</v>
      </c>
      <c r="O6" s="11">
        <v>5.5730000000000173</v>
      </c>
      <c r="P6" s="11">
        <v>4.1689999999999996</v>
      </c>
      <c r="Q6" s="11">
        <v>4.8440000000000039</v>
      </c>
      <c r="R6" s="11">
        <v>4.1019999999999994</v>
      </c>
      <c r="S6" s="11">
        <v>3.583000000000006</v>
      </c>
      <c r="T6" s="11">
        <v>2.4259999999999966</v>
      </c>
      <c r="U6" s="11">
        <v>3.9439999999999955</v>
      </c>
      <c r="V6" s="11">
        <v>4.456999999999991</v>
      </c>
      <c r="W6" s="11">
        <v>3.0840000000000023</v>
      </c>
      <c r="X6" s="11">
        <v>3.1099999999999941</v>
      </c>
      <c r="Y6" s="11">
        <v>3.1369999999999969</v>
      </c>
      <c r="Z6" s="11">
        <v>3.1689999999999907</v>
      </c>
      <c r="AA6" s="11">
        <v>3.1919999999999953</v>
      </c>
      <c r="AB6" s="11">
        <v>3.1940000000000102</v>
      </c>
      <c r="AC6" s="11">
        <v>3.1990000000000007</v>
      </c>
      <c r="AD6" s="11">
        <v>3.2029999999999976</v>
      </c>
      <c r="AE6" s="11">
        <v>3.2059999999999924</v>
      </c>
      <c r="AF6" s="11">
        <v>3.2089999999999992</v>
      </c>
      <c r="AG6" s="11">
        <v>3.2139999999999977</v>
      </c>
      <c r="AH6" s="11">
        <v>3.2190000000000016</v>
      </c>
      <c r="AI6" s="11">
        <v>3.2240000000000024</v>
      </c>
      <c r="AJ6" s="11">
        <v>3.2290000000000063</v>
      </c>
      <c r="AK6" s="172">
        <v>3.2329999999999983</v>
      </c>
      <c r="AL6" s="11">
        <v>3.2380000000000044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1.3469999999999964</v>
      </c>
      <c r="O7" s="11">
        <v>1.5029999999999966</v>
      </c>
      <c r="P7" s="11">
        <v>0.91200000000000192</v>
      </c>
      <c r="Q7" s="11">
        <v>0.96300000000000341</v>
      </c>
      <c r="R7" s="11">
        <v>1.2099999999999991</v>
      </c>
      <c r="S7" s="11">
        <v>0.74099999999999999</v>
      </c>
      <c r="T7" s="11">
        <v>0.32900000000000013</v>
      </c>
      <c r="U7" s="11">
        <v>0.48400000000000015</v>
      </c>
      <c r="V7" s="11">
        <v>0.1909999999999992</v>
      </c>
      <c r="W7" s="11">
        <v>0.17200000000000004</v>
      </c>
      <c r="X7" s="11">
        <v>0.15599999999999986</v>
      </c>
      <c r="Y7" s="11">
        <v>0.15</v>
      </c>
      <c r="Z7" s="11">
        <v>0.13800000000000026</v>
      </c>
      <c r="AA7" s="11">
        <v>0.12599999999999989</v>
      </c>
      <c r="AB7" s="11">
        <v>0.11700000000000019</v>
      </c>
      <c r="AC7" s="11">
        <v>0.10899999999999992</v>
      </c>
      <c r="AD7" s="11">
        <v>0.10199999999999992</v>
      </c>
      <c r="AE7" s="11">
        <v>9.5000000000000182E-2</v>
      </c>
      <c r="AF7" s="11">
        <v>8.9999999999999969E-2</v>
      </c>
      <c r="AG7" s="11">
        <v>8.4999999999999756E-2</v>
      </c>
      <c r="AH7" s="11">
        <v>7.8999999999999945E-2</v>
      </c>
      <c r="AI7" s="11">
        <v>7.4999999999999956E-2</v>
      </c>
      <c r="AJ7" s="11">
        <v>7.1000000000000008E-2</v>
      </c>
      <c r="AK7" s="172">
        <v>6.6999999999999976E-2</v>
      </c>
      <c r="AL7" s="11">
        <v>6.4000000000000043E-2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1.2950000000000013</v>
      </c>
      <c r="O8" s="11">
        <v>1.0590000000000008</v>
      </c>
      <c r="P8" s="11">
        <v>0.75999999999999979</v>
      </c>
      <c r="Q8" s="11">
        <v>1.0649999999999977</v>
      </c>
      <c r="R8" s="11">
        <v>1.3070000000000015</v>
      </c>
      <c r="S8" s="11">
        <v>1.3619999999999988</v>
      </c>
      <c r="T8" s="11">
        <v>1.3280000000000018</v>
      </c>
      <c r="U8" s="11">
        <v>1.1779999999999993</v>
      </c>
      <c r="V8" s="11">
        <v>1.1410000000000022</v>
      </c>
      <c r="W8" s="11">
        <v>1.0709999999999982</v>
      </c>
      <c r="X8" s="11">
        <v>1.0639999999999992</v>
      </c>
      <c r="Y8" s="11">
        <v>1.0510000000000004</v>
      </c>
      <c r="Z8" s="11">
        <v>1.0480000000000005</v>
      </c>
      <c r="AA8" s="11">
        <v>1.0470000000000008</v>
      </c>
      <c r="AB8" s="11">
        <v>1.0460000000000016</v>
      </c>
      <c r="AC8" s="11">
        <v>1.0449999999999984</v>
      </c>
      <c r="AD8" s="11">
        <v>1.0439999999999994</v>
      </c>
      <c r="AE8" s="11">
        <v>1.0429999999999995</v>
      </c>
      <c r="AF8" s="11">
        <v>1.0419999999999998</v>
      </c>
      <c r="AG8" s="11">
        <v>1.0419999999999996</v>
      </c>
      <c r="AH8" s="11">
        <v>1.0420000000000007</v>
      </c>
      <c r="AI8" s="11">
        <v>1.0419999999999991</v>
      </c>
      <c r="AJ8" s="11">
        <v>1.0409999999999999</v>
      </c>
      <c r="AK8" s="172">
        <v>1.0410000000000017</v>
      </c>
      <c r="AL8" s="11">
        <v>1.0420000000000014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2.9769999999999976</v>
      </c>
      <c r="N9" s="11">
        <v>3.5610000000000017</v>
      </c>
      <c r="O9" s="11">
        <v>3.7009999999999965</v>
      </c>
      <c r="P9" s="11">
        <v>4.5830000000000055</v>
      </c>
      <c r="Q9" s="11">
        <v>4.3499999999999979</v>
      </c>
      <c r="R9" s="11">
        <v>3.6909999999999967</v>
      </c>
      <c r="S9" s="11">
        <v>3.0799999999999987</v>
      </c>
      <c r="T9" s="11">
        <v>3.3680000000000003</v>
      </c>
      <c r="U9" s="11">
        <v>4.136000000000001</v>
      </c>
      <c r="V9" s="11">
        <v>2.6860000000000039</v>
      </c>
      <c r="W9" s="11">
        <v>2.6390000000000082</v>
      </c>
      <c r="X9" s="11">
        <v>2.5940000000000025</v>
      </c>
      <c r="Y9" s="11">
        <v>2.5790000000000024</v>
      </c>
      <c r="Z9" s="11">
        <v>2.5990000000000006</v>
      </c>
      <c r="AA9" s="11">
        <v>2.6719999999999997</v>
      </c>
      <c r="AB9" s="11">
        <v>2.7119999999999926</v>
      </c>
      <c r="AC9" s="11">
        <v>2.7400000000000042</v>
      </c>
      <c r="AD9" s="11">
        <v>2.7589999999999937</v>
      </c>
      <c r="AE9" s="11">
        <v>2.7729999999999975</v>
      </c>
      <c r="AF9" s="11">
        <v>2.7819999999999983</v>
      </c>
      <c r="AG9" s="11">
        <v>2.7900000000000076</v>
      </c>
      <c r="AH9" s="11">
        <v>2.7969999999999979</v>
      </c>
      <c r="AI9" s="11">
        <v>2.8019999999999934</v>
      </c>
      <c r="AJ9" s="11">
        <v>2.8069999999999942</v>
      </c>
      <c r="AK9" s="172">
        <v>2.8120000000000016</v>
      </c>
      <c r="AL9" s="11">
        <v>2.8160000000000087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56.369000000000035</v>
      </c>
      <c r="N11" s="11">
        <f t="shared" si="2"/>
        <v>58.903000000000034</v>
      </c>
      <c r="O11" s="11">
        <f t="shared" si="2"/>
        <v>59.68500000000008</v>
      </c>
      <c r="P11" s="11">
        <f t="shared" si="2"/>
        <v>57.207999999999984</v>
      </c>
      <c r="Q11" s="11">
        <f t="shared" si="2"/>
        <v>61.516999999999946</v>
      </c>
      <c r="R11" s="11">
        <f t="shared" ref="R11" si="3">SUM(R12:R14)</f>
        <v>64.529999999999873</v>
      </c>
      <c r="S11" s="11">
        <f t="shared" ref="S11" si="4">SUM(S12:S14)</f>
        <v>57.800000000000033</v>
      </c>
      <c r="T11" s="11">
        <f t="shared" ref="T11" si="5">SUM(T12:T14)</f>
        <v>63.052000000000199</v>
      </c>
      <c r="U11" s="11">
        <f t="shared" ref="U11" si="6">SUM(U12:U14)</f>
        <v>68.878000000000199</v>
      </c>
      <c r="V11" s="11">
        <f t="shared" ref="V11" si="7">SUM(V12:V14)</f>
        <v>62.243000000000123</v>
      </c>
      <c r="W11" s="11">
        <f t="shared" ref="W11" si="8">SUM(W12:W14)</f>
        <v>62.197000000000109</v>
      </c>
      <c r="X11" s="11">
        <f t="shared" ref="X11" si="9">SUM(X12:X14)</f>
        <v>62.204000000000228</v>
      </c>
      <c r="Y11" s="11">
        <f t="shared" ref="Y11" si="10">SUM(Y12:Y14)</f>
        <v>60.919999999999867</v>
      </c>
      <c r="Z11" s="11">
        <f t="shared" ref="Z11" si="11">SUM(Z12:Z14)</f>
        <v>59.775999999999925</v>
      </c>
      <c r="AA11" s="11">
        <f t="shared" ref="AA11" si="12">SUM(AA12:AA14)</f>
        <v>59.018999999999956</v>
      </c>
      <c r="AB11" s="11">
        <f t="shared" ref="AB11" si="13">SUM(AB12:AB14)</f>
        <v>58.163999999999923</v>
      </c>
      <c r="AC11" s="11">
        <f t="shared" ref="AC11" si="14">SUM(AC12:AC14)</f>
        <v>57.275999999999954</v>
      </c>
      <c r="AD11" s="11">
        <f>SUM(AD12:AD14)</f>
        <v>56.38499999999987</v>
      </c>
      <c r="AE11" s="11">
        <f t="shared" ref="AE11" si="15">SUM(AE12:AE14)</f>
        <v>55.526999999999987</v>
      </c>
      <c r="AF11" s="11">
        <f t="shared" ref="AF11" si="16">SUM(AF12:AF14)</f>
        <v>54.714999999999975</v>
      </c>
      <c r="AG11" s="11">
        <f t="shared" ref="AG11:AL11" si="17">SUM(AG12:AG14)</f>
        <v>53.976000000000049</v>
      </c>
      <c r="AH11" s="11">
        <f t="shared" si="17"/>
        <v>53.249999999999865</v>
      </c>
      <c r="AI11" s="11">
        <f t="shared" si="17"/>
        <v>52.554000000000087</v>
      </c>
      <c r="AJ11" s="11">
        <f t="shared" si="17"/>
        <v>51.885999999999925</v>
      </c>
      <c r="AK11" s="11">
        <f t="shared" si="17"/>
        <v>51.246000000000052</v>
      </c>
      <c r="AL11" s="11">
        <f t="shared" si="17"/>
        <v>50.63499999999997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8.5680000000000138</v>
      </c>
      <c r="N12" s="11">
        <v>7.332999999999986</v>
      </c>
      <c r="O12" s="11">
        <v>7.0599999999999943</v>
      </c>
      <c r="P12" s="11">
        <v>7.9689999999999923</v>
      </c>
      <c r="Q12" s="11">
        <v>6.9689999999999852</v>
      </c>
      <c r="R12" s="11">
        <v>6.8350000000000053</v>
      </c>
      <c r="S12" s="11">
        <v>8.4449999999999914</v>
      </c>
      <c r="T12" s="11">
        <v>9.0900000000000141</v>
      </c>
      <c r="U12" s="11">
        <v>7.6299999999999724</v>
      </c>
      <c r="V12" s="11">
        <v>7.4869999999999939</v>
      </c>
      <c r="W12" s="11">
        <v>7.9440000000000195</v>
      </c>
      <c r="X12" s="11">
        <v>7.8239999999999945</v>
      </c>
      <c r="Y12" s="11">
        <v>7.7129999999999903</v>
      </c>
      <c r="Z12" s="11">
        <v>7.6480000000000086</v>
      </c>
      <c r="AA12" s="11">
        <v>7.5230000000000157</v>
      </c>
      <c r="AB12" s="11">
        <v>7.3630000000000129</v>
      </c>
      <c r="AC12" s="11">
        <v>7.2259999999999893</v>
      </c>
      <c r="AD12" s="11">
        <v>7.0849999999999786</v>
      </c>
      <c r="AE12" s="11">
        <v>6.9419999999999948</v>
      </c>
      <c r="AF12" s="11">
        <v>6.8019999999999943</v>
      </c>
      <c r="AG12" s="11">
        <v>6.665999999999995</v>
      </c>
      <c r="AH12" s="11">
        <v>6.5319999999999965</v>
      </c>
      <c r="AI12" s="11">
        <v>6.4000000000000048</v>
      </c>
      <c r="AJ12" s="11">
        <v>6.2690000000000081</v>
      </c>
      <c r="AK12" s="172">
        <v>6.139999999999997</v>
      </c>
      <c r="AL12" s="11">
        <v>6.0129999999999901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6.5479999999999867</v>
      </c>
      <c r="N13" s="11">
        <v>6.0349999999999877</v>
      </c>
      <c r="O13" s="11">
        <v>9.0250000000000075</v>
      </c>
      <c r="P13" s="11">
        <v>7.8740000000000299</v>
      </c>
      <c r="Q13" s="11">
        <v>6.2929999999999948</v>
      </c>
      <c r="R13" s="11">
        <v>7.2540000000000022</v>
      </c>
      <c r="S13" s="11">
        <v>6.2100000000000035</v>
      </c>
      <c r="T13" s="11">
        <v>7.1230000000000278</v>
      </c>
      <c r="U13" s="11">
        <v>7.8150000000000057</v>
      </c>
      <c r="V13" s="11">
        <v>7.494000000000006</v>
      </c>
      <c r="W13" s="11">
        <v>7.2400000000000082</v>
      </c>
      <c r="X13" s="11">
        <v>7.4309999999999796</v>
      </c>
      <c r="Y13" s="11">
        <v>7.4000000000000101</v>
      </c>
      <c r="Z13" s="11">
        <v>7.4360000000000115</v>
      </c>
      <c r="AA13" s="11">
        <v>7.4539999999999873</v>
      </c>
      <c r="AB13" s="11">
        <v>7.4979999999999833</v>
      </c>
      <c r="AC13" s="11">
        <v>7.4820000000000073</v>
      </c>
      <c r="AD13" s="11">
        <v>7.4649999999999919</v>
      </c>
      <c r="AE13" s="11">
        <v>7.4469999999999965</v>
      </c>
      <c r="AF13" s="11">
        <v>7.4290000000000171</v>
      </c>
      <c r="AG13" s="11">
        <v>7.4159999999999995</v>
      </c>
      <c r="AH13" s="11">
        <v>7.4000000000000057</v>
      </c>
      <c r="AI13" s="11">
        <v>7.3820000000000103</v>
      </c>
      <c r="AJ13" s="11">
        <v>7.3619999999999886</v>
      </c>
      <c r="AK13" s="172">
        <v>7.3420000000000067</v>
      </c>
      <c r="AL13" s="11">
        <v>7.3200000000000021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41.253000000000036</v>
      </c>
      <c r="N14" s="11">
        <v>45.535000000000061</v>
      </c>
      <c r="O14" s="11">
        <v>43.60000000000008</v>
      </c>
      <c r="P14" s="11">
        <v>41.364999999999966</v>
      </c>
      <c r="Q14" s="11">
        <v>48.254999999999967</v>
      </c>
      <c r="R14" s="11">
        <v>50.440999999999867</v>
      </c>
      <c r="S14" s="11">
        <v>43.145000000000039</v>
      </c>
      <c r="T14" s="11">
        <v>46.839000000000155</v>
      </c>
      <c r="U14" s="11">
        <v>53.43300000000022</v>
      </c>
      <c r="V14" s="11">
        <v>47.262000000000121</v>
      </c>
      <c r="W14" s="11">
        <v>47.013000000000083</v>
      </c>
      <c r="X14" s="11">
        <v>46.949000000000254</v>
      </c>
      <c r="Y14" s="11">
        <v>45.806999999999867</v>
      </c>
      <c r="Z14" s="11">
        <v>44.691999999999901</v>
      </c>
      <c r="AA14" s="11">
        <v>44.041999999999952</v>
      </c>
      <c r="AB14" s="11">
        <v>43.302999999999926</v>
      </c>
      <c r="AC14" s="11">
        <v>42.567999999999955</v>
      </c>
      <c r="AD14" s="11">
        <v>41.834999999999901</v>
      </c>
      <c r="AE14" s="11">
        <v>41.137999999999998</v>
      </c>
      <c r="AF14" s="11">
        <v>40.483999999999966</v>
      </c>
      <c r="AG14" s="11">
        <v>39.894000000000055</v>
      </c>
      <c r="AH14" s="11">
        <v>39.317999999999863</v>
      </c>
      <c r="AI14" s="11">
        <v>38.77200000000007</v>
      </c>
      <c r="AJ14" s="11">
        <v>38.254999999999932</v>
      </c>
      <c r="AK14" s="172">
        <v>37.764000000000053</v>
      </c>
      <c r="AL14" s="11">
        <v>37.301999999999978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42.845999999999989</v>
      </c>
      <c r="N16" s="11">
        <v>42.325999999999986</v>
      </c>
      <c r="O16" s="11">
        <v>36.751000000000118</v>
      </c>
      <c r="P16" s="11">
        <v>35.37600000000004</v>
      </c>
      <c r="Q16" s="11">
        <v>38.930999999999997</v>
      </c>
      <c r="R16" s="11">
        <v>40.706999999999972</v>
      </c>
      <c r="S16" s="11">
        <v>46.063000000000009</v>
      </c>
      <c r="T16" s="11">
        <v>43.692000000000185</v>
      </c>
      <c r="U16" s="11">
        <v>37.440999999999931</v>
      </c>
      <c r="V16" s="11">
        <v>43.292000000000058</v>
      </c>
      <c r="W16" s="11">
        <v>46.385999999999854</v>
      </c>
      <c r="X16" s="11">
        <v>45.472000000000087</v>
      </c>
      <c r="Y16" s="11">
        <v>45.434000000000097</v>
      </c>
      <c r="Z16" s="11">
        <v>45.372000000000064</v>
      </c>
      <c r="AA16" s="11">
        <v>45.418999999999961</v>
      </c>
      <c r="AB16" s="11">
        <v>45.532999999999873</v>
      </c>
      <c r="AC16" s="11">
        <v>45.603999999999971</v>
      </c>
      <c r="AD16" s="11">
        <v>45.578999999999915</v>
      </c>
      <c r="AE16" s="11">
        <v>45.599000000000032</v>
      </c>
      <c r="AF16" s="11">
        <v>45.592000000000027</v>
      </c>
      <c r="AG16" s="11">
        <v>45.631000000000007</v>
      </c>
      <c r="AH16" s="11">
        <v>45.675999999999952</v>
      </c>
      <c r="AI16" s="11">
        <v>45.727000000000132</v>
      </c>
      <c r="AJ16" s="11">
        <v>45.783000000000101</v>
      </c>
      <c r="AK16" s="172">
        <v>45.841000000000093</v>
      </c>
      <c r="AL16" s="11">
        <v>45.89899999999998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152.73500000000013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171.05800000000019</v>
      </c>
      <c r="T18" s="11">
        <f t="shared" si="18"/>
        <v>173.04600000000016</v>
      </c>
      <c r="U18" s="11">
        <f t="shared" si="18"/>
        <v>171.31800000000021</v>
      </c>
      <c r="V18" s="11">
        <f t="shared" si="18"/>
        <v>170.15600000000006</v>
      </c>
      <c r="W18" s="11">
        <f t="shared" si="18"/>
        <v>169.29799999999975</v>
      </c>
      <c r="X18" s="11">
        <f t="shared" si="18"/>
        <v>169.27799999999982</v>
      </c>
      <c r="Y18" s="11">
        <f t="shared" si="18"/>
        <v>169.61499999999998</v>
      </c>
      <c r="Z18" s="11">
        <f t="shared" si="18"/>
        <v>170.32200000000023</v>
      </c>
      <c r="AA18" s="11">
        <f t="shared" si="18"/>
        <v>171.3160000000002</v>
      </c>
      <c r="AB18" s="11">
        <f t="shared" si="18"/>
        <v>172.08200000000005</v>
      </c>
      <c r="AC18" s="11">
        <f t="shared" si="18"/>
        <v>172.64900000000023</v>
      </c>
      <c r="AD18" s="11">
        <f t="shared" si="18"/>
        <v>173.15900000000011</v>
      </c>
      <c r="AE18" s="11">
        <f t="shared" si="18"/>
        <v>173.63899999999995</v>
      </c>
      <c r="AF18" s="11">
        <f t="shared" si="18"/>
        <v>174.10900000000012</v>
      </c>
      <c r="AG18" s="11">
        <f t="shared" si="18"/>
        <v>174.59700000000004</v>
      </c>
      <c r="AH18" s="11">
        <f t="shared" si="18"/>
        <v>175.07100000000003</v>
      </c>
      <c r="AI18" s="11">
        <f t="shared" si="18"/>
        <v>175.53599999999989</v>
      </c>
      <c r="AJ18" s="11">
        <f t="shared" si="18"/>
        <v>176.02400000000034</v>
      </c>
      <c r="AK18" s="11">
        <f t="shared" si="18"/>
        <v>176.48700000000042</v>
      </c>
      <c r="AL18" s="11">
        <f t="shared" si="18"/>
        <v>176.93799999999976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93.10899999999998</v>
      </c>
      <c r="N19" s="11">
        <v>95.023000000000209</v>
      </c>
      <c r="O19" s="11">
        <v>89.993999999999915</v>
      </c>
      <c r="P19" s="11">
        <v>90.179000000000059</v>
      </c>
      <c r="Q19" s="11">
        <v>93.862999999999886</v>
      </c>
      <c r="R19" s="11">
        <v>92.692000000000064</v>
      </c>
      <c r="S19" s="11">
        <v>101.95300000000022</v>
      </c>
      <c r="T19" s="11">
        <v>97.878000000000199</v>
      </c>
      <c r="U19" s="11">
        <v>93.522000000000162</v>
      </c>
      <c r="V19" s="11">
        <v>93.714000000000041</v>
      </c>
      <c r="W19" s="11">
        <v>95.091999999999757</v>
      </c>
      <c r="X19" s="11">
        <v>94.951999999999785</v>
      </c>
      <c r="Y19" s="11">
        <v>94.814999999999998</v>
      </c>
      <c r="Z19" s="11">
        <v>94.776000000000195</v>
      </c>
      <c r="AA19" s="11">
        <v>94.802000000000092</v>
      </c>
      <c r="AB19" s="11">
        <v>94.861000000000118</v>
      </c>
      <c r="AC19" s="11">
        <v>94.864000000000175</v>
      </c>
      <c r="AD19" s="11">
        <v>94.856000000000037</v>
      </c>
      <c r="AE19" s="11">
        <v>94.843999999999809</v>
      </c>
      <c r="AF19" s="11">
        <v>94.833000000000268</v>
      </c>
      <c r="AG19" s="11">
        <v>94.837999999999866</v>
      </c>
      <c r="AH19" s="11">
        <v>94.850999999999956</v>
      </c>
      <c r="AI19" s="11">
        <v>94.865999999999858</v>
      </c>
      <c r="AJ19" s="11">
        <v>94.91500000000029</v>
      </c>
      <c r="AK19" s="172">
        <v>94.956000000000216</v>
      </c>
      <c r="AL19" s="11">
        <v>94.995999999999754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31.270000000000049</v>
      </c>
      <c r="N20" s="11">
        <v>28.457000000000015</v>
      </c>
      <c r="O20" s="11">
        <v>28.565999999999992</v>
      </c>
      <c r="P20" s="11">
        <v>31.414000000000009</v>
      </c>
      <c r="Q20" s="11">
        <v>31.587999999999955</v>
      </c>
      <c r="R20" s="11">
        <v>33.1619999999999</v>
      </c>
      <c r="S20" s="11">
        <v>35.539999999999957</v>
      </c>
      <c r="T20" s="11">
        <v>36.019999999999989</v>
      </c>
      <c r="U20" s="11">
        <v>38.313000000000052</v>
      </c>
      <c r="V20" s="11">
        <v>37.563000000000045</v>
      </c>
      <c r="W20" s="11">
        <v>39.363000000000014</v>
      </c>
      <c r="X20" s="11">
        <v>41.604000000000013</v>
      </c>
      <c r="Y20" s="11">
        <v>41.926999999999964</v>
      </c>
      <c r="Z20" s="11">
        <v>42.305000000000071</v>
      </c>
      <c r="AA20" s="11">
        <v>42.696999999999996</v>
      </c>
      <c r="AB20" s="11">
        <v>42.938999999999936</v>
      </c>
      <c r="AC20" s="11">
        <v>43.128000000000014</v>
      </c>
      <c r="AD20" s="11">
        <v>43.311000000000035</v>
      </c>
      <c r="AE20" s="11">
        <v>43.488000000000127</v>
      </c>
      <c r="AF20" s="11">
        <v>43.666999999999888</v>
      </c>
      <c r="AG20" s="11">
        <v>43.857000000000113</v>
      </c>
      <c r="AH20" s="11">
        <v>44.035000000000068</v>
      </c>
      <c r="AI20" s="11">
        <v>44.210999999999984</v>
      </c>
      <c r="AJ20" s="11">
        <v>44.383999999999993</v>
      </c>
      <c r="AK20" s="172">
        <v>44.554000000000137</v>
      </c>
      <c r="AL20" s="11">
        <v>44.724999999999994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30.319999999999919</v>
      </c>
      <c r="P21" s="11">
        <v>31.14200000000006</v>
      </c>
      <c r="Q21" s="11">
        <v>33.310000000000009</v>
      </c>
      <c r="R21" s="11">
        <v>36.031999999999982</v>
      </c>
      <c r="S21" s="11">
        <v>33.565000000000033</v>
      </c>
      <c r="T21" s="11">
        <v>39.147999999999975</v>
      </c>
      <c r="U21" s="11">
        <v>39.48299999999999</v>
      </c>
      <c r="V21" s="11">
        <v>38.878999999999955</v>
      </c>
      <c r="W21" s="11">
        <v>34.842999999999989</v>
      </c>
      <c r="X21" s="11">
        <v>32.722000000000016</v>
      </c>
      <c r="Y21" s="11">
        <v>32.873000000000019</v>
      </c>
      <c r="Z21" s="11">
        <v>33.240999999999957</v>
      </c>
      <c r="AA21" s="11">
        <v>33.817000000000135</v>
      </c>
      <c r="AB21" s="11">
        <v>34.281999999999975</v>
      </c>
      <c r="AC21" s="11">
        <v>34.657000000000032</v>
      </c>
      <c r="AD21" s="11">
        <v>34.992000000000019</v>
      </c>
      <c r="AE21" s="11">
        <v>35.307000000000023</v>
      </c>
      <c r="AF21" s="11">
        <v>35.608999999999952</v>
      </c>
      <c r="AG21" s="11">
        <v>35.902000000000058</v>
      </c>
      <c r="AH21" s="11">
        <v>36.185000000000009</v>
      </c>
      <c r="AI21" s="11">
        <v>36.459000000000046</v>
      </c>
      <c r="AJ21" s="11">
        <v>36.725000000000037</v>
      </c>
      <c r="AK21" s="172">
        <v>36.977000000000046</v>
      </c>
      <c r="AL21" s="11">
        <v>37.217000000000006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139.27600000000021</v>
      </c>
      <c r="O23" s="11">
        <f t="shared" si="19"/>
        <v>140.76400000000021</v>
      </c>
      <c r="P23" s="11">
        <f t="shared" si="19"/>
        <v>143.63699999999992</v>
      </c>
      <c r="Q23" s="11">
        <f t="shared" si="19"/>
        <v>152.989</v>
      </c>
      <c r="R23" s="11">
        <f t="shared" si="19"/>
        <v>148.48999999999992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160.86799999999999</v>
      </c>
      <c r="V23" s="11">
        <f t="shared" si="19"/>
        <v>162.70899999999989</v>
      </c>
      <c r="W23" s="11">
        <f t="shared" si="19"/>
        <v>165.95199999999997</v>
      </c>
      <c r="X23" s="11">
        <f t="shared" si="19"/>
        <v>166.4770000000002</v>
      </c>
      <c r="Y23" s="11">
        <f t="shared" si="19"/>
        <v>165.99300000000005</v>
      </c>
      <c r="Z23" s="11">
        <f t="shared" si="19"/>
        <v>166.703</v>
      </c>
      <c r="AA23" s="11">
        <f t="shared" si="19"/>
        <v>167.59200000000001</v>
      </c>
      <c r="AB23" s="11">
        <f t="shared" si="19"/>
        <v>168.32700000000014</v>
      </c>
      <c r="AC23" s="11">
        <f t="shared" si="19"/>
        <v>169.1209999999999</v>
      </c>
      <c r="AD23" s="11">
        <f t="shared" si="19"/>
        <v>169.89200000000011</v>
      </c>
      <c r="AE23" s="11">
        <f t="shared" si="19"/>
        <v>170.66499999999994</v>
      </c>
      <c r="AF23" s="11">
        <f t="shared" si="19"/>
        <v>171.45099999999994</v>
      </c>
      <c r="AG23" s="11">
        <f t="shared" si="19"/>
        <v>172.30999999999989</v>
      </c>
      <c r="AH23" s="11">
        <f t="shared" si="19"/>
        <v>173.14499999999992</v>
      </c>
      <c r="AI23" s="11">
        <f t="shared" si="19"/>
        <v>173.99000000000012</v>
      </c>
      <c r="AJ23" s="11">
        <f t="shared" si="19"/>
        <v>174.83100000000013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2.790999999999995</v>
      </c>
      <c r="N24" s="11">
        <v>3.1079999999999952</v>
      </c>
      <c r="O24" s="11">
        <v>2.7940000000000045</v>
      </c>
      <c r="P24" s="11">
        <v>3.2330000000000094</v>
      </c>
      <c r="Q24" s="11">
        <v>2.3050000000000015</v>
      </c>
      <c r="R24" s="11">
        <v>2.0449999999999977</v>
      </c>
      <c r="S24" s="11">
        <v>3.9199999999999946</v>
      </c>
      <c r="T24" s="11">
        <v>2.9540000000000042</v>
      </c>
      <c r="U24" s="11">
        <v>2.6480000000000037</v>
      </c>
      <c r="V24" s="11">
        <v>4.5529999999999919</v>
      </c>
      <c r="W24" s="11">
        <v>3.6190000000000002</v>
      </c>
      <c r="X24" s="11">
        <v>3.5820000000000047</v>
      </c>
      <c r="Y24" s="11">
        <v>3.5719999999999978</v>
      </c>
      <c r="Z24" s="11">
        <v>3.5589999999999984</v>
      </c>
      <c r="AA24" s="11">
        <v>3.551999999999996</v>
      </c>
      <c r="AB24" s="11">
        <v>3.5620000000000038</v>
      </c>
      <c r="AC24" s="11">
        <v>3.5680000000000041</v>
      </c>
      <c r="AD24" s="11">
        <v>3.5740000000000047</v>
      </c>
      <c r="AE24" s="11">
        <v>3.5790000000000042</v>
      </c>
      <c r="AF24" s="11">
        <v>3.5849999999999893</v>
      </c>
      <c r="AG24" s="11">
        <v>3.5899999999999928</v>
      </c>
      <c r="AH24" s="11">
        <v>3.5940000000000003</v>
      </c>
      <c r="AI24" s="11">
        <v>3.5990000000000029</v>
      </c>
      <c r="AJ24" s="11">
        <v>3.604000000000005</v>
      </c>
      <c r="AK24" s="172">
        <v>3.6090000000000093</v>
      </c>
      <c r="AL24" s="11">
        <v>3.6140000000000012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11.433000000000023</v>
      </c>
      <c r="N25" s="11">
        <v>11.088000000000038</v>
      </c>
      <c r="O25" s="11">
        <v>13.724</v>
      </c>
      <c r="P25" s="11">
        <v>13.442999999999987</v>
      </c>
      <c r="Q25" s="11">
        <v>13.449000000000023</v>
      </c>
      <c r="R25" s="11">
        <v>11.890000000000022</v>
      </c>
      <c r="S25" s="11">
        <v>11.165999999999988</v>
      </c>
      <c r="T25" s="11">
        <v>13.121000000000048</v>
      </c>
      <c r="U25" s="11">
        <v>17.442</v>
      </c>
      <c r="V25" s="11">
        <v>17.048999999999985</v>
      </c>
      <c r="W25" s="11">
        <v>16.764000000000017</v>
      </c>
      <c r="X25" s="11">
        <v>17.159000000000024</v>
      </c>
      <c r="Y25" s="11">
        <v>17.268999999999981</v>
      </c>
      <c r="Z25" s="11">
        <v>17.546999999999969</v>
      </c>
      <c r="AA25" s="11">
        <v>17.752999999999986</v>
      </c>
      <c r="AB25" s="11">
        <v>17.915000000000045</v>
      </c>
      <c r="AC25" s="11">
        <v>18.05999999999997</v>
      </c>
      <c r="AD25" s="11">
        <v>18.176999999999978</v>
      </c>
      <c r="AE25" s="11">
        <v>18.28499999999995</v>
      </c>
      <c r="AF25" s="11">
        <v>18.390999999999959</v>
      </c>
      <c r="AG25" s="11">
        <v>18.503999999999966</v>
      </c>
      <c r="AH25" s="11">
        <v>18.613999999999947</v>
      </c>
      <c r="AI25" s="11">
        <v>18.719999999999974</v>
      </c>
      <c r="AJ25" s="11">
        <v>18.818000000000055</v>
      </c>
      <c r="AK25" s="172">
        <v>18.906999999999986</v>
      </c>
      <c r="AL25" s="11">
        <v>18.986999999999984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16.717000000000034</v>
      </c>
      <c r="O26" s="11">
        <v>17.474000000000046</v>
      </c>
      <c r="P26" s="11">
        <v>15.025000000000022</v>
      </c>
      <c r="Q26" s="11">
        <v>15.544999999999961</v>
      </c>
      <c r="R26" s="11">
        <v>15.411000000000003</v>
      </c>
      <c r="S26" s="11">
        <v>14.878</v>
      </c>
      <c r="T26" s="11">
        <v>14.837999999999997</v>
      </c>
      <c r="U26" s="11">
        <v>15.42300000000005</v>
      </c>
      <c r="V26" s="11">
        <v>15.216999999999977</v>
      </c>
      <c r="W26" s="11">
        <v>15.398999999999987</v>
      </c>
      <c r="X26" s="11">
        <v>15.737000000000011</v>
      </c>
      <c r="Y26" s="11">
        <v>15.698</v>
      </c>
      <c r="Z26" s="11">
        <v>15.649999999999958</v>
      </c>
      <c r="AA26" s="11">
        <v>15.567999999999991</v>
      </c>
      <c r="AB26" s="11">
        <v>15.517999999999994</v>
      </c>
      <c r="AC26" s="11">
        <v>15.488999999999965</v>
      </c>
      <c r="AD26" s="11">
        <v>15.457999999999972</v>
      </c>
      <c r="AE26" s="11">
        <v>15.425999999999991</v>
      </c>
      <c r="AF26" s="11">
        <v>15.391999999999987</v>
      </c>
      <c r="AG26" s="11">
        <v>15.368999999999989</v>
      </c>
      <c r="AH26" s="11">
        <v>15.333999999999996</v>
      </c>
      <c r="AI26" s="11">
        <v>15.300000000000017</v>
      </c>
      <c r="AJ26" s="11">
        <v>15.265000000000033</v>
      </c>
      <c r="AK26" s="172">
        <v>15.229999999999993</v>
      </c>
      <c r="AL26" s="11">
        <v>15.195999999999994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6.6620000000000026</v>
      </c>
      <c r="O27" s="11">
        <v>6.844000000000011</v>
      </c>
      <c r="P27" s="11">
        <v>6.9340000000000153</v>
      </c>
      <c r="Q27" s="11">
        <v>6.7390000000000132</v>
      </c>
      <c r="R27" s="11">
        <v>6.4650000000000052</v>
      </c>
      <c r="S27" s="11">
        <v>7.253000000000009</v>
      </c>
      <c r="T27" s="11">
        <v>7.2050000000000125</v>
      </c>
      <c r="U27" s="11">
        <v>6.6150000000000064</v>
      </c>
      <c r="V27" s="11">
        <v>7.0060000000000029</v>
      </c>
      <c r="W27" s="11">
        <v>7.8530000000000104</v>
      </c>
      <c r="X27" s="11">
        <v>7.6190000000000007</v>
      </c>
      <c r="Y27" s="11">
        <v>7.4129999999999887</v>
      </c>
      <c r="Z27" s="11">
        <v>7.2740000000000054</v>
      </c>
      <c r="AA27" s="11">
        <v>7.1749999999999963</v>
      </c>
      <c r="AB27" s="11">
        <v>7.1809999999999903</v>
      </c>
      <c r="AC27" s="11">
        <v>7.2039999999999935</v>
      </c>
      <c r="AD27" s="11">
        <v>7.2349999999999994</v>
      </c>
      <c r="AE27" s="11">
        <v>7.2700000000000031</v>
      </c>
      <c r="AF27" s="11">
        <v>7.3070000000000022</v>
      </c>
      <c r="AG27" s="11">
        <v>7.346000000000001</v>
      </c>
      <c r="AH27" s="11">
        <v>7.3840000000000003</v>
      </c>
      <c r="AI27" s="11">
        <v>7.423999999999995</v>
      </c>
      <c r="AJ27" s="11">
        <v>7.464000000000012</v>
      </c>
      <c r="AK27" s="172">
        <v>7.5039999999999898</v>
      </c>
      <c r="AL27" s="11">
        <v>7.5440000000000111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28.010999999999981</v>
      </c>
      <c r="N28" s="11">
        <v>29.74600000000007</v>
      </c>
      <c r="O28" s="11">
        <v>29.908000000000005</v>
      </c>
      <c r="P28" s="11">
        <v>32.898999999999972</v>
      </c>
      <c r="Q28" s="11">
        <v>32.588999999999999</v>
      </c>
      <c r="R28" s="11">
        <v>34.952000000000034</v>
      </c>
      <c r="S28" s="11">
        <v>41.967000000000169</v>
      </c>
      <c r="T28" s="11">
        <v>45.306000000000104</v>
      </c>
      <c r="U28" s="11">
        <v>39.334999999999994</v>
      </c>
      <c r="V28" s="11">
        <v>39.398999999999944</v>
      </c>
      <c r="W28" s="11">
        <v>39.652000000000008</v>
      </c>
      <c r="X28" s="11">
        <v>40.166000000000089</v>
      </c>
      <c r="Y28" s="11">
        <v>40.315000000000005</v>
      </c>
      <c r="Z28" s="11">
        <v>40.579000000000029</v>
      </c>
      <c r="AA28" s="11">
        <v>40.859000000000044</v>
      </c>
      <c r="AB28" s="11">
        <v>41.090000000000018</v>
      </c>
      <c r="AC28" s="11">
        <v>41.299000000000021</v>
      </c>
      <c r="AD28" s="11">
        <v>41.525000000000098</v>
      </c>
      <c r="AE28" s="11">
        <v>41.765999999999956</v>
      </c>
      <c r="AF28" s="11">
        <v>42.02500000000002</v>
      </c>
      <c r="AG28" s="11">
        <v>42.308999999999962</v>
      </c>
      <c r="AH28" s="11">
        <v>42.593999999999959</v>
      </c>
      <c r="AI28" s="11">
        <v>42.882000000000055</v>
      </c>
      <c r="AJ28" s="11">
        <v>43.17100000000007</v>
      </c>
      <c r="AK28" s="172">
        <v>43.46200000000006</v>
      </c>
      <c r="AL28" s="11">
        <v>43.755000000000017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42.837999999999987</v>
      </c>
      <c r="N29" s="11">
        <v>41.434000000000033</v>
      </c>
      <c r="O29" s="11">
        <v>38.814000000000142</v>
      </c>
      <c r="P29" s="11">
        <v>44.250999999999912</v>
      </c>
      <c r="Q29" s="11">
        <v>52.491000000000007</v>
      </c>
      <c r="R29" s="11">
        <v>49.371999999999929</v>
      </c>
      <c r="S29" s="11">
        <v>53.135999999999981</v>
      </c>
      <c r="T29" s="11">
        <v>50.512999999999991</v>
      </c>
      <c r="U29" s="11">
        <v>47.522999999999961</v>
      </c>
      <c r="V29" s="11">
        <v>47.048999999999957</v>
      </c>
      <c r="W29" s="11">
        <v>47.642000000000017</v>
      </c>
      <c r="X29" s="11">
        <v>48.568000000000119</v>
      </c>
      <c r="Y29" s="11">
        <v>49.691000000000109</v>
      </c>
      <c r="Z29" s="11">
        <v>50.435000000000045</v>
      </c>
      <c r="AA29" s="11">
        <v>50.921000000000042</v>
      </c>
      <c r="AB29" s="11">
        <v>51.301000000000045</v>
      </c>
      <c r="AC29" s="11">
        <v>51.727999999999966</v>
      </c>
      <c r="AD29" s="11">
        <v>52.149000000000022</v>
      </c>
      <c r="AE29" s="11">
        <v>52.568000000000012</v>
      </c>
      <c r="AF29" s="11">
        <v>52.985999999999983</v>
      </c>
      <c r="AG29" s="11">
        <v>53.417999999999964</v>
      </c>
      <c r="AH29" s="11">
        <v>53.835000000000029</v>
      </c>
      <c r="AI29" s="11">
        <v>54.252000000000024</v>
      </c>
      <c r="AJ29" s="11">
        <v>54.670999999999985</v>
      </c>
      <c r="AK29" s="172">
        <v>55.089999999999968</v>
      </c>
      <c r="AL29" s="11">
        <v>55.510999999999903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15.896999999999968</v>
      </c>
      <c r="N30" s="11">
        <v>14.297000000000011</v>
      </c>
      <c r="O30" s="11">
        <v>15.506999999999998</v>
      </c>
      <c r="P30" s="11">
        <v>16.61799999999997</v>
      </c>
      <c r="Q30" s="11">
        <v>15.103999999999989</v>
      </c>
      <c r="R30" s="11">
        <v>15.22599999999996</v>
      </c>
      <c r="S30" s="11">
        <v>16.647000000000048</v>
      </c>
      <c r="T30" s="11">
        <v>16.317000000000004</v>
      </c>
      <c r="U30" s="11">
        <v>16.358999999999963</v>
      </c>
      <c r="V30" s="11">
        <v>15.194000000000008</v>
      </c>
      <c r="W30" s="11">
        <v>15.594999999999947</v>
      </c>
      <c r="X30" s="11">
        <v>15.306999999999958</v>
      </c>
      <c r="Y30" s="11">
        <v>14.32799999999996</v>
      </c>
      <c r="Z30" s="11">
        <v>14.040000000000026</v>
      </c>
      <c r="AA30" s="11">
        <v>14.197999999999983</v>
      </c>
      <c r="AB30" s="11">
        <v>14.265000000000008</v>
      </c>
      <c r="AC30" s="11">
        <v>14.356000000000021</v>
      </c>
      <c r="AD30" s="11">
        <v>14.432000000000029</v>
      </c>
      <c r="AE30" s="11">
        <v>14.500000000000004</v>
      </c>
      <c r="AF30" s="11">
        <v>14.559999999999986</v>
      </c>
      <c r="AG30" s="11">
        <v>14.626999999999981</v>
      </c>
      <c r="AH30" s="11">
        <v>14.697999999999999</v>
      </c>
      <c r="AI30" s="11">
        <v>14.773000000000014</v>
      </c>
      <c r="AJ30" s="11">
        <v>14.847999999999995</v>
      </c>
      <c r="AK30" s="172">
        <v>14.921000000000003</v>
      </c>
      <c r="AL30" s="11">
        <v>14.991999999999996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13.266000000000028</v>
      </c>
      <c r="N31" s="11">
        <v>16.224000000000022</v>
      </c>
      <c r="O31" s="11">
        <v>15.699</v>
      </c>
      <c r="P31" s="11">
        <v>11.234000000000032</v>
      </c>
      <c r="Q31" s="11">
        <v>14.767000000000017</v>
      </c>
      <c r="R31" s="11">
        <v>13.128999999999968</v>
      </c>
      <c r="S31" s="11">
        <v>17.111999999999984</v>
      </c>
      <c r="T31" s="11">
        <v>13.037999999999984</v>
      </c>
      <c r="U31" s="11">
        <v>15.523000000000012</v>
      </c>
      <c r="V31" s="11">
        <v>17.242000000000022</v>
      </c>
      <c r="W31" s="11">
        <v>19.427999999999997</v>
      </c>
      <c r="X31" s="11">
        <v>18.338999999999992</v>
      </c>
      <c r="Y31" s="11">
        <v>17.707000000000008</v>
      </c>
      <c r="Z31" s="11">
        <v>17.618999999999996</v>
      </c>
      <c r="AA31" s="11">
        <v>17.565999999999971</v>
      </c>
      <c r="AB31" s="11">
        <v>17.495000000000022</v>
      </c>
      <c r="AC31" s="11">
        <v>17.416999999999984</v>
      </c>
      <c r="AD31" s="11">
        <v>17.342000000000002</v>
      </c>
      <c r="AE31" s="11">
        <v>17.271000000000019</v>
      </c>
      <c r="AF31" s="11">
        <v>17.20500000000002</v>
      </c>
      <c r="AG31" s="11">
        <v>17.147000000000027</v>
      </c>
      <c r="AH31" s="11">
        <v>17.091999999999988</v>
      </c>
      <c r="AI31" s="11">
        <v>17.04000000000002</v>
      </c>
      <c r="AJ31" s="11">
        <v>16.989999999999995</v>
      </c>
      <c r="AK31" s="172">
        <v>16.941999999999997</v>
      </c>
      <c r="AL31" s="11">
        <v>16.896999999999988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180.33000000000004</v>
      </c>
      <c r="O33" s="11">
        <f t="shared" si="20"/>
        <v>184.464</v>
      </c>
      <c r="P33" s="11">
        <f t="shared" si="20"/>
        <v>182.7059999999999</v>
      </c>
      <c r="Q33" s="11">
        <f t="shared" si="20"/>
        <v>180.86799999999994</v>
      </c>
      <c r="R33" s="11">
        <f t="shared" si="20"/>
        <v>190.45700000000014</v>
      </c>
      <c r="S33" s="11">
        <f t="shared" si="20"/>
        <v>197.80900000000008</v>
      </c>
      <c r="T33" s="11">
        <f t="shared" si="20"/>
        <v>186.85999999999984</v>
      </c>
      <c r="U33" s="11">
        <f t="shared" si="20"/>
        <v>187.77799999999996</v>
      </c>
      <c r="V33" s="11">
        <f t="shared" si="20"/>
        <v>191.20000000000033</v>
      </c>
      <c r="W33" s="11">
        <f t="shared" si="20"/>
        <v>194.62000000000023</v>
      </c>
      <c r="X33" s="11">
        <f t="shared" si="20"/>
        <v>196.80300000000005</v>
      </c>
      <c r="Y33" s="11">
        <f t="shared" si="20"/>
        <v>198.3569999999998</v>
      </c>
      <c r="Z33" s="11">
        <f t="shared" si="20"/>
        <v>199.92399999999981</v>
      </c>
      <c r="AA33" s="11">
        <f t="shared" si="20"/>
        <v>201.93500000000009</v>
      </c>
      <c r="AB33" s="11">
        <f t="shared" si="20"/>
        <v>203.62900000000013</v>
      </c>
      <c r="AC33" s="11">
        <f t="shared" si="20"/>
        <v>204.9790000000001</v>
      </c>
      <c r="AD33" s="11">
        <f t="shared" si="20"/>
        <v>206.29300000000003</v>
      </c>
      <c r="AE33" s="11">
        <f t="shared" si="20"/>
        <v>207.61699999999996</v>
      </c>
      <c r="AF33" s="11">
        <f t="shared" si="20"/>
        <v>208.96600000000021</v>
      </c>
      <c r="AG33" s="11">
        <f t="shared" si="20"/>
        <v>210.37699999999995</v>
      </c>
      <c r="AH33" s="11">
        <f t="shared" si="20"/>
        <v>211.79399999999993</v>
      </c>
      <c r="AI33" s="11">
        <f t="shared" si="20"/>
        <v>213.22199999999978</v>
      </c>
      <c r="AJ33" s="11">
        <f t="shared" si="20"/>
        <v>214.666</v>
      </c>
      <c r="AK33" s="11">
        <f t="shared" si="20"/>
        <v>216.12</v>
      </c>
      <c r="AL33" s="11">
        <f>SUM(AL34:AL36)</f>
        <v>217.58499999999995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35.568999999999996</v>
      </c>
      <c r="N34" s="11">
        <v>33.795000000000051</v>
      </c>
      <c r="O34" s="11">
        <v>35.54499999999998</v>
      </c>
      <c r="P34" s="11">
        <v>31.397999999999964</v>
      </c>
      <c r="Q34" s="11">
        <v>30.430999999999994</v>
      </c>
      <c r="R34" s="11">
        <v>32.689</v>
      </c>
      <c r="S34" s="11">
        <v>32.52699999999998</v>
      </c>
      <c r="T34" s="11">
        <v>28.055000000000007</v>
      </c>
      <c r="U34" s="11">
        <v>29.57999999999997</v>
      </c>
      <c r="V34" s="11">
        <v>31.441000000000052</v>
      </c>
      <c r="W34" s="11">
        <v>32.793000000000042</v>
      </c>
      <c r="X34" s="11">
        <v>32.867000000000004</v>
      </c>
      <c r="Y34" s="11">
        <v>32.899000000000001</v>
      </c>
      <c r="Z34" s="11">
        <v>32.865999999999893</v>
      </c>
      <c r="AA34" s="11">
        <v>32.833999999999882</v>
      </c>
      <c r="AB34" s="11">
        <v>32.832999999999984</v>
      </c>
      <c r="AC34" s="11">
        <v>32.822999999999986</v>
      </c>
      <c r="AD34" s="11">
        <v>32.814</v>
      </c>
      <c r="AE34" s="11">
        <v>32.806000000000026</v>
      </c>
      <c r="AF34" s="11">
        <v>32.798000000000023</v>
      </c>
      <c r="AG34" s="11">
        <v>32.789999999999985</v>
      </c>
      <c r="AH34" s="11">
        <v>32.787999999999869</v>
      </c>
      <c r="AI34" s="11">
        <v>32.786999999999956</v>
      </c>
      <c r="AJ34" s="11">
        <v>32.784999999999904</v>
      </c>
      <c r="AK34" s="172">
        <v>32.782000000000018</v>
      </c>
      <c r="AL34" s="11">
        <v>32.777000000000029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59.678999999999903</v>
      </c>
      <c r="N35" s="11">
        <v>59.017999999999908</v>
      </c>
      <c r="O35" s="11">
        <v>60.568000000000076</v>
      </c>
      <c r="P35" s="11">
        <v>62.125000000000007</v>
      </c>
      <c r="Q35" s="11">
        <v>61.38799999999992</v>
      </c>
      <c r="R35" s="11">
        <v>62.854000000000106</v>
      </c>
      <c r="S35" s="11">
        <v>66.545000000000059</v>
      </c>
      <c r="T35" s="11">
        <v>62.847999999999999</v>
      </c>
      <c r="U35" s="11">
        <v>63.387999999999948</v>
      </c>
      <c r="V35" s="11">
        <v>63.502000000000152</v>
      </c>
      <c r="W35" s="11">
        <v>62.976000000000177</v>
      </c>
      <c r="X35" s="11">
        <v>62.718999999999994</v>
      </c>
      <c r="Y35" s="11">
        <v>62.515000000000065</v>
      </c>
      <c r="Z35" s="11">
        <v>62.544000000000004</v>
      </c>
      <c r="AA35" s="11">
        <v>62.666000000000054</v>
      </c>
      <c r="AB35" s="11">
        <v>62.853000000000108</v>
      </c>
      <c r="AC35" s="11">
        <v>62.933000000000014</v>
      </c>
      <c r="AD35" s="11">
        <v>63.030000000000058</v>
      </c>
      <c r="AE35" s="11">
        <v>63.14399999999997</v>
      </c>
      <c r="AF35" s="11">
        <v>63.280000000000051</v>
      </c>
      <c r="AG35" s="11">
        <v>63.477000000000068</v>
      </c>
      <c r="AH35" s="11">
        <v>63.675999999999945</v>
      </c>
      <c r="AI35" s="11">
        <v>63.878999999999913</v>
      </c>
      <c r="AJ35" s="11">
        <v>64.085000000000093</v>
      </c>
      <c r="AK35" s="172">
        <v>64.288999999999888</v>
      </c>
      <c r="AL35" s="11">
        <v>64.490999999999872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88.425000000000267</v>
      </c>
      <c r="N36" s="11">
        <v>87.517000000000067</v>
      </c>
      <c r="O36" s="11">
        <v>88.350999999999928</v>
      </c>
      <c r="P36" s="11">
        <v>89.182999999999936</v>
      </c>
      <c r="Q36" s="11">
        <v>89.049000000000007</v>
      </c>
      <c r="R36" s="11">
        <v>94.91400000000003</v>
      </c>
      <c r="S36" s="11">
        <v>98.737000000000052</v>
      </c>
      <c r="T36" s="11">
        <v>95.956999999999823</v>
      </c>
      <c r="U36" s="11">
        <v>94.810000000000031</v>
      </c>
      <c r="V36" s="11">
        <v>96.257000000000119</v>
      </c>
      <c r="W36" s="11">
        <v>98.851000000000013</v>
      </c>
      <c r="X36" s="11">
        <v>101.21700000000006</v>
      </c>
      <c r="Y36" s="11">
        <v>102.94299999999973</v>
      </c>
      <c r="Z36" s="11">
        <v>104.51399999999992</v>
      </c>
      <c r="AA36" s="11">
        <v>106.43500000000014</v>
      </c>
      <c r="AB36" s="11">
        <v>107.94300000000003</v>
      </c>
      <c r="AC36" s="11">
        <v>109.22300000000008</v>
      </c>
      <c r="AD36" s="11">
        <v>110.44899999999998</v>
      </c>
      <c r="AE36" s="11">
        <v>111.66699999999996</v>
      </c>
      <c r="AF36" s="11">
        <v>112.88800000000013</v>
      </c>
      <c r="AG36" s="11">
        <v>114.1099999999999</v>
      </c>
      <c r="AH36" s="11">
        <v>115.33000000000011</v>
      </c>
      <c r="AI36" s="11">
        <v>116.55599999999991</v>
      </c>
      <c r="AJ36" s="11">
        <v>117.79600000000001</v>
      </c>
      <c r="AK36" s="172">
        <v>119.04900000000008</v>
      </c>
      <c r="AL36" s="11">
        <v>120.31700000000005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582.38000000000034</v>
      </c>
      <c r="P38" s="11">
        <f t="shared" si="21"/>
        <v>582.08600000000001</v>
      </c>
      <c r="Q38" s="11">
        <f t="shared" si="21"/>
        <v>604.28799999999978</v>
      </c>
      <c r="R38" s="11">
        <f t="shared" si="21"/>
        <v>616.37999999999977</v>
      </c>
      <c r="S38" s="11">
        <f t="shared" si="21"/>
        <v>647.5750000000005</v>
      </c>
      <c r="T38" s="11">
        <f t="shared" si="21"/>
        <v>637.39300000000048</v>
      </c>
      <c r="U38" s="11">
        <f t="shared" si="21"/>
        <v>636.02500000000032</v>
      </c>
      <c r="V38" s="11">
        <f t="shared" si="21"/>
        <v>638.0750000000005</v>
      </c>
      <c r="W38" s="11">
        <f t="shared" si="21"/>
        <v>645.41899999999998</v>
      </c>
      <c r="X38" s="11">
        <f t="shared" si="21"/>
        <v>647.15800000000036</v>
      </c>
      <c r="Y38" s="11">
        <f t="shared" si="21"/>
        <v>647.23599999999988</v>
      </c>
      <c r="Z38" s="11">
        <f t="shared" si="21"/>
        <v>649.05099999999993</v>
      </c>
      <c r="AA38" s="11">
        <f t="shared" si="21"/>
        <v>652.31800000000021</v>
      </c>
      <c r="AB38" s="11">
        <f t="shared" si="21"/>
        <v>654.80400000000009</v>
      </c>
      <c r="AC38" s="11">
        <f t="shared" si="21"/>
        <v>656.72200000000021</v>
      </c>
      <c r="AD38" s="11">
        <f t="shared" si="21"/>
        <v>658.41600000000005</v>
      </c>
      <c r="AE38" s="11">
        <f t="shared" si="21"/>
        <v>660.16399999999987</v>
      </c>
      <c r="AF38" s="11">
        <f t="shared" si="21"/>
        <v>661.95600000000024</v>
      </c>
      <c r="AG38" s="11">
        <f t="shared" si="21"/>
        <v>664.02199999999993</v>
      </c>
      <c r="AH38" s="11">
        <f t="shared" si="21"/>
        <v>666.07299999999964</v>
      </c>
      <c r="AI38" s="11">
        <f t="shared" si="21"/>
        <v>668.17200000000003</v>
      </c>
      <c r="AJ38" s="11">
        <f t="shared" si="21"/>
        <v>670.33800000000042</v>
      </c>
      <c r="AK38" s="11">
        <f t="shared" si="21"/>
        <v>672.51200000000063</v>
      </c>
      <c r="AL38" s="11">
        <f t="shared" si="21"/>
        <v>674.71299999999951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Sheffield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Sheffield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Sheffield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Sheffield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Sheffield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Sheffield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Sheffield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30.899282909893284</v>
      </c>
      <c r="N231" s="40">
        <f>'Ind T1'!D25</f>
        <v>30.154054962745171</v>
      </c>
      <c r="O231" s="40">
        <f>'Ind T1'!F25</f>
        <v>32.248526410488623</v>
      </c>
    </row>
    <row r="232" spans="1:15" x14ac:dyDescent="0.2">
      <c r="L232" t="str">
        <f>L23</f>
        <v>Business and other services</v>
      </c>
      <c r="M232" s="40">
        <f>'Ind T1'!B24</f>
        <v>24.09065836010253</v>
      </c>
      <c r="N232" s="40">
        <f>'Ind T1'!D24</f>
        <v>25.712289226068641</v>
      </c>
      <c r="O232" s="40">
        <f>'Ind T1'!F24</f>
        <v>26.15867783783624</v>
      </c>
    </row>
    <row r="233" spans="1:15" x14ac:dyDescent="0.2">
      <c r="L233" t="str">
        <f>L18</f>
        <v>Trade, accomod. and transport</v>
      </c>
      <c r="M233" s="40">
        <f>'Ind T1'!B23</f>
        <v>26.263992991336515</v>
      </c>
      <c r="N233" s="40">
        <f>'Ind T1'!D23</f>
        <v>26.230712142034822</v>
      </c>
      <c r="O233" s="40">
        <f>'Ind T1'!F23</f>
        <v>26.224187172916469</v>
      </c>
    </row>
    <row r="234" spans="1:15" x14ac:dyDescent="0.2">
      <c r="L234" t="str">
        <f>L16</f>
        <v>Construction</v>
      </c>
      <c r="M234" s="40">
        <f>'Ind T1'!B22</f>
        <v>6.6042051980920835</v>
      </c>
      <c r="N234" s="40">
        <f>'Ind T1'!D22</f>
        <v>7.1869591691598567</v>
      </c>
      <c r="O234" s="40">
        <f>'Ind T1'!F22</f>
        <v>6.8027442779374363</v>
      </c>
    </row>
    <row r="235" spans="1:15" x14ac:dyDescent="0.2">
      <c r="L235" t="str">
        <f>L11</f>
        <v>Manufacturing</v>
      </c>
      <c r="M235" s="40">
        <f>'Ind T1'!B21</f>
        <v>10.469191083422547</v>
      </c>
      <c r="N235" s="40">
        <f>'Ind T1'!D21</f>
        <v>9.6366856259267415</v>
      </c>
      <c r="O235" s="40">
        <f>'Ind T1'!F21</f>
        <v>7.5046723569873421</v>
      </c>
    </row>
    <row r="236" spans="1:15" x14ac:dyDescent="0.2">
      <c r="L236" t="str">
        <f>L5</f>
        <v>Primary sector and utilities</v>
      </c>
      <c r="M236" s="40">
        <f>'Ind T1'!B20</f>
        <v>1.6726694571530552</v>
      </c>
      <c r="N236" s="40">
        <f>'Ind T1'!D20</f>
        <v>1.0792988740647562</v>
      </c>
      <c r="O236" s="40">
        <f>'Ind T1'!F20</f>
        <v>1.0611919438338997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Sheffield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4.1630000000000962</v>
      </c>
      <c r="O261" s="11">
        <f>'Ind T1'!F50</f>
        <v>22.964999999999719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17.462000000000046</v>
      </c>
      <c r="O262" s="11">
        <f>'Ind T1'!F49</f>
        <v>10.543999999999926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7.4119999999998072</v>
      </c>
      <c r="O263" s="11">
        <f>'Ind T1'!F48</f>
        <v>7.6400000000000148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5.6789999999998813</v>
      </c>
      <c r="O264" s="11">
        <f>'Ind T1'!F47</f>
        <v>-0.48699999999987398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-2.3329999999997639</v>
      </c>
      <c r="O265" s="11">
        <f>'Ind T1'!F46</f>
        <v>-11.56200000000014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-3.3439999999999879</v>
      </c>
      <c r="O266" s="11">
        <f>'Ind T1'!F45</f>
        <v>0.19400000000000528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Sheffield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33.822194775926107</v>
      </c>
      <c r="D9" s="249">
        <f>SUM(B9:C9)</f>
        <v>52.556320386004046</v>
      </c>
      <c r="E9" s="238"/>
      <c r="F9" s="249">
        <f>SUM(F26,F43,F60,F77,F94,F111,F128,F145,F162,F179,F196,F213,F230,F247,F264,F281,F298,F315,F332,F349,F366,F383)</f>
        <v>23.860232772271377</v>
      </c>
      <c r="G9" s="249">
        <f>SUM(G26,G43,G60,G77,G94,G111,G128,G145,G162,G179,G196,G213,G230,G247,G264,G281,G298,G315,G332,G349,G366,G383)</f>
        <v>40.037280114344462</v>
      </c>
      <c r="H9" s="249">
        <f>SUM(F9:G9)</f>
        <v>63.897512886615843</v>
      </c>
      <c r="I9" s="238"/>
      <c r="J9" s="249">
        <f>SUM(J26,J43,J60,J77,J94,J111,J128,J145,J162,J179,J196,J213,J230,J247,J264,J281,J298,J315,J332,J349,J366,J383)</f>
        <v>26.402453826924585</v>
      </c>
      <c r="K9" s="249">
        <f>SUM(K26,K43,K60,K77,K94,K111,K128,K145,K162,K179,K196,K213,K230,K247,K264,K281,K298,K315,K332,K349,K366,K383)</f>
        <v>38.291915057726953</v>
      </c>
      <c r="L9" s="249">
        <f>SUM(J9:K9)</f>
        <v>64.694368884651539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72.100671662345803</v>
      </c>
      <c r="G10" s="249">
        <f t="shared" si="2"/>
        <v>64.233609117704034</v>
      </c>
      <c r="H10" s="249">
        <f t="shared" ref="H10:H17" si="3">SUM(F10:G10)</f>
        <v>136.33428078004982</v>
      </c>
      <c r="I10" s="238"/>
      <c r="J10" s="249">
        <f t="shared" ref="J10:K17" si="4">SUM(J27,J44,J61,J78,J95,J112,J129,J146,J163,J180,J197,J214,J231,J248,J265,J282,J299,J316,J333,J350,J367,J384)</f>
        <v>85.835662178355889</v>
      </c>
      <c r="K10" s="249">
        <f t="shared" si="4"/>
        <v>74.399583890014142</v>
      </c>
      <c r="L10" s="249">
        <f t="shared" ref="L10:L17" si="5">SUM(J10:K10)</f>
        <v>160.23524606837003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32.078487610753108</v>
      </c>
      <c r="C11" s="249">
        <f t="shared" si="0"/>
        <v>34.760163884236945</v>
      </c>
      <c r="D11" s="249">
        <f t="shared" si="1"/>
        <v>66.838651494990046</v>
      </c>
      <c r="E11" s="238"/>
      <c r="F11" s="249">
        <f t="shared" si="2"/>
        <v>37.924662825578558</v>
      </c>
      <c r="G11" s="249">
        <f t="shared" si="2"/>
        <v>41.592198381174818</v>
      </c>
      <c r="H11" s="249">
        <f t="shared" si="3"/>
        <v>79.516861206753376</v>
      </c>
      <c r="I11" s="238"/>
      <c r="J11" s="249">
        <f t="shared" si="4"/>
        <v>51.766436922063981</v>
      </c>
      <c r="K11" s="249">
        <f t="shared" si="4"/>
        <v>40.782105546093604</v>
      </c>
      <c r="L11" s="249">
        <f t="shared" si="5"/>
        <v>92.548542468157592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55.24293151971348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52.566411434361676</v>
      </c>
      <c r="G12" s="249">
        <f t="shared" si="2"/>
        <v>27.129902692203068</v>
      </c>
      <c r="H12" s="249">
        <f t="shared" si="3"/>
        <v>79.696314126564744</v>
      </c>
      <c r="I12" s="238"/>
      <c r="J12" s="249">
        <f t="shared" si="4"/>
        <v>44.989093231692607</v>
      </c>
      <c r="K12" s="249">
        <f t="shared" si="4"/>
        <v>33.053070530757921</v>
      </c>
      <c r="L12" s="249">
        <f t="shared" si="5"/>
        <v>78.042163762450528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61.29666073544319</v>
      </c>
      <c r="D13" s="249">
        <f t="shared" si="1"/>
        <v>67.923815979117151</v>
      </c>
      <c r="E13" s="238"/>
      <c r="F13" s="249">
        <f t="shared" si="2"/>
        <v>6.6376223768656777</v>
      </c>
      <c r="G13" s="249">
        <f t="shared" si="2"/>
        <v>51.475776384679698</v>
      </c>
      <c r="H13" s="249">
        <f t="shared" si="3"/>
        <v>58.113398761545376</v>
      </c>
      <c r="I13" s="238"/>
      <c r="J13" s="249">
        <f t="shared" si="4"/>
        <v>7.2333325498232526</v>
      </c>
      <c r="K13" s="249">
        <f t="shared" si="4"/>
        <v>44.173641123334846</v>
      </c>
      <c r="L13" s="249">
        <f t="shared" si="5"/>
        <v>51.406973673158099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11.028000819503578</v>
      </c>
      <c r="D14" s="249">
        <f t="shared" si="1"/>
        <v>66.931722187466718</v>
      </c>
      <c r="E14" s="238"/>
      <c r="F14" s="249">
        <f t="shared" si="2"/>
        <v>55.37358385619364</v>
      </c>
      <c r="G14" s="249">
        <f t="shared" si="2"/>
        <v>12.355540345634717</v>
      </c>
      <c r="H14" s="249">
        <f t="shared" si="3"/>
        <v>67.729124201828355</v>
      </c>
      <c r="I14" s="238"/>
      <c r="J14" s="249">
        <f t="shared" si="4"/>
        <v>58.606090232319836</v>
      </c>
      <c r="K14" s="249">
        <f t="shared" si="4"/>
        <v>15.093925700675031</v>
      </c>
      <c r="L14" s="249">
        <f t="shared" si="5"/>
        <v>73.700015932994873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32.709589935775867</v>
      </c>
      <c r="C15" s="249">
        <f t="shared" si="0"/>
        <v>20.435896578178493</v>
      </c>
      <c r="D15" s="249">
        <f t="shared" si="1"/>
        <v>53.14548651395436</v>
      </c>
      <c r="E15" s="238"/>
      <c r="F15" s="249">
        <f t="shared" si="2"/>
        <v>31.063823577378539</v>
      </c>
      <c r="G15" s="249">
        <f t="shared" si="2"/>
        <v>22.443308239926033</v>
      </c>
      <c r="H15" s="249">
        <f t="shared" si="3"/>
        <v>53.507131817304568</v>
      </c>
      <c r="I15" s="238"/>
      <c r="J15" s="249">
        <f t="shared" si="4"/>
        <v>28.385974776809324</v>
      </c>
      <c r="K15" s="249">
        <f t="shared" si="4"/>
        <v>24.546904537808324</v>
      </c>
      <c r="L15" s="249">
        <f t="shared" si="5"/>
        <v>52.932879314617651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6.8127541028355463</v>
      </c>
      <c r="C16" s="249">
        <f t="shared" si="0"/>
        <v>40.845449408231104</v>
      </c>
      <c r="D16" s="249">
        <f t="shared" si="1"/>
        <v>47.658203511066652</v>
      </c>
      <c r="E16" s="238"/>
      <c r="F16" s="249">
        <f t="shared" si="2"/>
        <v>6.0289588273345673</v>
      </c>
      <c r="G16" s="249">
        <f t="shared" si="2"/>
        <v>37.185707000993482</v>
      </c>
      <c r="H16" s="249">
        <f t="shared" si="3"/>
        <v>43.214665828328052</v>
      </c>
      <c r="I16" s="238"/>
      <c r="J16" s="249">
        <f t="shared" si="4"/>
        <v>7.2557134145168023</v>
      </c>
      <c r="K16" s="249">
        <f t="shared" si="4"/>
        <v>33.118823592245406</v>
      </c>
      <c r="L16" s="249">
        <f t="shared" si="5"/>
        <v>40.37453700676221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32.955594643837827</v>
      </c>
      <c r="C17" s="249">
        <f t="shared" si="0"/>
        <v>39.948127448894191</v>
      </c>
      <c r="D17" s="249">
        <f t="shared" si="1"/>
        <v>72.903722092732011</v>
      </c>
      <c r="E17" s="238"/>
      <c r="F17" s="249">
        <f t="shared" si="2"/>
        <v>28.010396487763483</v>
      </c>
      <c r="G17" s="249">
        <f t="shared" si="2"/>
        <v>35.399313903246316</v>
      </c>
      <c r="H17" s="249">
        <f t="shared" si="3"/>
        <v>63.409710391009796</v>
      </c>
      <c r="I17" s="238"/>
      <c r="J17" s="249">
        <f t="shared" si="4"/>
        <v>25.405860434065488</v>
      </c>
      <c r="K17" s="249">
        <f t="shared" si="4"/>
        <v>35.372412454771748</v>
      </c>
      <c r="L17" s="249">
        <f t="shared" si="5"/>
        <v>60.778272888837236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313.56636382009333</v>
      </c>
      <c r="G19" s="247">
        <f t="shared" si="6"/>
        <v>331.85263617990665</v>
      </c>
      <c r="H19" s="247">
        <f t="shared" si="6"/>
        <v>645.41899999999998</v>
      </c>
      <c r="I19" s="247"/>
      <c r="J19" s="247">
        <f t="shared" si="6"/>
        <v>335.8806175665718</v>
      </c>
      <c r="K19" s="247">
        <f t="shared" si="6"/>
        <v>338.83238243342799</v>
      </c>
      <c r="L19" s="247">
        <f t="shared" si="6"/>
        <v>674.71299999999985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0.12696948614925746</v>
      </c>
      <c r="D26" s="302">
        <f>SUM(B26:C26)</f>
        <v>0.1584064100519002</v>
      </c>
      <c r="E26" s="303"/>
      <c r="F26" s="302">
        <v>5.9574546773698944E-2</v>
      </c>
      <c r="G26" s="302">
        <v>9.9864276422424181E-2</v>
      </c>
      <c r="H26" s="302">
        <f>SUM(F26:G26)</f>
        <v>0.15943882319612313</v>
      </c>
      <c r="I26" s="303"/>
      <c r="J26" s="302">
        <v>6.5036553585587908E-2</v>
      </c>
      <c r="K26" s="302">
        <v>0.11649239185407048</v>
      </c>
      <c r="L26" s="302">
        <f>SUM(J26:K26)</f>
        <v>0.18152894543965839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0.11146461585119932</v>
      </c>
      <c r="D27" s="302">
        <f t="shared" ref="D27:D34" si="7">SUM(B27:C27)</f>
        <v>0.15882932920622267</v>
      </c>
      <c r="E27" s="303"/>
      <c r="F27" s="302">
        <v>0.11183677288583288</v>
      </c>
      <c r="G27" s="302">
        <v>9.9050127531992729E-2</v>
      </c>
      <c r="H27" s="302">
        <f t="shared" ref="H27:H34" si="8">SUM(F27:G27)</f>
        <v>0.2108869004178256</v>
      </c>
      <c r="I27" s="303"/>
      <c r="J27" s="302">
        <v>0.1801599705434766</v>
      </c>
      <c r="K27" s="302">
        <v>0.15946456131535638</v>
      </c>
      <c r="L27" s="302">
        <f t="shared" ref="L27:L34" si="9">SUM(J27:K27)</f>
        <v>0.33962453185883301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7.8914991690160724E-2</v>
      </c>
      <c r="D28" s="302">
        <f t="shared" si="7"/>
        <v>0.11050605474249986</v>
      </c>
      <c r="E28" s="303"/>
      <c r="F28" s="302">
        <v>7.4455608548139693E-2</v>
      </c>
      <c r="G28" s="302">
        <v>6.3547987326995431E-2</v>
      </c>
      <c r="H28" s="302">
        <f t="shared" si="8"/>
        <v>0.13800359587513511</v>
      </c>
      <c r="I28" s="303"/>
      <c r="J28" s="302">
        <v>0.11539424303338638</v>
      </c>
      <c r="K28" s="302">
        <v>7.6569527072533339E-2</v>
      </c>
      <c r="L28" s="302">
        <f t="shared" si="9"/>
        <v>0.19196377010591972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0.10014311120846592</v>
      </c>
      <c r="C29" s="302">
        <v>3.8803118371108308E-2</v>
      </c>
      <c r="D29" s="302">
        <f t="shared" si="7"/>
        <v>0.13894622957957423</v>
      </c>
      <c r="E29" s="303"/>
      <c r="F29" s="302">
        <v>0.2372203639454962</v>
      </c>
      <c r="G29" s="302">
        <v>3.7103964982073336E-2</v>
      </c>
      <c r="H29" s="302">
        <f t="shared" si="8"/>
        <v>0.27432432892756953</v>
      </c>
      <c r="I29" s="303"/>
      <c r="J29" s="302">
        <v>0.20206581128262568</v>
      </c>
      <c r="K29" s="302">
        <v>5.0929965830558512E-2</v>
      </c>
      <c r="L29" s="302">
        <f t="shared" si="9"/>
        <v>0.25299577711318422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0.27474975069030755</v>
      </c>
      <c r="C30" s="302">
        <v>2.1913972040467011</v>
      </c>
      <c r="D30" s="302">
        <f t="shared" si="7"/>
        <v>2.4661469547370087</v>
      </c>
      <c r="E30" s="303"/>
      <c r="F30" s="302">
        <v>0.17597465589473318</v>
      </c>
      <c r="G30" s="302">
        <v>1.511113235826643</v>
      </c>
      <c r="H30" s="302">
        <f t="shared" si="8"/>
        <v>1.6870878917213763</v>
      </c>
      <c r="I30" s="303"/>
      <c r="J30" s="302">
        <v>0.16155481582215461</v>
      </c>
      <c r="K30" s="302">
        <v>1.4835729497802606</v>
      </c>
      <c r="L30" s="302">
        <f t="shared" si="9"/>
        <v>1.6451277656024152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6.8630337621526025E-2</v>
      </c>
      <c r="D31" s="302">
        <f t="shared" si="7"/>
        <v>0.10124060378068864</v>
      </c>
      <c r="E31" s="303"/>
      <c r="F31" s="302">
        <v>1.8640637140846808E-2</v>
      </c>
      <c r="G31" s="302">
        <v>4.7005260561733778E-2</v>
      </c>
      <c r="H31" s="302">
        <f t="shared" si="8"/>
        <v>6.5645897702580586E-2</v>
      </c>
      <c r="I31" s="303"/>
      <c r="J31" s="302">
        <v>2.6701894059920459E-3</v>
      </c>
      <c r="K31" s="302">
        <v>5.8760608173072451E-2</v>
      </c>
      <c r="L31" s="302">
        <f t="shared" si="9"/>
        <v>6.14307975790645E-2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1.8763278221283413E-2</v>
      </c>
      <c r="C32" s="302">
        <v>5.3154999697563647E-2</v>
      </c>
      <c r="D32" s="302">
        <f t="shared" si="7"/>
        <v>7.1918277918847057E-2</v>
      </c>
      <c r="E32" s="303"/>
      <c r="F32" s="302">
        <v>3.8341680506551137E-2</v>
      </c>
      <c r="G32" s="302">
        <v>4.0991803032886513E-2</v>
      </c>
      <c r="H32" s="302">
        <f t="shared" si="8"/>
        <v>7.9333483539437644E-2</v>
      </c>
      <c r="I32" s="303"/>
      <c r="J32" s="302">
        <v>3.241136874912779E-2</v>
      </c>
      <c r="K32" s="302">
        <v>4.4879983994113699E-2</v>
      </c>
      <c r="L32" s="302">
        <f t="shared" si="9"/>
        <v>7.729135274324149E-2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3.5371776573117513E-3</v>
      </c>
      <c r="C33" s="302">
        <v>0.25249957127942241</v>
      </c>
      <c r="D33" s="302">
        <f t="shared" si="7"/>
        <v>0.25603674893673417</v>
      </c>
      <c r="E33" s="303"/>
      <c r="F33" s="302">
        <v>5.4233355452198212E-3</v>
      </c>
      <c r="G33" s="302">
        <v>0.13489906295483228</v>
      </c>
      <c r="H33" s="302">
        <f t="shared" si="8"/>
        <v>0.1403223985000521</v>
      </c>
      <c r="I33" s="303"/>
      <c r="J33" s="302">
        <v>8.6850620414576363E-3</v>
      </c>
      <c r="K33" s="302">
        <v>0.13688416238656451</v>
      </c>
      <c r="L33" s="302">
        <f t="shared" si="9"/>
        <v>0.14556922442802214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5.6887109367733189E-2</v>
      </c>
      <c r="C34" s="302">
        <v>0.5830822816787925</v>
      </c>
      <c r="D34" s="302">
        <f t="shared" si="7"/>
        <v>0.63996939104652573</v>
      </c>
      <c r="E34" s="303"/>
      <c r="F34" s="302">
        <v>3.7538705259593484E-2</v>
      </c>
      <c r="G34" s="302">
        <v>0.29141797486030874</v>
      </c>
      <c r="H34" s="302">
        <f t="shared" si="8"/>
        <v>0.3289566801199022</v>
      </c>
      <c r="I34" s="303"/>
      <c r="J34" s="302">
        <v>1.4758990139274751E-2</v>
      </c>
      <c r="K34" s="302">
        <v>0.32770884499039205</v>
      </c>
      <c r="L34" s="302">
        <f t="shared" si="9"/>
        <v>0.34246783512966678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3.5049166063857311</v>
      </c>
      <c r="D36" s="311">
        <f t="shared" si="10"/>
        <v>4.1020000000000021</v>
      </c>
      <c r="E36" s="311"/>
      <c r="F36" s="311">
        <f t="shared" si="10"/>
        <v>0.75900630650011214</v>
      </c>
      <c r="G36" s="311">
        <f t="shared" si="10"/>
        <v>2.3249936934998896</v>
      </c>
      <c r="H36" s="311">
        <f t="shared" si="10"/>
        <v>3.0840000000000023</v>
      </c>
      <c r="I36" s="311"/>
      <c r="J36" s="311">
        <f t="shared" si="10"/>
        <v>0.78273700460308338</v>
      </c>
      <c r="K36" s="311">
        <f t="shared" si="10"/>
        <v>2.4552629953969221</v>
      </c>
      <c r="L36" s="311">
        <f>SUM(L26:L34)</f>
        <v>3.2380000000000058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4.4629674852699176E-2</v>
      </c>
      <c r="C43" s="302">
        <v>9.0586303829301107E-2</v>
      </c>
      <c r="D43" s="302">
        <f>SUM(B43:C43)</f>
        <v>0.13521597868200028</v>
      </c>
      <c r="E43" s="303"/>
      <c r="F43" s="302">
        <v>3.0719258908224818E-3</v>
      </c>
      <c r="G43" s="302">
        <v>1.8403261250863792E-2</v>
      </c>
      <c r="H43" s="302">
        <f>SUM(F43:G43)</f>
        <v>2.1475187141686274E-2</v>
      </c>
      <c r="I43" s="303"/>
      <c r="J43" s="302">
        <v>6.2204173470687806E-4</v>
      </c>
      <c r="K43" s="302">
        <v>7.5321109829954262E-3</v>
      </c>
      <c r="L43" s="302">
        <f>SUM(J43:K43)</f>
        <v>8.1541527177023052E-3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3.0880332121692226E-2</v>
      </c>
      <c r="C44" s="302">
        <v>0.12321885695266395</v>
      </c>
      <c r="D44" s="302">
        <f t="shared" ref="D44:D51" si="11">SUM(B44:C44)</f>
        <v>0.15409918907435619</v>
      </c>
      <c r="E44" s="303"/>
      <c r="F44" s="302">
        <v>6.2693832428734348E-3</v>
      </c>
      <c r="G44" s="302">
        <v>2.8114022758908546E-2</v>
      </c>
      <c r="H44" s="302">
        <f t="shared" ref="H44:H51" si="12">SUM(F44:G44)</f>
        <v>3.4383406001781983E-2</v>
      </c>
      <c r="I44" s="303"/>
      <c r="J44" s="302">
        <v>3.2796137174095829E-3</v>
      </c>
      <c r="K44" s="302">
        <v>1.4544580660984343E-2</v>
      </c>
      <c r="L44" s="302">
        <f t="shared" ref="L44:L51" si="13">SUM(J44:K44)</f>
        <v>1.7824194378393925E-2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3.5422456615464122E-2</v>
      </c>
      <c r="C45" s="302">
        <v>8.0224496411672994E-2</v>
      </c>
      <c r="D45" s="302">
        <f t="shared" si="11"/>
        <v>0.11564695302713712</v>
      </c>
      <c r="E45" s="303"/>
      <c r="F45" s="302">
        <v>2.9168626407733949E-3</v>
      </c>
      <c r="G45" s="302">
        <v>1.8328353535380773E-2</v>
      </c>
      <c r="H45" s="302">
        <f t="shared" si="12"/>
        <v>2.1245216176154168E-2</v>
      </c>
      <c r="I45" s="303"/>
      <c r="J45" s="302">
        <v>2.4266810940042028E-3</v>
      </c>
      <c r="K45" s="302">
        <v>6.9107185328767312E-3</v>
      </c>
      <c r="L45" s="302">
        <f t="shared" si="13"/>
        <v>9.337399626880934E-3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8.9919219324817196E-2</v>
      </c>
      <c r="C46" s="302">
        <v>1.4053769395626262E-2</v>
      </c>
      <c r="D46" s="302">
        <f t="shared" si="11"/>
        <v>0.10397298872044346</v>
      </c>
      <c r="E46" s="303"/>
      <c r="F46" s="302">
        <v>6.2585880000794927E-3</v>
      </c>
      <c r="G46" s="302">
        <v>1.912218749310972E-3</v>
      </c>
      <c r="H46" s="302">
        <f t="shared" si="12"/>
        <v>8.1708067493904656E-3</v>
      </c>
      <c r="I46" s="303"/>
      <c r="J46" s="302">
        <v>1.6519920162612394E-3</v>
      </c>
      <c r="K46" s="302">
        <v>9.4558761268905673E-4</v>
      </c>
      <c r="L46" s="302">
        <f t="shared" si="13"/>
        <v>2.5975796289502964E-3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6.0993902675103582E-3</v>
      </c>
      <c r="C47" s="302">
        <v>0.26286576678320867</v>
      </c>
      <c r="D47" s="302">
        <f t="shared" si="11"/>
        <v>0.26896515705071905</v>
      </c>
      <c r="E47" s="303"/>
      <c r="F47" s="302">
        <v>5.6508046203629348E-4</v>
      </c>
      <c r="G47" s="302">
        <v>4.2562573805493428E-2</v>
      </c>
      <c r="H47" s="302">
        <f>SUM(F47:G47)</f>
        <v>4.3127654267529722E-2</v>
      </c>
      <c r="I47" s="303"/>
      <c r="J47" s="302">
        <v>8.5611347732557271E-5</v>
      </c>
      <c r="K47" s="302">
        <v>1.3566437143032326E-2</v>
      </c>
      <c r="L47" s="302">
        <f t="shared" si="13"/>
        <v>1.3652048490764884E-2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1.8325397518500708E-2</v>
      </c>
      <c r="C48" s="302">
        <v>1.745875595763545E-2</v>
      </c>
      <c r="D48" s="302">
        <f t="shared" si="11"/>
        <v>3.5784153476136157E-2</v>
      </c>
      <c r="E48" s="303"/>
      <c r="F48" s="302">
        <v>3.1420172602291802E-3</v>
      </c>
      <c r="G48" s="302">
        <v>2.5505701953118689E-3</v>
      </c>
      <c r="H48" s="302">
        <f t="shared" si="12"/>
        <v>5.6925874555410491E-3</v>
      </c>
      <c r="I48" s="303"/>
      <c r="J48" s="302">
        <v>4.0577767779230927E-4</v>
      </c>
      <c r="K48" s="302">
        <v>1.0807006611105547E-3</v>
      </c>
      <c r="L48" s="302">
        <f t="shared" si="13"/>
        <v>1.486478338902864E-3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1.9618483787099742E-2</v>
      </c>
      <c r="C49" s="302">
        <v>1.628054488426536E-2</v>
      </c>
      <c r="D49" s="302">
        <f t="shared" si="11"/>
        <v>3.5899028671365102E-2</v>
      </c>
      <c r="E49" s="303"/>
      <c r="F49" s="302">
        <v>1.2406692898758761E-3</v>
      </c>
      <c r="G49" s="302">
        <v>1.371828772385737E-3</v>
      </c>
      <c r="H49" s="302">
        <f t="shared" si="12"/>
        <v>2.612498062261613E-3</v>
      </c>
      <c r="I49" s="303"/>
      <c r="J49" s="302">
        <v>3.047008797642142E-4</v>
      </c>
      <c r="K49" s="302">
        <v>6.4526452934120346E-4</v>
      </c>
      <c r="L49" s="302">
        <f t="shared" si="13"/>
        <v>9.4996540910541761E-4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5.8099392101600513E-4</v>
      </c>
      <c r="G50" s="302">
        <v>2.8225216478065092E-2</v>
      </c>
      <c r="H50" s="302">
        <f t="shared" si="12"/>
        <v>2.8806210399081097E-2</v>
      </c>
      <c r="I50" s="303"/>
      <c r="J50" s="302">
        <v>5.1027993298807482E-5</v>
      </c>
      <c r="K50" s="302">
        <v>7.3774963343430661E-3</v>
      </c>
      <c r="L50" s="302">
        <f t="shared" si="13"/>
        <v>7.4285243276418734E-3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1.5481772709645269E-2</v>
      </c>
      <c r="C51" s="302">
        <v>0.13122781293625282</v>
      </c>
      <c r="D51" s="302">
        <f t="shared" si="11"/>
        <v>0.14670958564589809</v>
      </c>
      <c r="E51" s="303"/>
      <c r="F51" s="302">
        <v>9.4210144196308319E-4</v>
      </c>
      <c r="G51" s="302">
        <v>5.5443323046105919E-3</v>
      </c>
      <c r="H51" s="302">
        <f t="shared" si="12"/>
        <v>6.4864337465736751E-3</v>
      </c>
      <c r="I51" s="303"/>
      <c r="J51" s="302">
        <v>3.1541068229473803E-4</v>
      </c>
      <c r="K51" s="302">
        <v>2.2542463993628099E-3</v>
      </c>
      <c r="L51" s="302">
        <f t="shared" si="13"/>
        <v>2.5696570816575478E-3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0.94119734872683558</v>
      </c>
      <c r="D53" s="311">
        <f t="shared" si="14"/>
        <v>1.2099999999999995</v>
      </c>
      <c r="E53" s="311"/>
      <c r="F53" s="311">
        <f t="shared" si="14"/>
        <v>2.4987622149669243E-2</v>
      </c>
      <c r="G53" s="311">
        <f t="shared" si="14"/>
        <v>0.14701237785033081</v>
      </c>
      <c r="H53" s="311">
        <f t="shared" si="14"/>
        <v>0.17200000000000004</v>
      </c>
      <c r="I53" s="311"/>
      <c r="J53" s="311">
        <f t="shared" si="14"/>
        <v>9.1428571432645312E-3</v>
      </c>
      <c r="K53" s="311">
        <f t="shared" si="14"/>
        <v>5.4857142856735507E-2</v>
      </c>
      <c r="L53" s="311">
        <f t="shared" si="14"/>
        <v>6.4000000000000043E-2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0.12767629889687021</v>
      </c>
      <c r="C60" s="302">
        <v>0.3942541693311396</v>
      </c>
      <c r="D60" s="302">
        <f>SUM(B60:C60)</f>
        <v>0.52193046822800981</v>
      </c>
      <c r="E60" s="303"/>
      <c r="F60" s="302">
        <v>0.19185901867562</v>
      </c>
      <c r="G60" s="302">
        <v>0.60131081267498387</v>
      </c>
      <c r="H60" s="302">
        <f>SUM(F60:G60)</f>
        <v>0.79316983135060393</v>
      </c>
      <c r="I60" s="303"/>
      <c r="J60" s="302">
        <v>0.14920680221783711</v>
      </c>
      <c r="K60" s="302">
        <v>0.41029786953751074</v>
      </c>
      <c r="L60" s="302">
        <f>SUM(J60:K60)</f>
        <v>0.55950467175534779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0.27169372368883654</v>
      </c>
      <c r="D61" s="302">
        <f t="shared" ref="D61:D68" si="15">SUM(B61:C61)</f>
        <v>0.40508078237890011</v>
      </c>
      <c r="E61" s="303"/>
      <c r="F61" s="302">
        <v>0.227619669538979</v>
      </c>
      <c r="G61" s="302">
        <v>0.4479395923096548</v>
      </c>
      <c r="H61" s="302">
        <f t="shared" ref="H61:H68" si="16">SUM(F61:G61)</f>
        <v>0.6755592618486338</v>
      </c>
      <c r="I61" s="303"/>
      <c r="J61" s="302">
        <v>0.22785504915672078</v>
      </c>
      <c r="K61" s="302">
        <v>0.48649477737845631</v>
      </c>
      <c r="L61" s="302">
        <f t="shared" ref="L61:L68" si="17">SUM(J61:K61)</f>
        <v>0.71434982653517709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0.29097856010478712</v>
      </c>
      <c r="G62" s="302">
        <v>0.60294843589177294</v>
      </c>
      <c r="H62" s="302">
        <f t="shared" si="16"/>
        <v>0.89392699599656011</v>
      </c>
      <c r="I62" s="303"/>
      <c r="J62" s="302">
        <v>0.25771828914625527</v>
      </c>
      <c r="K62" s="302">
        <v>0.4581023075311656</v>
      </c>
      <c r="L62" s="302">
        <f t="shared" si="17"/>
        <v>0.71582059667742093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0.26992241565632719</v>
      </c>
      <c r="C63" s="302">
        <v>0.15774919738582313</v>
      </c>
      <c r="D63" s="302">
        <f t="shared" si="15"/>
        <v>0.42767161304215029</v>
      </c>
      <c r="E63" s="303"/>
      <c r="F63" s="302">
        <v>0.2822790824524995</v>
      </c>
      <c r="G63" s="302">
        <v>0.2425074490042084</v>
      </c>
      <c r="H63" s="302">
        <f t="shared" si="16"/>
        <v>0.52478653145670795</v>
      </c>
      <c r="I63" s="303"/>
      <c r="J63" s="302">
        <v>0.20937315109499005</v>
      </c>
      <c r="K63" s="302">
        <v>0.19984899164103831</v>
      </c>
      <c r="L63" s="302">
        <f t="shared" si="17"/>
        <v>0.40922214273602836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0.15845980999765469</v>
      </c>
      <c r="C64" s="302">
        <v>0.74425411264372787</v>
      </c>
      <c r="D64" s="302">
        <f t="shared" si="15"/>
        <v>0.9027139226413825</v>
      </c>
      <c r="E64" s="303"/>
      <c r="F64" s="302">
        <v>0.16676488779455839</v>
      </c>
      <c r="G64" s="302">
        <v>0.75522015309347512</v>
      </c>
      <c r="H64" s="302">
        <f t="shared" si="16"/>
        <v>0.92198504088803346</v>
      </c>
      <c r="I64" s="303"/>
      <c r="J64" s="302">
        <v>8.9737159342890352E-2</v>
      </c>
      <c r="K64" s="302">
        <v>0.51704071972209631</v>
      </c>
      <c r="L64" s="302">
        <f t="shared" si="17"/>
        <v>0.6067778790649867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3.9311300693607235E-2</v>
      </c>
      <c r="C65" s="302">
        <v>2.7001637262749522E-2</v>
      </c>
      <c r="D65" s="302">
        <f t="shared" si="15"/>
        <v>6.631293795635676E-2</v>
      </c>
      <c r="E65" s="303"/>
      <c r="F65" s="302">
        <v>3.2171671879342112E-2</v>
      </c>
      <c r="G65" s="302">
        <v>3.8507651507361747E-2</v>
      </c>
      <c r="H65" s="302">
        <f t="shared" si="16"/>
        <v>7.0679323386703852E-2</v>
      </c>
      <c r="I65" s="303"/>
      <c r="J65" s="302">
        <v>2.1620839597941706E-2</v>
      </c>
      <c r="K65" s="302">
        <v>2.5778080364586519E-2</v>
      </c>
      <c r="L65" s="302">
        <f t="shared" si="17"/>
        <v>4.7398919962528221E-2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9.0338695753629059E-2</v>
      </c>
      <c r="D66" s="302">
        <f t="shared" si="15"/>
        <v>0.22243597551427341</v>
      </c>
      <c r="E66" s="303"/>
      <c r="F66" s="302">
        <v>0.10363374792746219</v>
      </c>
      <c r="G66" s="302">
        <v>0.10677910789746431</v>
      </c>
      <c r="H66" s="302">
        <f t="shared" si="16"/>
        <v>0.2104128558249265</v>
      </c>
      <c r="I66" s="303"/>
      <c r="J66" s="302">
        <v>7.0591667491820997E-2</v>
      </c>
      <c r="K66" s="302">
        <v>9.0165853873252919E-2</v>
      </c>
      <c r="L66" s="302">
        <f t="shared" si="17"/>
        <v>0.16075752136507393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1.7853105990370088</v>
      </c>
      <c r="D67" s="302">
        <f t="shared" si="15"/>
        <v>2.5855957676733099</v>
      </c>
      <c r="E67" s="303"/>
      <c r="F67" s="302">
        <v>0.81436648125796485</v>
      </c>
      <c r="G67" s="302">
        <v>1.9605112100560478</v>
      </c>
      <c r="H67" s="302">
        <f t="shared" si="16"/>
        <v>2.7748776913140127</v>
      </c>
      <c r="I67" s="303"/>
      <c r="J67" s="302">
        <v>0.56003899381291944</v>
      </c>
      <c r="K67" s="302">
        <v>1.2608220873092395</v>
      </c>
      <c r="L67" s="302">
        <f t="shared" si="17"/>
        <v>1.8208610811221591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0.72829353437666366</v>
      </c>
      <c r="C68" s="302">
        <v>0.39673456391872847</v>
      </c>
      <c r="D68" s="302">
        <f t="shared" si="15"/>
        <v>1.1250280982953922</v>
      </c>
      <c r="E68" s="303"/>
      <c r="F68" s="302">
        <v>0.63354395609202863</v>
      </c>
      <c r="G68" s="302">
        <v>0.44505851184179879</v>
      </c>
      <c r="H68" s="302">
        <f t="shared" si="16"/>
        <v>1.0786024679338273</v>
      </c>
      <c r="I68" s="303"/>
      <c r="J68" s="302">
        <v>0.65642401789897964</v>
      </c>
      <c r="K68" s="302">
        <v>0.32188334288230092</v>
      </c>
      <c r="L68" s="302">
        <f t="shared" si="17"/>
        <v>0.97830736078128055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4.2490634118665795</v>
      </c>
      <c r="D70" s="311">
        <f t="shared" si="18"/>
        <v>6.8350000000000044</v>
      </c>
      <c r="E70" s="311"/>
      <c r="F70" s="311">
        <f t="shared" si="18"/>
        <v>2.7432170757232419</v>
      </c>
      <c r="G70" s="311">
        <f t="shared" si="18"/>
        <v>5.2007829242767682</v>
      </c>
      <c r="H70" s="311">
        <f t="shared" si="18"/>
        <v>7.9440000000000097</v>
      </c>
      <c r="I70" s="311"/>
      <c r="J70" s="311">
        <f t="shared" si="18"/>
        <v>2.2425659697603555</v>
      </c>
      <c r="K70" s="311">
        <f t="shared" si="18"/>
        <v>3.7704340302396471</v>
      </c>
      <c r="L70" s="311">
        <f t="shared" si="18"/>
        <v>6.0130000000000026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0.12868095990613018</v>
      </c>
      <c r="C77" s="302">
        <v>0.84931460109248413</v>
      </c>
      <c r="D77" s="302">
        <f>SUM(B77:C77)</f>
        <v>0.97799556099861429</v>
      </c>
      <c r="E77" s="303"/>
      <c r="F77" s="302">
        <v>0.19216635757056094</v>
      </c>
      <c r="G77" s="302">
        <v>0.93360015936705198</v>
      </c>
      <c r="H77" s="302">
        <f>SUM(F77:G77)</f>
        <v>1.125766516937613</v>
      </c>
      <c r="I77" s="303"/>
      <c r="J77" s="302">
        <v>0.20069382743355677</v>
      </c>
      <c r="K77" s="302">
        <v>0.89843271900352306</v>
      </c>
      <c r="L77" s="302">
        <f>SUM(J77:K77)</f>
        <v>1.0991265464370799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0.19482440945132071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0.26565158111659593</v>
      </c>
      <c r="G78" s="302">
        <v>1.282220454750775</v>
      </c>
      <c r="H78" s="302">
        <f t="shared" ref="H78:H85" si="20">SUM(F78:G78)</f>
        <v>1.5478720358673708</v>
      </c>
      <c r="I78" s="303"/>
      <c r="J78" s="302">
        <v>0.31234469658450331</v>
      </c>
      <c r="K78" s="302">
        <v>1.7337052621021785</v>
      </c>
      <c r="L78" s="302">
        <f t="shared" ref="L78:L85" si="21">SUM(J78:K78)</f>
        <v>2.0460499586866816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0.25211407664959989</v>
      </c>
      <c r="C79" s="302">
        <v>0.63209236423669524</v>
      </c>
      <c r="D79" s="302">
        <f t="shared" si="19"/>
        <v>0.88420644088629508</v>
      </c>
      <c r="E79" s="303"/>
      <c r="F79" s="302">
        <v>0.29838197939862632</v>
      </c>
      <c r="G79" s="302">
        <v>0.72641400996868832</v>
      </c>
      <c r="H79" s="302">
        <f t="shared" si="20"/>
        <v>1.0247959893673146</v>
      </c>
      <c r="I79" s="303"/>
      <c r="J79" s="302">
        <v>0.34043121929179443</v>
      </c>
      <c r="K79" s="302">
        <v>0.71896371624030375</v>
      </c>
      <c r="L79" s="302">
        <f t="shared" si="21"/>
        <v>1.0593949355320982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0.43156177898259751</v>
      </c>
      <c r="C80" s="302">
        <v>0.10241256779090663</v>
      </c>
      <c r="D80" s="302">
        <f t="shared" si="19"/>
        <v>0.53397434677350408</v>
      </c>
      <c r="E80" s="303"/>
      <c r="F80" s="302">
        <v>0.46824867063145476</v>
      </c>
      <c r="G80" s="302">
        <v>0.12958753666829478</v>
      </c>
      <c r="H80" s="302">
        <f t="shared" si="20"/>
        <v>0.59783620729974951</v>
      </c>
      <c r="I80" s="303"/>
      <c r="J80" s="302">
        <v>0.36680751621352564</v>
      </c>
      <c r="K80" s="302">
        <v>0.1527786196746978</v>
      </c>
      <c r="L80" s="302">
        <f t="shared" si="21"/>
        <v>0.51958613588822344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4.6318996329465137E-2</v>
      </c>
      <c r="C81" s="302">
        <v>1.9921865369028788</v>
      </c>
      <c r="D81" s="302">
        <f t="shared" si="19"/>
        <v>2.0385055332323438</v>
      </c>
      <c r="E81" s="303"/>
      <c r="F81" s="302">
        <v>5.0591395716521055E-2</v>
      </c>
      <c r="G81" s="302">
        <v>1.5712913589933848</v>
      </c>
      <c r="H81" s="302">
        <f t="shared" si="20"/>
        <v>1.6218827547099059</v>
      </c>
      <c r="I81" s="303"/>
      <c r="J81" s="302">
        <v>6.4355070266050751E-2</v>
      </c>
      <c r="K81" s="302">
        <v>1.2757498319728373</v>
      </c>
      <c r="L81" s="302">
        <f t="shared" si="21"/>
        <v>1.340104902238888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0.11440537254859155</v>
      </c>
      <c r="C82" s="302">
        <v>1.1760600548439838E-2</v>
      </c>
      <c r="D82" s="302">
        <f t="shared" si="19"/>
        <v>0.1261659730970314</v>
      </c>
      <c r="E82" s="303"/>
      <c r="F82" s="302">
        <v>0.11790168112506484</v>
      </c>
      <c r="G82" s="302">
        <v>1.2641835754555804E-2</v>
      </c>
      <c r="H82" s="302">
        <f t="shared" si="20"/>
        <v>0.13054351687962065</v>
      </c>
      <c r="I82" s="303"/>
      <c r="J82" s="302">
        <v>9.1816023963191079E-2</v>
      </c>
      <c r="K82" s="302">
        <v>1.437925420886926E-2</v>
      </c>
      <c r="L82" s="302">
        <f t="shared" si="21"/>
        <v>0.10619527817206034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0.12014881351809004</v>
      </c>
      <c r="C83" s="302">
        <v>0.12990414286979388</v>
      </c>
      <c r="D83" s="302">
        <f t="shared" si="19"/>
        <v>0.25005295638788394</v>
      </c>
      <c r="E83" s="303"/>
      <c r="F83" s="302">
        <v>0.12337356118040721</v>
      </c>
      <c r="G83" s="302">
        <v>0.13472197534826511</v>
      </c>
      <c r="H83" s="302">
        <f t="shared" si="20"/>
        <v>0.25809553652867234</v>
      </c>
      <c r="I83" s="303"/>
      <c r="J83" s="302">
        <v>0.10727266431736129</v>
      </c>
      <c r="K83" s="302">
        <v>0.16168920664310105</v>
      </c>
      <c r="L83" s="302">
        <f t="shared" si="21"/>
        <v>0.26896187096046231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0.14405803237713882</v>
      </c>
      <c r="C84" s="302">
        <v>0.64586436422847515</v>
      </c>
      <c r="D84" s="302">
        <f t="shared" si="19"/>
        <v>0.78992239660561392</v>
      </c>
      <c r="E84" s="303"/>
      <c r="F84" s="302">
        <v>0.10492540602601472</v>
      </c>
      <c r="G84" s="302">
        <v>0.50796608941957588</v>
      </c>
      <c r="H84" s="302">
        <f t="shared" si="20"/>
        <v>0.61289149544559063</v>
      </c>
      <c r="I84" s="303"/>
      <c r="J84" s="302">
        <v>8.8293036121747867E-2</v>
      </c>
      <c r="K84" s="302">
        <v>0.42643777741123212</v>
      </c>
      <c r="L84" s="302">
        <f t="shared" si="21"/>
        <v>0.51473081353298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8.1656310236719834E-2</v>
      </c>
      <c r="C85" s="302">
        <v>0.30243905226938422</v>
      </c>
      <c r="D85" s="302">
        <f t="shared" si="19"/>
        <v>0.38409536250610404</v>
      </c>
      <c r="E85" s="303"/>
      <c r="F85" s="302">
        <v>7.910809372779104E-2</v>
      </c>
      <c r="G85" s="302">
        <v>0.24120785323638153</v>
      </c>
      <c r="H85" s="302">
        <f t="shared" si="20"/>
        <v>0.32031594696417254</v>
      </c>
      <c r="I85" s="303"/>
      <c r="J85" s="302">
        <v>0.13708219605438354</v>
      </c>
      <c r="K85" s="302">
        <v>0.22876736249715263</v>
      </c>
      <c r="L85" s="302">
        <f t="shared" si="21"/>
        <v>0.36584955855153617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1.5137687499996537</v>
      </c>
      <c r="C87" s="311">
        <f t="shared" ref="C87:D87" si="22">SUM(C77:C85)</f>
        <v>5.7402312500003436</v>
      </c>
      <c r="D87" s="311">
        <f t="shared" si="22"/>
        <v>7.2539999999999969</v>
      </c>
      <c r="E87" s="311"/>
      <c r="F87" s="311">
        <f t="shared" ref="F87:H87" si="23">SUM(F77:F85)</f>
        <v>1.700348726493037</v>
      </c>
      <c r="G87" s="311">
        <f t="shared" si="23"/>
        <v>5.5396512735069718</v>
      </c>
      <c r="H87" s="311">
        <f t="shared" si="23"/>
        <v>7.2400000000000091</v>
      </c>
      <c r="I87" s="311"/>
      <c r="J87" s="311">
        <f t="shared" ref="J87:L87" si="24">SUM(J77:J85)</f>
        <v>1.7090962502461147</v>
      </c>
      <c r="K87" s="311">
        <f t="shared" si="24"/>
        <v>5.6109037497538958</v>
      </c>
      <c r="L87" s="311">
        <f t="shared" si="24"/>
        <v>7.3200000000000101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0.86887696983210505</v>
      </c>
      <c r="C94" s="302">
        <v>4.4782470092614268</v>
      </c>
      <c r="D94" s="302">
        <f>SUM(B94:C94)</f>
        <v>5.3471239790935314</v>
      </c>
      <c r="E94" s="303"/>
      <c r="F94" s="302">
        <v>1.0909160002071676</v>
      </c>
      <c r="G94" s="302">
        <v>4.7699927185863933</v>
      </c>
      <c r="H94" s="302">
        <f>SUM(F94:G94)</f>
        <v>5.8609087187935609</v>
      </c>
      <c r="I94" s="303"/>
      <c r="J94" s="302">
        <v>0.84212254145801624</v>
      </c>
      <c r="K94" s="302">
        <v>3.621403146393178</v>
      </c>
      <c r="L94" s="302">
        <f>SUM(J94:K94)</f>
        <v>4.4635256878511944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1.1121690569396863</v>
      </c>
      <c r="C95" s="302">
        <v>4.3333560291543547</v>
      </c>
      <c r="D95" s="302">
        <f t="shared" ref="D95:D102" si="25">SUM(B95:C95)</f>
        <v>5.4455250860940412</v>
      </c>
      <c r="E95" s="303"/>
      <c r="F95" s="302">
        <v>1.4485764374093619</v>
      </c>
      <c r="G95" s="302">
        <v>5.3791329256370339</v>
      </c>
      <c r="H95" s="302">
        <f t="shared" ref="H95:H102" si="26">SUM(F95:G95)</f>
        <v>6.8277093630463961</v>
      </c>
      <c r="I95" s="303"/>
      <c r="J95" s="302">
        <v>1.3918548365081929</v>
      </c>
      <c r="K95" s="302">
        <v>5.6723928681541844</v>
      </c>
      <c r="L95" s="302">
        <f t="shared" ref="L95:L102" si="27">SUM(J95:K95)</f>
        <v>7.0642477046623773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1.3701386338939734</v>
      </c>
      <c r="C96" s="302">
        <v>2.9182721490491166</v>
      </c>
      <c r="D96" s="302">
        <f t="shared" si="25"/>
        <v>4.2884107829430897</v>
      </c>
      <c r="E96" s="303"/>
      <c r="F96" s="302">
        <v>1.5772110242427608</v>
      </c>
      <c r="G96" s="302">
        <v>3.4213479786320131</v>
      </c>
      <c r="H96" s="302">
        <f t="shared" si="26"/>
        <v>4.9985590028747744</v>
      </c>
      <c r="I96" s="303"/>
      <c r="J96" s="302">
        <v>1.3218018318631477</v>
      </c>
      <c r="K96" s="302">
        <v>2.6717687808539456</v>
      </c>
      <c r="L96" s="302">
        <f t="shared" si="27"/>
        <v>3.9935706127170931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2.5579416015574581</v>
      </c>
      <c r="C97" s="302">
        <v>0.85719058174174412</v>
      </c>
      <c r="D97" s="302">
        <f t="shared" si="25"/>
        <v>3.4151321832992023</v>
      </c>
      <c r="E97" s="303"/>
      <c r="F97" s="302">
        <v>2.4761950247860249</v>
      </c>
      <c r="G97" s="302">
        <v>1.0148099687605678</v>
      </c>
      <c r="H97" s="302">
        <f t="shared" si="26"/>
        <v>3.4910049935465928</v>
      </c>
      <c r="I97" s="303"/>
      <c r="J97" s="302">
        <v>1.6330965695503892</v>
      </c>
      <c r="K97" s="302">
        <v>0.92090858079493765</v>
      </c>
      <c r="L97" s="302">
        <f t="shared" si="27"/>
        <v>2.5540051503453269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0.90384630799309051</v>
      </c>
      <c r="C98" s="302">
        <v>15.100783300298801</v>
      </c>
      <c r="D98" s="302">
        <f t="shared" si="25"/>
        <v>16.004629608291893</v>
      </c>
      <c r="E98" s="303"/>
      <c r="F98" s="302">
        <v>0.7944319180390822</v>
      </c>
      <c r="G98" s="302">
        <v>11.234096817728192</v>
      </c>
      <c r="H98" s="302">
        <f t="shared" si="26"/>
        <v>12.028528735767274</v>
      </c>
      <c r="I98" s="303"/>
      <c r="J98" s="302">
        <v>0.51842474410347061</v>
      </c>
      <c r="K98" s="302">
        <v>8.049787611919978</v>
      </c>
      <c r="L98" s="302">
        <f t="shared" si="27"/>
        <v>8.568212356023448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0.41829635826832157</v>
      </c>
      <c r="C99" s="302">
        <v>0.21770272622642439</v>
      </c>
      <c r="D99" s="302">
        <f t="shared" si="25"/>
        <v>0.63599908449474596</v>
      </c>
      <c r="E99" s="303"/>
      <c r="F99" s="302">
        <v>0.41224911433103517</v>
      </c>
      <c r="G99" s="302">
        <v>0.2693621392577184</v>
      </c>
      <c r="H99" s="302">
        <f t="shared" si="26"/>
        <v>0.68161125358875352</v>
      </c>
      <c r="I99" s="303"/>
      <c r="J99" s="302">
        <v>0.27837488981145153</v>
      </c>
      <c r="K99" s="302">
        <v>0.26904055887461592</v>
      </c>
      <c r="L99" s="302">
        <f t="shared" si="27"/>
        <v>0.5474154486860674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0.79201711817042497</v>
      </c>
      <c r="C100" s="302">
        <v>0.60726282544603538</v>
      </c>
      <c r="D100" s="302">
        <f t="shared" si="25"/>
        <v>1.3992799436164605</v>
      </c>
      <c r="E100" s="303"/>
      <c r="F100" s="302">
        <v>0.75109306079193605</v>
      </c>
      <c r="G100" s="302">
        <v>0.62725074934528036</v>
      </c>
      <c r="H100" s="302">
        <f t="shared" si="26"/>
        <v>1.3783438101372165</v>
      </c>
      <c r="I100" s="303"/>
      <c r="J100" s="302">
        <v>0.53761864490309874</v>
      </c>
      <c r="K100" s="302">
        <v>0.58112974172149678</v>
      </c>
      <c r="L100" s="302">
        <f t="shared" si="27"/>
        <v>1.1187483866245955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1.6621331043638752</v>
      </c>
      <c r="C101" s="302">
        <v>8.4496738475573014</v>
      </c>
      <c r="D101" s="302">
        <f t="shared" si="25"/>
        <v>10.111806951921176</v>
      </c>
      <c r="E101" s="303"/>
      <c r="F101" s="302">
        <v>1.3386672870897183</v>
      </c>
      <c r="G101" s="302">
        <v>7.1595162094128248</v>
      </c>
      <c r="H101" s="302">
        <f t="shared" si="26"/>
        <v>8.4981834965025431</v>
      </c>
      <c r="I101" s="303"/>
      <c r="J101" s="302">
        <v>1.1360546914445151</v>
      </c>
      <c r="K101" s="302">
        <v>5.09534468643675</v>
      </c>
      <c r="L101" s="302">
        <f t="shared" si="27"/>
        <v>6.2313993778812655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1.1797708425876408</v>
      </c>
      <c r="C102" s="302">
        <v>2.6133215376580754</v>
      </c>
      <c r="D102" s="302">
        <f t="shared" si="25"/>
        <v>3.7930923802457164</v>
      </c>
      <c r="E102" s="303"/>
      <c r="F102" s="302">
        <v>0.92513629365969552</v>
      </c>
      <c r="G102" s="302">
        <v>2.3230143320832388</v>
      </c>
      <c r="H102" s="302">
        <f t="shared" si="26"/>
        <v>3.2481506257429342</v>
      </c>
      <c r="I102" s="303"/>
      <c r="J102" s="302">
        <v>1.010176543405771</v>
      </c>
      <c r="K102" s="302">
        <v>1.7506987318028779</v>
      </c>
      <c r="L102" s="302">
        <f t="shared" si="27"/>
        <v>2.7608752752086492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10.865189993606574</v>
      </c>
      <c r="C104" s="311">
        <f t="shared" ref="C104:D104" si="28">SUM(C94:C102)</f>
        <v>39.575810006393276</v>
      </c>
      <c r="D104" s="311">
        <f t="shared" si="28"/>
        <v>50.44099999999986</v>
      </c>
      <c r="E104" s="311"/>
      <c r="F104" s="311">
        <f t="shared" ref="F104:H104" si="29">SUM(F94:F102)</f>
        <v>10.814476160556785</v>
      </c>
      <c r="G104" s="311">
        <f t="shared" si="29"/>
        <v>36.198523839443261</v>
      </c>
      <c r="H104" s="311">
        <f t="shared" si="29"/>
        <v>47.013000000000048</v>
      </c>
      <c r="I104" s="311"/>
      <c r="J104" s="311">
        <f t="shared" ref="J104:L104" si="30">SUM(J94:J102)</f>
        <v>8.6695252930480535</v>
      </c>
      <c r="K104" s="311">
        <f t="shared" si="30"/>
        <v>28.632474706951964</v>
      </c>
      <c r="L104" s="311">
        <f t="shared" si="30"/>
        <v>37.302000000000014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4.3207568052079114E-2</v>
      </c>
      <c r="C111" s="302">
        <v>0.11450532635723375</v>
      </c>
      <c r="D111" s="302">
        <f>SUM(B111:C111)</f>
        <v>0.15771289440931285</v>
      </c>
      <c r="E111" s="303"/>
      <c r="F111" s="302">
        <v>3.9183249437917567E-2</v>
      </c>
      <c r="G111" s="302">
        <v>9.3772950984193332E-2</v>
      </c>
      <c r="H111" s="302">
        <f>SUM(F111:G111)</f>
        <v>0.1329562004221109</v>
      </c>
      <c r="I111" s="303"/>
      <c r="J111" s="302">
        <v>3.7560516379122451E-2</v>
      </c>
      <c r="K111" s="302">
        <v>8.0480568444213613E-2</v>
      </c>
      <c r="L111" s="302">
        <f>SUM(J111:K111)</f>
        <v>0.11804108482333606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6.354964023544718E-2</v>
      </c>
      <c r="C112" s="302">
        <v>0.19909875361174764</v>
      </c>
      <c r="D112" s="302">
        <f t="shared" ref="D112:D119" si="31">SUM(B112:C112)</f>
        <v>0.26264839384719485</v>
      </c>
      <c r="E112" s="303"/>
      <c r="F112" s="302">
        <v>6.4294403773576994E-2</v>
      </c>
      <c r="G112" s="302">
        <v>0.19648491895578685</v>
      </c>
      <c r="H112" s="302">
        <f t="shared" ref="H112:H119" si="32">SUM(F112:G112)</f>
        <v>0.26077932272936383</v>
      </c>
      <c r="I112" s="303"/>
      <c r="J112" s="302">
        <v>7.825417860950222E-2</v>
      </c>
      <c r="K112" s="302">
        <v>0.22885472399976647</v>
      </c>
      <c r="L112" s="302">
        <f t="shared" ref="L112:L119" si="33">SUM(J112:K112)</f>
        <v>0.30710890260926871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5.9890623284341936E-2</v>
      </c>
      <c r="C113" s="302">
        <v>0.11566971132920213</v>
      </c>
      <c r="D113" s="302">
        <f t="shared" si="31"/>
        <v>0.17556033461354406</v>
      </c>
      <c r="E113" s="303"/>
      <c r="F113" s="302">
        <v>5.0492440934759179E-2</v>
      </c>
      <c r="G113" s="302">
        <v>0.11737462551055207</v>
      </c>
      <c r="H113" s="302">
        <f t="shared" si="32"/>
        <v>0.16786706644531124</v>
      </c>
      <c r="I113" s="303"/>
      <c r="J113" s="302">
        <v>5.2594244604206822E-2</v>
      </c>
      <c r="K113" s="302">
        <v>9.7382849916123768E-2</v>
      </c>
      <c r="L113" s="302">
        <f t="shared" si="33"/>
        <v>0.14997709452033059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0.12796623931601969</v>
      </c>
      <c r="C114" s="302">
        <v>0.10761699140565267</v>
      </c>
      <c r="D114" s="302">
        <f t="shared" si="31"/>
        <v>0.23558323072167237</v>
      </c>
      <c r="E114" s="303"/>
      <c r="F114" s="302">
        <v>8.4347454654120413E-2</v>
      </c>
      <c r="G114" s="302">
        <v>0.10421050819579797</v>
      </c>
      <c r="H114" s="302">
        <f t="shared" si="32"/>
        <v>0.18855796284991838</v>
      </c>
      <c r="I114" s="303"/>
      <c r="J114" s="302">
        <v>7.0348886270776428E-2</v>
      </c>
      <c r="K114" s="302">
        <v>0.11261136716915408</v>
      </c>
      <c r="L114" s="302">
        <f t="shared" si="33"/>
        <v>0.1829602534399305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2.1936926114133125E-3</v>
      </c>
      <c r="C115" s="302">
        <v>0.16177370266479804</v>
      </c>
      <c r="D115" s="302">
        <f t="shared" si="31"/>
        <v>0.16396739527621135</v>
      </c>
      <c r="E115" s="303"/>
      <c r="F115" s="302">
        <v>1.4171425839519306E-3</v>
      </c>
      <c r="G115" s="302">
        <v>0.10047074172162812</v>
      </c>
      <c r="H115" s="302">
        <f t="shared" si="32"/>
        <v>0.10188788430558005</v>
      </c>
      <c r="I115" s="303"/>
      <c r="J115" s="302">
        <v>1.5379239017258937E-3</v>
      </c>
      <c r="K115" s="302">
        <v>5.9219207488388131E-2</v>
      </c>
      <c r="L115" s="302">
        <f t="shared" si="33"/>
        <v>6.0757131390114023E-2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4.3352964767287214E-3</v>
      </c>
      <c r="C116" s="302">
        <v>1.5943853633656711E-2</v>
      </c>
      <c r="D116" s="302">
        <f t="shared" si="31"/>
        <v>2.0279150110385433E-2</v>
      </c>
      <c r="E116" s="303"/>
      <c r="F116" s="302">
        <v>2.6688022941601663E-3</v>
      </c>
      <c r="G116" s="302">
        <v>1.406013674200662E-2</v>
      </c>
      <c r="H116" s="302">
        <f t="shared" si="32"/>
        <v>1.6728939036166787E-2</v>
      </c>
      <c r="I116" s="303"/>
      <c r="J116" s="302">
        <v>1.6897193838638607E-3</v>
      </c>
      <c r="K116" s="302">
        <v>1.3029379987804336E-2</v>
      </c>
      <c r="L116" s="302">
        <f t="shared" si="33"/>
        <v>1.4719099371668196E-2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8.1005261398017045E-2</v>
      </c>
      <c r="C117" s="302">
        <v>0.10306949575052594</v>
      </c>
      <c r="D117" s="302">
        <f t="shared" si="31"/>
        <v>0.18407475714854299</v>
      </c>
      <c r="E117" s="303"/>
      <c r="F117" s="302">
        <v>5.2262691307747328E-2</v>
      </c>
      <c r="G117" s="302">
        <v>8.5505935437311054E-2</v>
      </c>
      <c r="H117" s="302">
        <f t="shared" si="32"/>
        <v>0.13776862674505838</v>
      </c>
      <c r="I117" s="303"/>
      <c r="J117" s="302">
        <v>5.305732299798948E-2</v>
      </c>
      <c r="K117" s="302">
        <v>9.7984390425446322E-2</v>
      </c>
      <c r="L117" s="302">
        <f t="shared" si="33"/>
        <v>0.15104171342343581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1.2497632986449259E-3</v>
      </c>
      <c r="C118" s="302">
        <v>7.5611983000693522E-2</v>
      </c>
      <c r="D118" s="302">
        <f t="shared" si="31"/>
        <v>7.6861746299338451E-2</v>
      </c>
      <c r="E118" s="303"/>
      <c r="F118" s="302">
        <v>7.0986291828169343E-4</v>
      </c>
      <c r="G118" s="302">
        <v>4.6824952966874001E-2</v>
      </c>
      <c r="H118" s="302">
        <f t="shared" si="32"/>
        <v>4.7534815885155693E-2</v>
      </c>
      <c r="I118" s="303"/>
      <c r="J118" s="302">
        <v>9.8864011202961155E-4</v>
      </c>
      <c r="K118" s="302">
        <v>4.1724581873852466E-2</v>
      </c>
      <c r="L118" s="302">
        <f t="shared" si="33"/>
        <v>4.271322198588208E-2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4.8098562806118796E-3</v>
      </c>
      <c r="C119" s="302">
        <v>2.550224129318665E-2</v>
      </c>
      <c r="D119" s="302">
        <f t="shared" si="31"/>
        <v>3.0312097573798529E-2</v>
      </c>
      <c r="E119" s="303"/>
      <c r="F119" s="302">
        <v>2.1534952965581687E-3</v>
      </c>
      <c r="G119" s="302">
        <v>1.4765686284775021E-2</v>
      </c>
      <c r="H119" s="302">
        <f t="shared" si="32"/>
        <v>1.6919181581333188E-2</v>
      </c>
      <c r="I119" s="303"/>
      <c r="J119" s="302">
        <v>1.972721965484469E-3</v>
      </c>
      <c r="K119" s="302">
        <v>1.2708776470549963E-2</v>
      </c>
      <c r="L119" s="302">
        <f t="shared" si="33"/>
        <v>1.4681498436034432E-2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0.3882079409533038</v>
      </c>
      <c r="C121" s="311">
        <f t="shared" ref="C121:D121" si="34">SUM(C111:C119)</f>
        <v>0.91879205904669703</v>
      </c>
      <c r="D121" s="311">
        <f t="shared" si="34"/>
        <v>1.3070000000000008</v>
      </c>
      <c r="E121" s="311"/>
      <c r="F121" s="311">
        <f t="shared" ref="F121:H121" si="35">SUM(F111:F119)</f>
        <v>0.29752954320107339</v>
      </c>
      <c r="G121" s="311">
        <f t="shared" si="35"/>
        <v>0.77347045679892512</v>
      </c>
      <c r="H121" s="311">
        <f t="shared" si="35"/>
        <v>1.0709999999999984</v>
      </c>
      <c r="I121" s="311"/>
      <c r="J121" s="311">
        <f t="shared" ref="J121:L121" si="36">SUM(J111:J119)</f>
        <v>0.29800415422470122</v>
      </c>
      <c r="K121" s="311">
        <f t="shared" si="36"/>
        <v>0.74399584577529909</v>
      </c>
      <c r="L121" s="311">
        <f t="shared" si="36"/>
        <v>1.0420000000000005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9.5209444727159989E-2</v>
      </c>
      <c r="C128" s="302">
        <v>0.28883565493998575</v>
      </c>
      <c r="D128" s="302">
        <f>SUM(B128:C128)</f>
        <v>0.38404509966714573</v>
      </c>
      <c r="E128" s="303"/>
      <c r="F128" s="302">
        <v>7.8674312809090277E-2</v>
      </c>
      <c r="G128" s="302">
        <v>0.23254864130986519</v>
      </c>
      <c r="H128" s="302">
        <f>SUM(F128:G128)</f>
        <v>0.31122295411895545</v>
      </c>
      <c r="I128" s="303"/>
      <c r="J128" s="302">
        <v>8.5506243501381474E-2</v>
      </c>
      <c r="K128" s="302">
        <v>0.22448862109329007</v>
      </c>
      <c r="L128" s="302">
        <f>SUM(J128:K128)</f>
        <v>0.30999486459467152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0.21862928605594542</v>
      </c>
      <c r="D129" s="302">
        <f t="shared" ref="D129:D136" si="37">SUM(B129:C129)</f>
        <v>0.38372208759613835</v>
      </c>
      <c r="E129" s="303"/>
      <c r="F129" s="302">
        <v>0.16677065295292726</v>
      </c>
      <c r="G129" s="302">
        <v>0.20849902531375003</v>
      </c>
      <c r="H129" s="302">
        <f t="shared" ref="H129:H136" si="38">SUM(F129:G129)</f>
        <v>0.37526967826667729</v>
      </c>
      <c r="I129" s="303"/>
      <c r="J129" s="302">
        <v>0.21780291110385852</v>
      </c>
      <c r="K129" s="302">
        <v>0.25405717505486458</v>
      </c>
      <c r="L129" s="302">
        <f t="shared" ref="L129:L136" si="39">SUM(J129:K129)</f>
        <v>0.4718600861587231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</v>
      </c>
      <c r="C130" s="302">
        <v>0.18382757464625066</v>
      </c>
      <c r="D130" s="302">
        <f t="shared" si="37"/>
        <v>0.39192386214686603</v>
      </c>
      <c r="E130" s="303"/>
      <c r="F130" s="302">
        <v>0.16443426936477354</v>
      </c>
      <c r="G130" s="302">
        <v>0.15064728004368114</v>
      </c>
      <c r="H130" s="302">
        <f t="shared" si="38"/>
        <v>0.31508154940845468</v>
      </c>
      <c r="I130" s="303"/>
      <c r="J130" s="302">
        <v>0.1985614498893094</v>
      </c>
      <c r="K130" s="302">
        <v>0.14246879647863708</v>
      </c>
      <c r="L130" s="302">
        <f t="shared" si="39"/>
        <v>0.34103024636794649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9.8986923809299673E-2</v>
      </c>
      <c r="D131" s="302">
        <f t="shared" si="37"/>
        <v>0.31194913315689193</v>
      </c>
      <c r="E131" s="303"/>
      <c r="F131" s="302">
        <v>0.17296091576692163</v>
      </c>
      <c r="G131" s="302">
        <v>8.6802224895457386E-2</v>
      </c>
      <c r="H131" s="302">
        <f t="shared" si="38"/>
        <v>0.25976314066237904</v>
      </c>
      <c r="I131" s="303"/>
      <c r="J131" s="302">
        <v>0.16580167415732308</v>
      </c>
      <c r="K131" s="302">
        <v>0.10261239531037211</v>
      </c>
      <c r="L131" s="302">
        <f t="shared" si="39"/>
        <v>0.26841406946769519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3.8961117370422897E-2</v>
      </c>
      <c r="G132" s="302">
        <v>0.21795779693965514</v>
      </c>
      <c r="H132" s="302">
        <f t="shared" si="38"/>
        <v>0.25691891431007802</v>
      </c>
      <c r="I132" s="303"/>
      <c r="J132" s="302">
        <v>3.5110137701231663E-2</v>
      </c>
      <c r="K132" s="302">
        <v>0.19337847696583824</v>
      </c>
      <c r="L132" s="302">
        <f t="shared" si="39"/>
        <v>0.22848861466706991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2.7776221388903757E-2</v>
      </c>
      <c r="D133" s="302">
        <f t="shared" si="37"/>
        <v>7.4928041496437378E-2</v>
      </c>
      <c r="E133" s="303"/>
      <c r="F133" s="302">
        <v>3.5767637136563009E-2</v>
      </c>
      <c r="G133" s="302">
        <v>2.0336233197218837E-2</v>
      </c>
      <c r="H133" s="302">
        <f t="shared" si="38"/>
        <v>5.610387033378185E-2</v>
      </c>
      <c r="I133" s="303"/>
      <c r="J133" s="302">
        <v>3.6684506235243351E-2</v>
      </c>
      <c r="K133" s="302">
        <v>2.0182702078863482E-2</v>
      </c>
      <c r="L133" s="302">
        <f t="shared" si="39"/>
        <v>5.6867208314106833E-2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9.7071136565851188E-2</v>
      </c>
      <c r="C134" s="302">
        <v>7.4174886031204409E-2</v>
      </c>
      <c r="D134" s="302">
        <f>SUM(B134:C134)</f>
        <v>0.1712460225970556</v>
      </c>
      <c r="E134" s="303"/>
      <c r="F134" s="302">
        <v>6.5432646470737127E-2</v>
      </c>
      <c r="G134" s="302">
        <v>5.6347161323203609E-2</v>
      </c>
      <c r="H134" s="302">
        <f t="shared" si="38"/>
        <v>0.12177980779394074</v>
      </c>
      <c r="I134" s="303"/>
      <c r="J134" s="302">
        <v>6.2290811634949275E-2</v>
      </c>
      <c r="K134" s="302">
        <v>6.2485820495852482E-2</v>
      </c>
      <c r="L134" s="302">
        <f t="shared" si="39"/>
        <v>0.12477663213080176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5.4085297581210078E-2</v>
      </c>
      <c r="G135" s="302">
        <v>0.57942560048346403</v>
      </c>
      <c r="H135" s="302">
        <f t="shared" si="38"/>
        <v>0.63351089806467409</v>
      </c>
      <c r="I135" s="303"/>
      <c r="J135" s="302">
        <v>5.226728078270379E-2</v>
      </c>
      <c r="K135" s="302">
        <v>0.59166634172950372</v>
      </c>
      <c r="L135" s="302">
        <f t="shared" si="39"/>
        <v>0.64393362251220754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0.40861017652428283</v>
      </c>
      <c r="D136" s="302">
        <f t="shared" si="37"/>
        <v>0.51342118423118599</v>
      </c>
      <c r="E136" s="303"/>
      <c r="F136" s="302">
        <v>5.2165684179274793E-2</v>
      </c>
      <c r="G136" s="302">
        <v>0.25718350286178454</v>
      </c>
      <c r="H136" s="302">
        <f t="shared" si="38"/>
        <v>0.30934918704105935</v>
      </c>
      <c r="I136" s="303"/>
      <c r="J136" s="302">
        <v>9.4417838282630201E-2</v>
      </c>
      <c r="K136" s="302">
        <v>0.27621681750415261</v>
      </c>
      <c r="L136" s="302">
        <f t="shared" si="39"/>
        <v>0.37063465578678279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1.0618445599068516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0.82925253363192053</v>
      </c>
      <c r="G138" s="311">
        <f t="shared" si="41"/>
        <v>1.8097474663680799</v>
      </c>
      <c r="H138" s="311">
        <f t="shared" si="41"/>
        <v>2.6390000000000007</v>
      </c>
      <c r="I138" s="311"/>
      <c r="J138" s="311">
        <f t="shared" ref="J138:L138" si="42">SUM(J128:J136)</f>
        <v>0.94844285328863065</v>
      </c>
      <c r="K138" s="311">
        <f t="shared" si="42"/>
        <v>1.8675571467113743</v>
      </c>
      <c r="L138" s="311">
        <f t="shared" si="42"/>
        <v>2.8160000000000052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0.7731645557259228</v>
      </c>
      <c r="C145" s="302">
        <v>2.7782654749957167</v>
      </c>
      <c r="D145" s="302">
        <f>SUM(B145:C145)</f>
        <v>3.5514300307216393</v>
      </c>
      <c r="E145" s="303"/>
      <c r="F145" s="302">
        <v>1.3599833452183014</v>
      </c>
      <c r="G145" s="302">
        <v>4.2736437918319989</v>
      </c>
      <c r="H145" s="302">
        <f>SUM(F145:G145)</f>
        <v>5.6336271370503006</v>
      </c>
      <c r="I145" s="303"/>
      <c r="J145" s="302">
        <v>1.515987788131254</v>
      </c>
      <c r="K145" s="302">
        <v>4.0662754205313032</v>
      </c>
      <c r="L145" s="302">
        <f>SUM(J145:K145)</f>
        <v>5.5822632086625568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0.56058908814730812</v>
      </c>
      <c r="C146" s="302">
        <v>2.6081376710194801</v>
      </c>
      <c r="D146" s="302">
        <f t="shared" ref="D146:D153" si="43">SUM(B146:C146)</f>
        <v>3.1687267591667885</v>
      </c>
      <c r="E146" s="303"/>
      <c r="F146" s="302">
        <v>0.95656317098266408</v>
      </c>
      <c r="G146" s="302">
        <v>4.2435831135291151</v>
      </c>
      <c r="H146" s="302">
        <f t="shared" ref="H146:H153" si="44">SUM(F146:G146)</f>
        <v>5.2001462845117796</v>
      </c>
      <c r="I146" s="303"/>
      <c r="J146" s="302">
        <v>1.2041362295421023</v>
      </c>
      <c r="K146" s="302">
        <v>5.3448226415438311</v>
      </c>
      <c r="L146" s="302">
        <f t="shared" ref="L146:L153" si="45">SUM(J146:K146)</f>
        <v>6.548958871085933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0.64911825596577921</v>
      </c>
      <c r="C147" s="302">
        <v>1.6616464961980359</v>
      </c>
      <c r="D147" s="302">
        <f t="shared" si="43"/>
        <v>2.3107647521638151</v>
      </c>
      <c r="E147" s="303"/>
      <c r="F147" s="302">
        <v>0.95955425806678096</v>
      </c>
      <c r="G147" s="302">
        <v>2.6443887204586289</v>
      </c>
      <c r="H147" s="302">
        <f t="shared" si="44"/>
        <v>3.60394297852541</v>
      </c>
      <c r="I147" s="303"/>
      <c r="J147" s="302">
        <v>1.1645756743162961</v>
      </c>
      <c r="K147" s="302">
        <v>2.6894340391162039</v>
      </c>
      <c r="L147" s="302">
        <f t="shared" si="45"/>
        <v>3.8540097134325002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2.116872942109747</v>
      </c>
      <c r="C148" s="302">
        <v>1.0950636969261807</v>
      </c>
      <c r="D148" s="302">
        <f t="shared" si="43"/>
        <v>3.2119366390359279</v>
      </c>
      <c r="E148" s="303"/>
      <c r="F148" s="302">
        <v>2.4608810183129162</v>
      </c>
      <c r="G148" s="302">
        <v>1.7278358254937349</v>
      </c>
      <c r="H148" s="302">
        <f t="shared" si="44"/>
        <v>4.1887168438066507</v>
      </c>
      <c r="I148" s="303"/>
      <c r="J148" s="302">
        <v>1.9020748177838549</v>
      </c>
      <c r="K148" s="302">
        <v>2.1469006875626362</v>
      </c>
      <c r="L148" s="302">
        <f t="shared" si="45"/>
        <v>4.0489755053464913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21.069009266039171</v>
      </c>
      <c r="D149" s="302">
        <f t="shared" si="43"/>
        <v>21.152620092494715</v>
      </c>
      <c r="E149" s="303"/>
      <c r="F149" s="302">
        <v>0.21206135599720347</v>
      </c>
      <c r="G149" s="302">
        <v>19.443821700465346</v>
      </c>
      <c r="H149" s="302">
        <f t="shared" si="44"/>
        <v>19.65588305646255</v>
      </c>
      <c r="I149" s="303"/>
      <c r="J149" s="302">
        <v>0.24870416746801874</v>
      </c>
      <c r="K149" s="302">
        <v>16.828996638457323</v>
      </c>
      <c r="L149" s="302">
        <f t="shared" si="45"/>
        <v>17.077700805925343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2.8132791256092526E-2</v>
      </c>
      <c r="C150" s="302">
        <v>6.8451161046634498E-2</v>
      </c>
      <c r="D150" s="302">
        <f t="shared" si="43"/>
        <v>9.6583952302727025E-2</v>
      </c>
      <c r="E150" s="303"/>
      <c r="F150" s="302">
        <v>3.6435745493584429E-2</v>
      </c>
      <c r="G150" s="302">
        <v>0.11067446444497729</v>
      </c>
      <c r="H150" s="302">
        <f t="shared" si="44"/>
        <v>0.14711020993856172</v>
      </c>
      <c r="I150" s="303"/>
      <c r="J150" s="302">
        <v>3.4151117936162469E-2</v>
      </c>
      <c r="K150" s="302">
        <v>0.10070582108518204</v>
      </c>
      <c r="L150" s="302">
        <f t="shared" si="45"/>
        <v>0.13485693902134452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0.40477479620479756</v>
      </c>
      <c r="C151" s="302">
        <v>0.38035926962821304</v>
      </c>
      <c r="D151" s="302">
        <f t="shared" si="43"/>
        <v>0.7851340658330106</v>
      </c>
      <c r="E151" s="303"/>
      <c r="F151" s="302">
        <v>0.480678337593136</v>
      </c>
      <c r="G151" s="302">
        <v>0.52910382539281531</v>
      </c>
      <c r="H151" s="302">
        <f t="shared" si="44"/>
        <v>1.0097821629859514</v>
      </c>
      <c r="I151" s="303"/>
      <c r="J151" s="302">
        <v>0.44747366061053118</v>
      </c>
      <c r="K151" s="302">
        <v>0.61474157818021558</v>
      </c>
      <c r="L151" s="302">
        <f t="shared" si="45"/>
        <v>1.0622152387907469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3.4391914834973032</v>
      </c>
      <c r="D152" s="302">
        <f t="shared" si="43"/>
        <v>3.5004275792961566</v>
      </c>
      <c r="E152" s="303"/>
      <c r="F152" s="302">
        <v>6.3065095729525331E-2</v>
      </c>
      <c r="G152" s="302">
        <v>3.7702651840679096</v>
      </c>
      <c r="H152" s="302">
        <f t="shared" si="44"/>
        <v>3.8333302797974347</v>
      </c>
      <c r="I152" s="303"/>
      <c r="J152" s="302">
        <v>6.8310527048596137E-2</v>
      </c>
      <c r="K152" s="302">
        <v>3.794900219637841</v>
      </c>
      <c r="L152" s="302">
        <f t="shared" si="45"/>
        <v>3.8632107466864372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0.26782609395985429</v>
      </c>
      <c r="C153" s="302">
        <v>2.6615500350253534</v>
      </c>
      <c r="D153" s="302">
        <f t="shared" si="43"/>
        <v>2.9293761289852078</v>
      </c>
      <c r="E153" s="303"/>
      <c r="F153" s="302">
        <v>0.26984931929460276</v>
      </c>
      <c r="G153" s="302">
        <v>2.8436117276266759</v>
      </c>
      <c r="H153" s="302">
        <f t="shared" si="44"/>
        <v>3.1134610469212785</v>
      </c>
      <c r="I153" s="303"/>
      <c r="J153" s="302">
        <v>0.36810461354085383</v>
      </c>
      <c r="K153" s="302">
        <v>3.3587043575077735</v>
      </c>
      <c r="L153" s="302">
        <f t="shared" si="45"/>
        <v>3.7268089710486274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4.9453254456239018</v>
      </c>
      <c r="C155" s="311">
        <f t="shared" ref="C155:D155" si="46">SUM(C145:C153)</f>
        <v>35.761674554376086</v>
      </c>
      <c r="D155" s="311">
        <f t="shared" si="46"/>
        <v>40.706999999999994</v>
      </c>
      <c r="E155" s="311"/>
      <c r="F155" s="311">
        <f t="shared" ref="F155:H155" si="47">SUM(F145:F153)</f>
        <v>6.7990716466887147</v>
      </c>
      <c r="G155" s="311">
        <f t="shared" si="47"/>
        <v>39.586928353311201</v>
      </c>
      <c r="H155" s="311">
        <f t="shared" si="47"/>
        <v>46.385999999999918</v>
      </c>
      <c r="I155" s="311"/>
      <c r="J155" s="311">
        <f t="shared" ref="J155:L155" si="48">SUM(J145:J153)</f>
        <v>6.9535185963776698</v>
      </c>
      <c r="K155" s="311">
        <f t="shared" si="48"/>
        <v>38.94548140362231</v>
      </c>
      <c r="L155" s="311">
        <f t="shared" si="48"/>
        <v>45.89899999999998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4.3455682053053239</v>
      </c>
      <c r="C162" s="302">
        <v>7.4590978488387103</v>
      </c>
      <c r="D162" s="302">
        <f>SUM(B162:C162)</f>
        <v>11.804666054144034</v>
      </c>
      <c r="E162" s="303"/>
      <c r="F162" s="302">
        <v>4.367175886642908</v>
      </c>
      <c r="G162" s="302">
        <v>9.2981169373000423</v>
      </c>
      <c r="H162" s="302">
        <f>SUM(F162:G162)</f>
        <v>13.66529282394295</v>
      </c>
      <c r="I162" s="303"/>
      <c r="J162" s="302">
        <v>5.0850063619165731</v>
      </c>
      <c r="K162" s="302">
        <v>9.1556563694204414</v>
      </c>
      <c r="L162" s="302">
        <f>SUM(J162:K162)</f>
        <v>14.240662731337014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3.6074256970702208</v>
      </c>
      <c r="D163" s="302">
        <f t="shared" ref="D163:D170" si="49">SUM(B163:C163)</f>
        <v>6.5686259698892915</v>
      </c>
      <c r="E163" s="303"/>
      <c r="F163" s="302">
        <v>3.6637843357075961</v>
      </c>
      <c r="G163" s="302">
        <v>5.2279657469597423</v>
      </c>
      <c r="H163" s="302">
        <f t="shared" ref="H163:H170" si="50">SUM(F163:G163)</f>
        <v>8.8917500826673379</v>
      </c>
      <c r="I163" s="303"/>
      <c r="J163" s="302">
        <v>4.4656892657452412</v>
      </c>
      <c r="K163" s="302">
        <v>6.4240472988196151</v>
      </c>
      <c r="L163" s="302">
        <f t="shared" ref="L163:L170" si="51">SUM(J163:K163)</f>
        <v>10.889736564564856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3.8671584046858851</v>
      </c>
      <c r="D164" s="302">
        <f t="shared" si="49"/>
        <v>6.994149595733715</v>
      </c>
      <c r="E164" s="303"/>
      <c r="F164" s="302">
        <v>3.3259715280206845</v>
      </c>
      <c r="G164" s="302">
        <v>4.9894530561451944</v>
      </c>
      <c r="H164" s="302">
        <f t="shared" si="50"/>
        <v>8.3154245841658785</v>
      </c>
      <c r="I164" s="303"/>
      <c r="J164" s="302">
        <v>3.741458093184777</v>
      </c>
      <c r="K164" s="302">
        <v>5.0831227459784749</v>
      </c>
      <c r="L164" s="302">
        <f t="shared" si="51"/>
        <v>8.8245808391632519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5.5684210490747592</v>
      </c>
      <c r="C165" s="302">
        <v>2.9289501337000354</v>
      </c>
      <c r="D165" s="302">
        <f t="shared" si="49"/>
        <v>8.4973711827747955</v>
      </c>
      <c r="E165" s="303"/>
      <c r="F165" s="302">
        <v>4.9831087718718061</v>
      </c>
      <c r="G165" s="302">
        <v>3.6851659142804212</v>
      </c>
      <c r="H165" s="302">
        <f t="shared" si="50"/>
        <v>8.6682746861522268</v>
      </c>
      <c r="I165" s="303"/>
      <c r="J165" s="302">
        <v>4.9787569999324495</v>
      </c>
      <c r="K165" s="302">
        <v>4.8785888406828377</v>
      </c>
      <c r="L165" s="302">
        <f t="shared" si="51"/>
        <v>9.8573458406152881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1.2129362211793255</v>
      </c>
      <c r="C166" s="302">
        <v>7.4964520207571379</v>
      </c>
      <c r="D166" s="302">
        <f t="shared" si="49"/>
        <v>8.7093882419364625</v>
      </c>
      <c r="E166" s="303"/>
      <c r="F166" s="302">
        <v>0.92347767302779471</v>
      </c>
      <c r="G166" s="302">
        <v>6.9019261548334443</v>
      </c>
      <c r="H166" s="302">
        <f t="shared" si="50"/>
        <v>7.8254038278612388</v>
      </c>
      <c r="I166" s="303"/>
      <c r="J166" s="302">
        <v>1.0005065896975596</v>
      </c>
      <c r="K166" s="302">
        <v>6.8737075256709179</v>
      </c>
      <c r="L166" s="302">
        <f t="shared" si="51"/>
        <v>7.8742141153684777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0.57902240452010212</v>
      </c>
      <c r="C167" s="302">
        <v>0.18363267785890466</v>
      </c>
      <c r="D167" s="302">
        <f t="shared" si="49"/>
        <v>0.76265508237900681</v>
      </c>
      <c r="E167" s="303"/>
      <c r="F167" s="302">
        <v>0.46950335112577612</v>
      </c>
      <c r="G167" s="302">
        <v>0.22878403806576633</v>
      </c>
      <c r="H167" s="302">
        <f t="shared" si="50"/>
        <v>0.69828738919154243</v>
      </c>
      <c r="I167" s="303"/>
      <c r="J167" s="302">
        <v>0.57979694906834833</v>
      </c>
      <c r="K167" s="302">
        <v>0.27086854265185856</v>
      </c>
      <c r="L167" s="302">
        <f t="shared" si="51"/>
        <v>0.85066549172020689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21.215125308287888</v>
      </c>
      <c r="C168" s="302">
        <v>10.991904957507556</v>
      </c>
      <c r="D168" s="302">
        <f t="shared" si="49"/>
        <v>32.207030265795446</v>
      </c>
      <c r="E168" s="303"/>
      <c r="F168" s="302">
        <v>19.476113450556511</v>
      </c>
      <c r="G168" s="302">
        <v>12.681628461605257</v>
      </c>
      <c r="H168" s="302">
        <f t="shared" si="50"/>
        <v>32.157741912161768</v>
      </c>
      <c r="I168" s="303"/>
      <c r="J168" s="302">
        <v>15.268566007998906</v>
      </c>
      <c r="K168" s="302">
        <v>12.627193385405304</v>
      </c>
      <c r="L168" s="302">
        <f t="shared" si="51"/>
        <v>27.895759393404212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1.3530036352513313</v>
      </c>
      <c r="G169" s="302">
        <v>5.1212080003522429</v>
      </c>
      <c r="H169" s="302">
        <f t="shared" si="50"/>
        <v>6.4742116356035737</v>
      </c>
      <c r="I169" s="303"/>
      <c r="J169" s="302">
        <v>1.9895160866519084</v>
      </c>
      <c r="K169" s="302">
        <v>4.5692446564025309</v>
      </c>
      <c r="L169" s="302">
        <f t="shared" si="51"/>
        <v>6.5587607430544388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3.1930491678615254</v>
      </c>
      <c r="G170" s="302">
        <v>5.2025638903918772</v>
      </c>
      <c r="H170" s="302">
        <f t="shared" si="50"/>
        <v>8.395613058253403</v>
      </c>
      <c r="I170" s="303"/>
      <c r="J170" s="302">
        <v>3.4429430022174388</v>
      </c>
      <c r="K170" s="302">
        <v>4.5613312785546842</v>
      </c>
      <c r="L170" s="302">
        <f t="shared" si="51"/>
        <v>8.0042742807721226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44.821148553474529</v>
      </c>
      <c r="C172" s="311">
        <f t="shared" ref="C172:D172" si="52">SUM(C162:C170)</f>
        <v>47.870851446525528</v>
      </c>
      <c r="D172" s="311">
        <f t="shared" si="52"/>
        <v>92.692000000000064</v>
      </c>
      <c r="E172" s="311"/>
      <c r="F172" s="311">
        <f t="shared" ref="F172:H172" si="53">SUM(F162:F170)</f>
        <v>41.755187800065933</v>
      </c>
      <c r="G172" s="311">
        <f t="shared" si="53"/>
        <v>53.336812199933981</v>
      </c>
      <c r="H172" s="311">
        <f t="shared" si="53"/>
        <v>95.091999999999913</v>
      </c>
      <c r="I172" s="311"/>
      <c r="J172" s="311">
        <f t="shared" ref="J172:L172" si="54">SUM(J162:J170)</f>
        <v>40.552239356413203</v>
      </c>
      <c r="K172" s="311">
        <f t="shared" si="54"/>
        <v>54.443760643586671</v>
      </c>
      <c r="L172" s="311">
        <f t="shared" si="54"/>
        <v>94.995999999999867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0.49604879865099588</v>
      </c>
      <c r="C179" s="302">
        <v>2.0600719290670377</v>
      </c>
      <c r="D179" s="302">
        <f>SUM(B179:C179)</f>
        <v>2.5561207277180338</v>
      </c>
      <c r="E179" s="303"/>
      <c r="F179" s="302">
        <v>0.83602619761333896</v>
      </c>
      <c r="G179" s="302">
        <v>2.7882915691293699</v>
      </c>
      <c r="H179" s="302">
        <f>SUM(F179:G179)</f>
        <v>3.6243177667427089</v>
      </c>
      <c r="I179" s="303"/>
      <c r="J179" s="302">
        <v>1.0654246254540818</v>
      </c>
      <c r="K179" s="302">
        <v>2.9313670188742771</v>
      </c>
      <c r="L179" s="302">
        <f>SUM(J179:K179)</f>
        <v>3.9967916443283587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0.41874419240495658</v>
      </c>
      <c r="C180" s="302">
        <v>1.4170823567139197</v>
      </c>
      <c r="D180" s="302">
        <f t="shared" ref="D180:D187" si="55">SUM(B180:C180)</f>
        <v>1.8358265491188763</v>
      </c>
      <c r="E180" s="303"/>
      <c r="F180" s="302">
        <v>0.79840895793940669</v>
      </c>
      <c r="G180" s="302">
        <v>2.3617649050213569</v>
      </c>
      <c r="H180" s="302">
        <f t="shared" ref="H180:H187" si="56">SUM(F180:G180)</f>
        <v>3.1601738629607636</v>
      </c>
      <c r="I180" s="303"/>
      <c r="J180" s="302">
        <v>1.1407123523554155</v>
      </c>
      <c r="K180" s="302">
        <v>3.7518832198139611</v>
      </c>
      <c r="L180" s="302">
        <f t="shared" ref="L180:L187" si="57">SUM(J180:K180)</f>
        <v>4.8925955721693768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0.45756454680639919</v>
      </c>
      <c r="C181" s="302">
        <v>1.6587733359617205</v>
      </c>
      <c r="D181" s="302">
        <f t="shared" si="55"/>
        <v>2.1163378827681196</v>
      </c>
      <c r="E181" s="303"/>
      <c r="F181" s="302">
        <v>0.74925902576982129</v>
      </c>
      <c r="G181" s="302">
        <v>2.6116417860830587</v>
      </c>
      <c r="H181" s="302">
        <f t="shared" si="56"/>
        <v>3.36090081185288</v>
      </c>
      <c r="I181" s="303"/>
      <c r="J181" s="302">
        <v>0.97730296639514158</v>
      </c>
      <c r="K181" s="302">
        <v>3.4346117606116988</v>
      </c>
      <c r="L181" s="302">
        <f t="shared" si="57"/>
        <v>4.41191472700684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1.8320008187402086</v>
      </c>
      <c r="C182" s="302">
        <v>1.8153319862053074</v>
      </c>
      <c r="D182" s="302">
        <f t="shared" si="55"/>
        <v>3.647332804945516</v>
      </c>
      <c r="E182" s="303"/>
      <c r="F182" s="302">
        <v>2.5887085800954317</v>
      </c>
      <c r="G182" s="302">
        <v>2.6304466363680925</v>
      </c>
      <c r="H182" s="302">
        <f t="shared" si="56"/>
        <v>5.2191552164635242</v>
      </c>
      <c r="I182" s="303"/>
      <c r="J182" s="302">
        <v>2.7446442152646777</v>
      </c>
      <c r="K182" s="302">
        <v>3.5700426453955272</v>
      </c>
      <c r="L182" s="302">
        <f t="shared" si="57"/>
        <v>6.3146868606602045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1.8088482447788672</v>
      </c>
      <c r="D183" s="302">
        <f t="shared" si="55"/>
        <v>1.880177704176994</v>
      </c>
      <c r="E183" s="303"/>
      <c r="F183" s="302">
        <v>9.9566127939023807E-2</v>
      </c>
      <c r="G183" s="302">
        <v>1.629429211904081</v>
      </c>
      <c r="H183" s="302">
        <f t="shared" si="56"/>
        <v>1.7289953398431048</v>
      </c>
      <c r="I183" s="303"/>
      <c r="J183" s="302">
        <v>0.15375893057646917</v>
      </c>
      <c r="K183" s="302">
        <v>1.7045120939170399</v>
      </c>
      <c r="L183" s="302">
        <f t="shared" si="57"/>
        <v>1.8582710244935092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0.98711815913798395</v>
      </c>
      <c r="C184" s="302">
        <v>0.91257349480338845</v>
      </c>
      <c r="D184" s="302">
        <f t="shared" si="55"/>
        <v>1.8996916539413724</v>
      </c>
      <c r="E184" s="303"/>
      <c r="F184" s="302">
        <v>1.2547686508526004</v>
      </c>
      <c r="G184" s="302">
        <v>1.3480185025397822</v>
      </c>
      <c r="H184" s="302">
        <f t="shared" si="56"/>
        <v>2.6027871533923825</v>
      </c>
      <c r="I184" s="303"/>
      <c r="J184" s="302">
        <v>1.0708170646189916</v>
      </c>
      <c r="K184" s="302">
        <v>1.5532335018074142</v>
      </c>
      <c r="L184" s="302">
        <f t="shared" si="57"/>
        <v>2.6240505664264058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0.5703844476010238</v>
      </c>
      <c r="C185" s="302">
        <v>0.77168338218476484</v>
      </c>
      <c r="D185" s="302">
        <f t="shared" si="55"/>
        <v>1.3420678297857886</v>
      </c>
      <c r="E185" s="303"/>
      <c r="F185" s="302">
        <v>0.80768856539188816</v>
      </c>
      <c r="G185" s="302">
        <v>1.0221700688338242</v>
      </c>
      <c r="H185" s="302">
        <f t="shared" si="56"/>
        <v>1.8298586342257124</v>
      </c>
      <c r="I185" s="303"/>
      <c r="J185" s="302">
        <v>0.96599224751934476</v>
      </c>
      <c r="K185" s="302">
        <v>1.4369005887072452</v>
      </c>
      <c r="L185" s="302">
        <f t="shared" si="57"/>
        <v>2.4028928362265898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0.50090342897416151</v>
      </c>
      <c r="C186" s="302">
        <v>12.101521466563169</v>
      </c>
      <c r="D186" s="302">
        <f t="shared" si="55"/>
        <v>12.602424895537331</v>
      </c>
      <c r="E186" s="303"/>
      <c r="F186" s="302">
        <v>0.6328189862979684</v>
      </c>
      <c r="G186" s="302">
        <v>11.452540988156954</v>
      </c>
      <c r="H186" s="302">
        <f t="shared" si="56"/>
        <v>12.085359974454922</v>
      </c>
      <c r="I186" s="303"/>
      <c r="J186" s="302">
        <v>1.0866212135104019</v>
      </c>
      <c r="K186" s="302">
        <v>10.790428994198372</v>
      </c>
      <c r="L186" s="302">
        <f t="shared" si="57"/>
        <v>11.877050207708773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1.3197066224303375</v>
      </c>
      <c r="C187" s="302">
        <v>3.9623133295776007</v>
      </c>
      <c r="D187" s="302">
        <f t="shared" si="55"/>
        <v>5.2820199520079383</v>
      </c>
      <c r="E187" s="303"/>
      <c r="F187" s="302">
        <v>1.665521164377576</v>
      </c>
      <c r="G187" s="302">
        <v>4.0859300756864085</v>
      </c>
      <c r="H187" s="302">
        <f t="shared" si="56"/>
        <v>5.7514512400639841</v>
      </c>
      <c r="I187" s="303"/>
      <c r="J187" s="302">
        <v>2.4002961519702501</v>
      </c>
      <c r="K187" s="302">
        <v>3.9464504090096351</v>
      </c>
      <c r="L187" s="302">
        <f t="shared" si="57"/>
        <v>6.3467465609798852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6.6538004741441927</v>
      </c>
      <c r="C189" s="311">
        <f t="shared" ref="C189:D189" si="58">SUM(C179:C187)</f>
        <v>26.508199525855776</v>
      </c>
      <c r="D189" s="311">
        <f t="shared" si="58"/>
        <v>33.161999999999971</v>
      </c>
      <c r="E189" s="311"/>
      <c r="F189" s="311">
        <f t="shared" ref="F189:H189" si="59">SUM(F179:F187)</f>
        <v>9.4327662562770556</v>
      </c>
      <c r="G189" s="311">
        <f t="shared" si="59"/>
        <v>29.93023374372293</v>
      </c>
      <c r="H189" s="311">
        <f t="shared" si="59"/>
        <v>39.362999999999985</v>
      </c>
      <c r="I189" s="311"/>
      <c r="J189" s="311">
        <f t="shared" ref="J189:L189" si="60">SUM(J179:J187)</f>
        <v>11.605569767664774</v>
      </c>
      <c r="K189" s="311">
        <f t="shared" si="60"/>
        <v>33.119430232335169</v>
      </c>
      <c r="L189" s="311">
        <f t="shared" si="60"/>
        <v>44.724999999999945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2.2075713566151389</v>
      </c>
      <c r="C196" s="302">
        <v>2.7835551133516301</v>
      </c>
      <c r="D196" s="302">
        <f>SUM(B196:C196)</f>
        <v>4.991126469966769</v>
      </c>
      <c r="E196" s="303"/>
      <c r="F196" s="302">
        <v>2.7550890612533694</v>
      </c>
      <c r="G196" s="302">
        <v>2.7509262064629691</v>
      </c>
      <c r="H196" s="302">
        <f>SUM(F196:G196)</f>
        <v>5.5060152677163385</v>
      </c>
      <c r="I196" s="303"/>
      <c r="J196" s="302">
        <v>2.8898612674719968</v>
      </c>
      <c r="K196" s="302">
        <v>3.0476851317522184</v>
      </c>
      <c r="L196" s="302">
        <f>SUM(J196:K196)</f>
        <v>5.9375463992242157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0.60722903779192017</v>
      </c>
      <c r="C197" s="302">
        <v>0.47875797518107677</v>
      </c>
      <c r="D197" s="302">
        <f t="shared" ref="D197:D204" si="61">SUM(B197:C197)</f>
        <v>1.0859870129729969</v>
      </c>
      <c r="E197" s="303"/>
      <c r="F197" s="302">
        <v>0.89503642058938315</v>
      </c>
      <c r="G197" s="302">
        <v>0.64520385769170252</v>
      </c>
      <c r="H197" s="302">
        <f t="shared" ref="H197:H204" si="62">SUM(F197:G197)</f>
        <v>1.5402402782810856</v>
      </c>
      <c r="I197" s="303"/>
      <c r="J197" s="302">
        <v>1.0888543804724857</v>
      </c>
      <c r="K197" s="302">
        <v>0.74791915783027052</v>
      </c>
      <c r="L197" s="302">
        <f t="shared" ref="L197:L204" si="63">SUM(J197:K197)</f>
        <v>1.8367735383027561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0.59570939548836621</v>
      </c>
      <c r="C198" s="302">
        <v>0.58476783710912827</v>
      </c>
      <c r="D198" s="302">
        <f t="shared" si="61"/>
        <v>1.1804772325974944</v>
      </c>
      <c r="E198" s="303"/>
      <c r="F198" s="302">
        <v>0.76279006701679808</v>
      </c>
      <c r="G198" s="302">
        <v>0.6712578030944143</v>
      </c>
      <c r="H198" s="302">
        <f t="shared" si="62"/>
        <v>1.4340478701112125</v>
      </c>
      <c r="I198" s="303"/>
      <c r="J198" s="302">
        <v>1.0687650911346567</v>
      </c>
      <c r="K198" s="302">
        <v>0.94387909338965326</v>
      </c>
      <c r="L198" s="302">
        <f t="shared" si="63"/>
        <v>2.0126441845243099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1.2721266766493173</v>
      </c>
      <c r="G199" s="302">
        <v>0.56363127610281416</v>
      </c>
      <c r="H199" s="302">
        <f t="shared" si="62"/>
        <v>1.8357579527521315</v>
      </c>
      <c r="I199" s="303"/>
      <c r="J199" s="302">
        <v>1.8498193251198118</v>
      </c>
      <c r="K199" s="302">
        <v>0.68565078817118663</v>
      </c>
      <c r="L199" s="302">
        <f t="shared" si="63"/>
        <v>2.5354701132909985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1.4057730957533459</v>
      </c>
      <c r="C200" s="302">
        <v>2.6013906148924213</v>
      </c>
      <c r="D200" s="302">
        <f t="shared" si="61"/>
        <v>4.0071637106457674</v>
      </c>
      <c r="E200" s="303"/>
      <c r="F200" s="302">
        <v>1.4294538509125918</v>
      </c>
      <c r="G200" s="302">
        <v>1.9512735623643209</v>
      </c>
      <c r="H200" s="302">
        <f t="shared" si="62"/>
        <v>3.3807274132769125</v>
      </c>
      <c r="I200" s="303"/>
      <c r="J200" s="302">
        <v>1.6347122797792737</v>
      </c>
      <c r="K200" s="302">
        <v>1.6635124412476585</v>
      </c>
      <c r="L200" s="302">
        <f t="shared" si="63"/>
        <v>3.2982247210269322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0.3246863288103839</v>
      </c>
      <c r="D201" s="302">
        <f t="shared" si="61"/>
        <v>1.6823942977065642</v>
      </c>
      <c r="E201" s="303"/>
      <c r="F201" s="302">
        <v>1.2910195260506301</v>
      </c>
      <c r="G201" s="302">
        <v>0.3533697632411657</v>
      </c>
      <c r="H201" s="302">
        <f t="shared" si="62"/>
        <v>1.6443892892917957</v>
      </c>
      <c r="I201" s="303"/>
      <c r="J201" s="302">
        <v>1.3190097814069119</v>
      </c>
      <c r="K201" s="302">
        <v>0.36986073932816288</v>
      </c>
      <c r="L201" s="302">
        <f t="shared" si="63"/>
        <v>1.6888705207350747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1.8967989820065636</v>
      </c>
      <c r="C202" s="302">
        <v>1.4950590787166866</v>
      </c>
      <c r="D202" s="302">
        <f t="shared" si="61"/>
        <v>3.3918580607232505</v>
      </c>
      <c r="E202" s="303"/>
      <c r="F202" s="302">
        <v>1.8876015157775945</v>
      </c>
      <c r="G202" s="302">
        <v>1.3752960069048581</v>
      </c>
      <c r="H202" s="302">
        <f t="shared" si="62"/>
        <v>3.2628975226824526</v>
      </c>
      <c r="I202" s="303"/>
      <c r="J202" s="302">
        <v>3.0052482897819157</v>
      </c>
      <c r="K202" s="302">
        <v>1.6692597394746276</v>
      </c>
      <c r="L202" s="302">
        <f t="shared" si="63"/>
        <v>4.6745080292565433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0.25263007615363792</v>
      </c>
      <c r="C203" s="302">
        <v>1.0969748699759396</v>
      </c>
      <c r="D203" s="302">
        <f t="shared" si="61"/>
        <v>1.3496049461295776</v>
      </c>
      <c r="E203" s="303"/>
      <c r="F203" s="302">
        <v>0.22624073716132537</v>
      </c>
      <c r="G203" s="302">
        <v>1.1389922661533305</v>
      </c>
      <c r="H203" s="302">
        <f t="shared" si="62"/>
        <v>1.3652330033146558</v>
      </c>
      <c r="I203" s="303"/>
      <c r="J203" s="302">
        <v>0.48656199370773379</v>
      </c>
      <c r="K203" s="302">
        <v>1.369563621050546</v>
      </c>
      <c r="L203" s="302">
        <f t="shared" si="63"/>
        <v>1.8561256147582799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9.260548929808607</v>
      </c>
      <c r="C204" s="302">
        <v>7.4447482408170558</v>
      </c>
      <c r="D204" s="302">
        <f t="shared" si="61"/>
        <v>16.705297170625663</v>
      </c>
      <c r="E204" s="303"/>
      <c r="F204" s="302">
        <v>8.2938434508923624</v>
      </c>
      <c r="G204" s="302">
        <v>6.5798479516810904</v>
      </c>
      <c r="H204" s="302">
        <f t="shared" si="62"/>
        <v>14.873691402573453</v>
      </c>
      <c r="I204" s="303"/>
      <c r="J204" s="302">
        <v>6.7435258316068882</v>
      </c>
      <c r="K204" s="302">
        <v>6.6333110472740051</v>
      </c>
      <c r="L204" s="302">
        <f t="shared" si="63"/>
        <v>13.376836878880894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18.753552460016607</v>
      </c>
      <c r="C206" s="311">
        <f t="shared" ref="C206:D206" si="64">SUM(C196:C204)</f>
        <v>17.278447539983375</v>
      </c>
      <c r="D206" s="311">
        <f t="shared" si="64"/>
        <v>36.031999999999982</v>
      </c>
      <c r="E206" s="311"/>
      <c r="F206" s="311">
        <f t="shared" ref="F206:H206" si="65">SUM(F196:F204)</f>
        <v>18.81320130630337</v>
      </c>
      <c r="G206" s="311">
        <f t="shared" si="65"/>
        <v>16.029798693696666</v>
      </c>
      <c r="H206" s="311">
        <f t="shared" si="65"/>
        <v>34.843000000000039</v>
      </c>
      <c r="I206" s="311"/>
      <c r="J206" s="311">
        <f t="shared" ref="J206:L206" si="66">SUM(J196:J204)</f>
        <v>20.086358240481673</v>
      </c>
      <c r="K206" s="311">
        <f t="shared" si="66"/>
        <v>17.13064175951833</v>
      </c>
      <c r="L206" s="311">
        <f t="shared" si="66"/>
        <v>37.217000000000006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5.1687910276179666E-2</v>
      </c>
      <c r="C213" s="302">
        <v>0.1580552934733761</v>
      </c>
      <c r="D213" s="302">
        <f>SUM(B213:C213)</f>
        <v>0.20974320374955577</v>
      </c>
      <c r="E213" s="303"/>
      <c r="F213" s="302">
        <v>0.11783349503642915</v>
      </c>
      <c r="G213" s="302">
        <v>0.28041623766982599</v>
      </c>
      <c r="H213" s="302">
        <f>SUM(F213:G213)</f>
        <v>0.39824973270625513</v>
      </c>
      <c r="I213" s="303"/>
      <c r="J213" s="302">
        <v>0.1011838526923258</v>
      </c>
      <c r="K213" s="302">
        <v>0.28244223167188987</v>
      </c>
      <c r="L213" s="302">
        <f>SUM(J213:K213)</f>
        <v>0.38362608436421564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8.8645467758789148E-2</v>
      </c>
      <c r="C214" s="302">
        <v>0.26955758926973977</v>
      </c>
      <c r="D214" s="302">
        <f t="shared" ref="D214:D221" si="67">SUM(B214:C214)</f>
        <v>0.35820305702852895</v>
      </c>
      <c r="E214" s="303"/>
      <c r="F214" s="302">
        <v>0.22750299426886011</v>
      </c>
      <c r="G214" s="302">
        <v>0.39455842109963724</v>
      </c>
      <c r="H214" s="302">
        <f t="shared" ref="H214:H221" si="68">SUM(F214:G214)</f>
        <v>0.62206141536849735</v>
      </c>
      <c r="I214" s="303"/>
      <c r="J214" s="302">
        <v>0.26909102852298827</v>
      </c>
      <c r="K214" s="302">
        <v>0.42371839584505505</v>
      </c>
      <c r="L214" s="302">
        <f t="shared" ref="L214:L221" si="69">SUM(J214:K214)</f>
        <v>0.69280942436804338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0.14512946685123526</v>
      </c>
      <c r="C215" s="302">
        <v>0.22403259006752466</v>
      </c>
      <c r="D215" s="302">
        <f t="shared" si="67"/>
        <v>0.36916205691875992</v>
      </c>
      <c r="E215" s="303"/>
      <c r="F215" s="302">
        <v>0.32396810164748219</v>
      </c>
      <c r="G215" s="302">
        <v>0.52998429450524553</v>
      </c>
      <c r="H215" s="302">
        <f t="shared" si="68"/>
        <v>0.85395239615272778</v>
      </c>
      <c r="I215" s="303"/>
      <c r="J215" s="302">
        <v>0.34233516524869728</v>
      </c>
      <c r="K215" s="302">
        <v>0.47678637899778109</v>
      </c>
      <c r="L215" s="302">
        <f t="shared" si="69"/>
        <v>0.81912154424647832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0.18024025424190249</v>
      </c>
      <c r="C216" s="302">
        <v>4.5617350093313642E-2</v>
      </c>
      <c r="D216" s="302">
        <f t="shared" si="67"/>
        <v>0.22585760433521612</v>
      </c>
      <c r="E216" s="303"/>
      <c r="F216" s="302">
        <v>0.26456918594515411</v>
      </c>
      <c r="G216" s="302">
        <v>0.14560469859455905</v>
      </c>
      <c r="H216" s="302">
        <f t="shared" si="68"/>
        <v>0.41017388453971315</v>
      </c>
      <c r="I216" s="303"/>
      <c r="J216" s="302">
        <v>0.23834817801361857</v>
      </c>
      <c r="K216" s="302">
        <v>0.16467274810063115</v>
      </c>
      <c r="L216" s="302">
        <f t="shared" si="69"/>
        <v>0.40302092611424972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3.7991619143441006E-2</v>
      </c>
      <c r="C217" s="302">
        <v>0.22487758241133537</v>
      </c>
      <c r="D217" s="302">
        <f t="shared" si="67"/>
        <v>0.26286920155477639</v>
      </c>
      <c r="E217" s="303"/>
      <c r="F217" s="302">
        <v>7.9045995106132097E-2</v>
      </c>
      <c r="G217" s="302">
        <v>0.25598849134866725</v>
      </c>
      <c r="H217" s="302">
        <f t="shared" si="68"/>
        <v>0.33503448645479933</v>
      </c>
      <c r="I217" s="303"/>
      <c r="J217" s="302">
        <v>9.1788784854488895E-2</v>
      </c>
      <c r="K217" s="302">
        <v>0.22398726362374397</v>
      </c>
      <c r="L217" s="302">
        <f t="shared" si="69"/>
        <v>0.31577604847823287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5.3449920785447289E-2</v>
      </c>
      <c r="C218" s="302">
        <v>2.3108537396171122E-2</v>
      </c>
      <c r="D218" s="302">
        <f t="shared" si="67"/>
        <v>7.6558458181618411E-2</v>
      </c>
      <c r="E218" s="303"/>
      <c r="F218" s="302">
        <v>0.14245376719195668</v>
      </c>
      <c r="G218" s="302">
        <v>6.206596177737056E-2</v>
      </c>
      <c r="H218" s="302">
        <f t="shared" si="68"/>
        <v>0.20451972896932724</v>
      </c>
      <c r="I218" s="303"/>
      <c r="J218" s="302">
        <v>0.12478311323876973</v>
      </c>
      <c r="K218" s="302">
        <v>6.2516672387466665E-2</v>
      </c>
      <c r="L218" s="302">
        <f t="shared" si="69"/>
        <v>0.18729978562623639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8.2435436158384987E-2</v>
      </c>
      <c r="C219" s="302">
        <v>3.8828077307080412E-2</v>
      </c>
      <c r="D219" s="302">
        <f t="shared" si="67"/>
        <v>0.12126351346546541</v>
      </c>
      <c r="E219" s="303"/>
      <c r="F219" s="302">
        <v>9.8159025110371598E-2</v>
      </c>
      <c r="G219" s="302">
        <v>0.1000015241603972</v>
      </c>
      <c r="H219" s="302">
        <f t="shared" si="68"/>
        <v>0.19816054927076882</v>
      </c>
      <c r="I219" s="303"/>
      <c r="J219" s="302">
        <v>8.7805767285185785E-2</v>
      </c>
      <c r="K219" s="302">
        <v>0.11966112692401631</v>
      </c>
      <c r="L219" s="302">
        <f t="shared" si="69"/>
        <v>0.20746689420920211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3.6808452365596912E-2</v>
      </c>
      <c r="C220" s="302">
        <v>6.5220875663431793E-2</v>
      </c>
      <c r="D220" s="302">
        <f t="shared" si="67"/>
        <v>0.1020293280290287</v>
      </c>
      <c r="E220" s="303"/>
      <c r="F220" s="302">
        <v>4.5821808454774217E-2</v>
      </c>
      <c r="G220" s="302">
        <v>8.4957039563151926E-2</v>
      </c>
      <c r="H220" s="302">
        <f t="shared" si="68"/>
        <v>0.13077884801792614</v>
      </c>
      <c r="I220" s="303"/>
      <c r="J220" s="302">
        <v>5.0407726475092965E-2</v>
      </c>
      <c r="K220" s="302">
        <v>8.5119837019042008E-2</v>
      </c>
      <c r="L220" s="302">
        <f t="shared" si="69"/>
        <v>0.13552756349413497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0.19137166361577612</v>
      </c>
      <c r="C221" s="302">
        <v>0.1279419131212729</v>
      </c>
      <c r="D221" s="302">
        <f t="shared" si="67"/>
        <v>0.31931357673704902</v>
      </c>
      <c r="E221" s="303"/>
      <c r="F221" s="302">
        <v>0.21176813176341377</v>
      </c>
      <c r="G221" s="302">
        <v>0.25430082675657045</v>
      </c>
      <c r="H221" s="302">
        <f t="shared" si="68"/>
        <v>0.4660689585199842</v>
      </c>
      <c r="I221" s="303"/>
      <c r="J221" s="302">
        <v>0.19600484236141988</v>
      </c>
      <c r="K221" s="302">
        <v>0.27334688673779028</v>
      </c>
      <c r="L221" s="302">
        <f t="shared" si="69"/>
        <v>0.46935172909921019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0.86776019119675296</v>
      </c>
      <c r="C223" s="311">
        <f t="shared" ref="C223:D223" si="70">SUM(C213:C221)</f>
        <v>1.1772398088032459</v>
      </c>
      <c r="D223" s="311">
        <f t="shared" si="70"/>
        <v>2.0449999999999986</v>
      </c>
      <c r="E223" s="311"/>
      <c r="F223" s="311">
        <f t="shared" ref="F223:H223" si="71">SUM(F213:F221)</f>
        <v>1.511122504524574</v>
      </c>
      <c r="G223" s="311">
        <f t="shared" si="71"/>
        <v>2.1078774954754249</v>
      </c>
      <c r="H223" s="311">
        <f t="shared" si="71"/>
        <v>3.6189999999999993</v>
      </c>
      <c r="I223" s="311"/>
      <c r="J223" s="311">
        <f t="shared" ref="J223:L223" si="72">SUM(J213:J221)</f>
        <v>1.5017484586925871</v>
      </c>
      <c r="K223" s="311">
        <f t="shared" si="72"/>
        <v>2.1122515413074163</v>
      </c>
      <c r="L223" s="311">
        <f t="shared" si="72"/>
        <v>3.6140000000000034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0.45545317838302024</v>
      </c>
      <c r="C230" s="302">
        <v>1.2831058658407881</v>
      </c>
      <c r="D230" s="302">
        <f>SUM(B230:C230)</f>
        <v>1.7385590442238084</v>
      </c>
      <c r="E230" s="303"/>
      <c r="F230" s="302">
        <v>0.63249542287102367</v>
      </c>
      <c r="G230" s="302">
        <v>1.9361144233126666</v>
      </c>
      <c r="H230" s="302">
        <f>SUM(F230:G230)</f>
        <v>2.5686098461836901</v>
      </c>
      <c r="I230" s="303"/>
      <c r="J230" s="302">
        <v>0.72040845336113246</v>
      </c>
      <c r="K230" s="302">
        <v>1.8275609970567421</v>
      </c>
      <c r="L230" s="302">
        <f>SUM(J230:K230)</f>
        <v>2.5479694504178747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1.2490879308431795</v>
      </c>
      <c r="G231" s="302">
        <v>6.1658004043682997</v>
      </c>
      <c r="H231" s="302">
        <f t="shared" ref="H231:H238" si="74">SUM(F231:G231)</f>
        <v>7.4148883352114794</v>
      </c>
      <c r="I231" s="303"/>
      <c r="J231" s="302">
        <v>1.7201799174130321</v>
      </c>
      <c r="K231" s="302">
        <v>7.7305022688330576</v>
      </c>
      <c r="L231" s="302">
        <f t="shared" ref="L231:L238" si="75">SUM(J231:K231)</f>
        <v>9.4506821862460892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0.5936049471252659</v>
      </c>
      <c r="C232" s="302">
        <v>1.3415172467528884</v>
      </c>
      <c r="D232" s="302">
        <f t="shared" si="73"/>
        <v>1.9351221938781542</v>
      </c>
      <c r="E232" s="303"/>
      <c r="F232" s="302">
        <v>0.78753245819705786</v>
      </c>
      <c r="G232" s="302">
        <v>2.0930057639854849</v>
      </c>
      <c r="H232" s="302">
        <f t="shared" si="74"/>
        <v>2.8805382221825426</v>
      </c>
      <c r="I232" s="303"/>
      <c r="J232" s="302">
        <v>0.93673331329184562</v>
      </c>
      <c r="K232" s="302">
        <v>2.0057019722138967</v>
      </c>
      <c r="L232" s="302">
        <f t="shared" si="75"/>
        <v>2.9424352855057423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0.43688678831252703</v>
      </c>
      <c r="D233" s="302">
        <f t="shared" si="73"/>
        <v>1.1563399952456166</v>
      </c>
      <c r="E233" s="303"/>
      <c r="F233" s="302">
        <v>0.68609155190875559</v>
      </c>
      <c r="G233" s="302">
        <v>0.6258185835621245</v>
      </c>
      <c r="H233" s="302">
        <f t="shared" si="74"/>
        <v>1.31191013547088</v>
      </c>
      <c r="I233" s="303"/>
      <c r="J233" s="302">
        <v>0.57504980309743903</v>
      </c>
      <c r="K233" s="302">
        <v>0.75866482399332635</v>
      </c>
      <c r="L233" s="302">
        <f t="shared" si="75"/>
        <v>1.3337146270907654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5.6931106933674029E-2</v>
      </c>
      <c r="C234" s="302">
        <v>0.79679286528754711</v>
      </c>
      <c r="D234" s="302">
        <f t="shared" si="73"/>
        <v>0.85372397222122109</v>
      </c>
      <c r="E234" s="303"/>
      <c r="F234" s="302">
        <v>7.3073656249506763E-2</v>
      </c>
      <c r="G234" s="302">
        <v>0.83877654064429352</v>
      </c>
      <c r="H234" s="302">
        <f t="shared" si="74"/>
        <v>0.91185019689380031</v>
      </c>
      <c r="I234" s="303"/>
      <c r="J234" s="302">
        <v>0.10606757317538143</v>
      </c>
      <c r="K234" s="302">
        <v>0.69153780227358763</v>
      </c>
      <c r="L234" s="302">
        <f t="shared" si="75"/>
        <v>0.79760537544896903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</v>
      </c>
      <c r="D235" s="302">
        <f t="shared" si="73"/>
        <v>0.26125124845961156</v>
      </c>
      <c r="E235" s="303"/>
      <c r="F235" s="302">
        <v>0.14273462864023603</v>
      </c>
      <c r="G235" s="302">
        <v>0.17030851976003991</v>
      </c>
      <c r="H235" s="302">
        <f t="shared" si="74"/>
        <v>0.31304314840027592</v>
      </c>
      <c r="I235" s="303"/>
      <c r="J235" s="302">
        <v>0.1695505101370276</v>
      </c>
      <c r="K235" s="302">
        <v>0.20354255579060737</v>
      </c>
      <c r="L235" s="302">
        <f t="shared" si="75"/>
        <v>0.37309306592763497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0.45832349041816839</v>
      </c>
      <c r="C236" s="302">
        <v>0.34285569800421606</v>
      </c>
      <c r="D236" s="302">
        <f t="shared" si="73"/>
        <v>0.80117918842238445</v>
      </c>
      <c r="E236" s="303"/>
      <c r="F236" s="302">
        <v>0.42183828703148046</v>
      </c>
      <c r="G236" s="302">
        <v>0.41675936515778189</v>
      </c>
      <c r="H236" s="302">
        <f t="shared" si="74"/>
        <v>0.83859765218926241</v>
      </c>
      <c r="I236" s="303"/>
      <c r="J236" s="302">
        <v>0.45987877779337888</v>
      </c>
      <c r="K236" s="302">
        <v>0.54480790929146128</v>
      </c>
      <c r="L236" s="302">
        <f t="shared" si="75"/>
        <v>1.0046866870848401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3.5414582120333167E-2</v>
      </c>
      <c r="C237" s="302">
        <v>0.16095699830669907</v>
      </c>
      <c r="D237" s="302">
        <f t="shared" si="73"/>
        <v>0.19637158042703223</v>
      </c>
      <c r="E237" s="303"/>
      <c r="F237" s="302">
        <v>2.9201804062277681E-2</v>
      </c>
      <c r="G237" s="302">
        <v>0.1683151154650874</v>
      </c>
      <c r="H237" s="302">
        <f t="shared" si="74"/>
        <v>0.19751691952736508</v>
      </c>
      <c r="I237" s="303"/>
      <c r="J237" s="302">
        <v>3.145962272102841E-2</v>
      </c>
      <c r="K237" s="302">
        <v>0.17457966949161194</v>
      </c>
      <c r="L237" s="302">
        <f t="shared" si="75"/>
        <v>0.20603929221264033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7.3319555252613133E-2</v>
      </c>
      <c r="G238" s="302">
        <v>0.25372598868808438</v>
      </c>
      <c r="H238" s="302">
        <f t="shared" si="74"/>
        <v>0.32704554394069751</v>
      </c>
      <c r="I238" s="303"/>
      <c r="J238" s="302">
        <v>9.3586260169049348E-2</v>
      </c>
      <c r="K238" s="302">
        <v>0.23718776989637241</v>
      </c>
      <c r="L238" s="302">
        <f t="shared" si="75"/>
        <v>0.33077403006542178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11.890000000000011</v>
      </c>
      <c r="E240" s="311"/>
      <c r="F240" s="311">
        <f t="shared" ref="F240:H240" si="77">SUM(F230:F238)</f>
        <v>4.0953752950561313</v>
      </c>
      <c r="G240" s="311">
        <f t="shared" si="77"/>
        <v>12.668624704943861</v>
      </c>
      <c r="H240" s="311">
        <f t="shared" si="77"/>
        <v>16.763999999999996</v>
      </c>
      <c r="I240" s="311"/>
      <c r="J240" s="311">
        <f t="shared" ref="J240:L240" si="78">SUM(J230:J238)</f>
        <v>4.8129142311593149</v>
      </c>
      <c r="K240" s="311">
        <f t="shared" si="78"/>
        <v>14.174085768840664</v>
      </c>
      <c r="L240" s="311">
        <f t="shared" si="78"/>
        <v>18.986999999999977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0.83232719932856813</v>
      </c>
      <c r="C247" s="302">
        <v>1.2743923709742797</v>
      </c>
      <c r="D247" s="302">
        <f>SUM(B247:C247)</f>
        <v>2.1067195703028476</v>
      </c>
      <c r="E247" s="303"/>
      <c r="F247" s="302">
        <v>0.94736788857501164</v>
      </c>
      <c r="G247" s="302">
        <v>1.2440698972545712</v>
      </c>
      <c r="H247" s="302">
        <f>SUM(F247:G247)</f>
        <v>2.1914377858295828</v>
      </c>
      <c r="I247" s="303"/>
      <c r="J247" s="302">
        <v>1.0192772739885891</v>
      </c>
      <c r="K247" s="302">
        <v>1.0082350799723976</v>
      </c>
      <c r="L247" s="302">
        <f>SUM(J247:K247)</f>
        <v>2.0275123539609865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1.344341164101027</v>
      </c>
      <c r="G248" s="302">
        <v>1.9814943236276463</v>
      </c>
      <c r="H248" s="302">
        <f t="shared" ref="H248:H255" si="80">SUM(F248:G248)</f>
        <v>3.3258354877286731</v>
      </c>
      <c r="I248" s="303"/>
      <c r="J248" s="302">
        <v>1.6375636333555557</v>
      </c>
      <c r="K248" s="302">
        <v>2.3388403626009202</v>
      </c>
      <c r="L248" s="302">
        <f t="shared" ref="L248:L255" si="81">SUM(J248:K248)</f>
        <v>3.9764039959564759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1.6067175297818701</v>
      </c>
      <c r="D249" s="302">
        <f t="shared" si="79"/>
        <v>3.1272237549599149</v>
      </c>
      <c r="E249" s="303"/>
      <c r="F249" s="302">
        <v>1.614689253844759</v>
      </c>
      <c r="G249" s="302">
        <v>1.6237289599787164</v>
      </c>
      <c r="H249" s="302">
        <f t="shared" si="80"/>
        <v>3.2384182138234756</v>
      </c>
      <c r="I249" s="303"/>
      <c r="J249" s="302">
        <v>1.7005878183834275</v>
      </c>
      <c r="K249" s="302">
        <v>1.3612349560305896</v>
      </c>
      <c r="L249" s="302">
        <f t="shared" si="81"/>
        <v>3.0618227744140172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3.7626661035213589</v>
      </c>
      <c r="C250" s="302">
        <v>1.6192113260442333</v>
      </c>
      <c r="D250" s="302">
        <f t="shared" si="79"/>
        <v>5.3818774295655922</v>
      </c>
      <c r="E250" s="303"/>
      <c r="F250" s="302">
        <v>3.1207441345969973</v>
      </c>
      <c r="G250" s="302">
        <v>1.6162360348625155</v>
      </c>
      <c r="H250" s="302">
        <f t="shared" si="80"/>
        <v>4.7369801694595131</v>
      </c>
      <c r="I250" s="303"/>
      <c r="J250" s="302">
        <v>2.4919429096097021</v>
      </c>
      <c r="K250" s="302">
        <v>1.7155220906567634</v>
      </c>
      <c r="L250" s="302">
        <f t="shared" si="81"/>
        <v>4.2074650002664651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5.026103619484594E-2</v>
      </c>
      <c r="C251" s="302">
        <v>0.15713216384542691</v>
      </c>
      <c r="D251" s="302">
        <f t="shared" si="79"/>
        <v>0.20739320004027284</v>
      </c>
      <c r="E251" s="303"/>
      <c r="F251" s="302">
        <v>5.0518075007058245E-2</v>
      </c>
      <c r="G251" s="302">
        <v>0.13130541833955328</v>
      </c>
      <c r="H251" s="302">
        <f t="shared" si="80"/>
        <v>0.18182349334661152</v>
      </c>
      <c r="I251" s="303"/>
      <c r="J251" s="302">
        <v>5.2566560848482144E-2</v>
      </c>
      <c r="K251" s="302">
        <v>0.10424243010607315</v>
      </c>
      <c r="L251" s="302">
        <f t="shared" si="81"/>
        <v>0.15680899095455531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3.4407116299640023E-2</v>
      </c>
      <c r="D252" s="302">
        <f t="shared" si="79"/>
        <v>9.2881177620810523E-2</v>
      </c>
      <c r="E252" s="303"/>
      <c r="F252" s="302">
        <v>9.1889391456759922E-2</v>
      </c>
      <c r="G252" s="302">
        <v>4.3353365544857241E-2</v>
      </c>
      <c r="H252" s="302">
        <f t="shared" si="80"/>
        <v>0.13524275700161717</v>
      </c>
      <c r="I252" s="303"/>
      <c r="J252" s="302">
        <v>0.10387527237826123</v>
      </c>
      <c r="K252" s="302">
        <v>4.697543197504133E-2</v>
      </c>
      <c r="L252" s="302">
        <f t="shared" si="81"/>
        <v>0.15085070435330256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0.84947861508077815</v>
      </c>
      <c r="G253" s="302">
        <v>0.42179516206984968</v>
      </c>
      <c r="H253" s="302">
        <f t="shared" si="80"/>
        <v>1.2712737771506277</v>
      </c>
      <c r="I253" s="303"/>
      <c r="J253" s="302">
        <v>0.77572702394621007</v>
      </c>
      <c r="K253" s="302">
        <v>0.47516180857907059</v>
      </c>
      <c r="L253" s="302">
        <f t="shared" si="81"/>
        <v>1.2508888325252807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3.6561751788543449E-2</v>
      </c>
      <c r="C254" s="302">
        <v>7.1618074219882838E-2</v>
      </c>
      <c r="D254" s="302">
        <f t="shared" si="79"/>
        <v>0.10817982600842629</v>
      </c>
      <c r="E254" s="303"/>
      <c r="F254" s="302">
        <v>2.6213957611986822E-2</v>
      </c>
      <c r="G254" s="302">
        <v>8.0032937550191988E-2</v>
      </c>
      <c r="H254" s="302">
        <f t="shared" si="80"/>
        <v>0.10624689516217881</v>
      </c>
      <c r="I254" s="303"/>
      <c r="J254" s="302">
        <v>3.769212060157931E-2</v>
      </c>
      <c r="K254" s="302">
        <v>8.9721596296733527E-2</v>
      </c>
      <c r="L254" s="302">
        <f t="shared" si="81"/>
        <v>0.12741371689831282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0.10483493839895923</v>
      </c>
      <c r="G255" s="302">
        <v>0.10690648209876059</v>
      </c>
      <c r="H255" s="302">
        <f t="shared" si="80"/>
        <v>0.21174142049771982</v>
      </c>
      <c r="I255" s="303"/>
      <c r="J255" s="302">
        <v>0.14228342070330521</v>
      </c>
      <c r="K255" s="302">
        <v>9.4550209967293797E-2</v>
      </c>
      <c r="L255" s="302">
        <f t="shared" si="81"/>
        <v>0.23683363067059901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7.112501561727167</v>
      </c>
      <c r="D257" s="311">
        <f t="shared" si="82"/>
        <v>15.410999999999998</v>
      </c>
      <c r="E257" s="311"/>
      <c r="F257" s="311">
        <f t="shared" ref="F257:H257" si="83">SUM(F247:F255)</f>
        <v>8.1500774186733356</v>
      </c>
      <c r="G257" s="311">
        <f t="shared" si="83"/>
        <v>7.2489225813266627</v>
      </c>
      <c r="H257" s="311">
        <f t="shared" si="83"/>
        <v>15.399000000000001</v>
      </c>
      <c r="I257" s="311"/>
      <c r="J257" s="311">
        <f t="shared" ref="J257:L257" si="84">SUM(J247:J255)</f>
        <v>7.9615160338151121</v>
      </c>
      <c r="K257" s="311">
        <f t="shared" si="84"/>
        <v>7.2344839661848823</v>
      </c>
      <c r="L257" s="311">
        <f t="shared" si="84"/>
        <v>15.195999999999994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0.43460893308062909</v>
      </c>
      <c r="C264" s="302">
        <v>0.75968248364609958</v>
      </c>
      <c r="D264" s="302">
        <f>SUM(B264:C264)</f>
        <v>1.1942914167267287</v>
      </c>
      <c r="E264" s="303"/>
      <c r="F264" s="302">
        <v>0.94074841785038732</v>
      </c>
      <c r="G264" s="302">
        <v>0.88768503892920747</v>
      </c>
      <c r="H264" s="302">
        <f>SUM(F264:G264)</f>
        <v>1.8284334567795948</v>
      </c>
      <c r="I264" s="303"/>
      <c r="J264" s="302">
        <v>0.82858174145530272</v>
      </c>
      <c r="K264" s="302">
        <v>0.85556056675328207</v>
      </c>
      <c r="L264" s="302">
        <f>SUM(J264:K264)</f>
        <v>1.6841423082085849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0.35599432977690054</v>
      </c>
      <c r="C265" s="302">
        <v>0.53680765080247128</v>
      </c>
      <c r="D265" s="302">
        <f t="shared" ref="D265:D272" si="85">SUM(B265:C265)</f>
        <v>0.89280198057937188</v>
      </c>
      <c r="E265" s="303"/>
      <c r="F265" s="302">
        <v>0.53783039730814963</v>
      </c>
      <c r="G265" s="302">
        <v>0.80024406892944</v>
      </c>
      <c r="H265" s="302">
        <f t="shared" ref="H265:H272" si="86">SUM(F265:G265)</f>
        <v>1.3380744662375896</v>
      </c>
      <c r="I265" s="303"/>
      <c r="J265" s="302">
        <v>0.54098834474148039</v>
      </c>
      <c r="K265" s="302">
        <v>0.82977243953024893</v>
      </c>
      <c r="L265" s="302">
        <f t="shared" ref="L265:L272" si="87">SUM(J265:K265)</f>
        <v>1.3707607842717293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0.4352805085983123</v>
      </c>
      <c r="C266" s="302">
        <v>0.38783821814382841</v>
      </c>
      <c r="D266" s="302">
        <f t="shared" si="85"/>
        <v>0.8231187267421407</v>
      </c>
      <c r="E266" s="303"/>
      <c r="F266" s="302">
        <v>0.58231736899106823</v>
      </c>
      <c r="G266" s="302">
        <v>0.51235951983921479</v>
      </c>
      <c r="H266" s="302">
        <f t="shared" si="86"/>
        <v>1.0946768888302829</v>
      </c>
      <c r="I266" s="303"/>
      <c r="J266" s="302">
        <v>0.67475056823235535</v>
      </c>
      <c r="K266" s="302">
        <v>0.45700975843895131</v>
      </c>
      <c r="L266" s="302">
        <f t="shared" si="87"/>
        <v>1.1317603266713068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1.0971540584858941</v>
      </c>
      <c r="C267" s="302">
        <v>0.26713936563647656</v>
      </c>
      <c r="D267" s="302">
        <f t="shared" si="85"/>
        <v>1.3642934241223705</v>
      </c>
      <c r="E267" s="303"/>
      <c r="F267" s="302">
        <v>1.0535042676588811</v>
      </c>
      <c r="G267" s="302">
        <v>0.35479187692903119</v>
      </c>
      <c r="H267" s="302">
        <f t="shared" si="86"/>
        <v>1.4082961445879123</v>
      </c>
      <c r="I267" s="303"/>
      <c r="J267" s="302">
        <v>0.82083435010341566</v>
      </c>
      <c r="K267" s="302">
        <v>0.36198153227275587</v>
      </c>
      <c r="L267" s="302">
        <f t="shared" si="87"/>
        <v>1.1828158823761714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9.2771180294803302E-2</v>
      </c>
      <c r="C268" s="302">
        <v>0.48429755297314486</v>
      </c>
      <c r="D268" s="302">
        <f t="shared" si="85"/>
        <v>0.57706873326794816</v>
      </c>
      <c r="E268" s="303"/>
      <c r="F268" s="302">
        <v>0.23949561315095852</v>
      </c>
      <c r="G268" s="302">
        <v>0.36420800044224089</v>
      </c>
      <c r="H268" s="302">
        <f t="shared" si="86"/>
        <v>0.60370361359319946</v>
      </c>
      <c r="I268" s="303"/>
      <c r="J268" s="302">
        <v>0.34383815381173416</v>
      </c>
      <c r="K268" s="302">
        <v>0.3346146863430558</v>
      </c>
      <c r="L268" s="302">
        <f t="shared" si="87"/>
        <v>0.67845284015479002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0.1480600096206191</v>
      </c>
      <c r="C269" s="302">
        <v>7.6904207675184591E-2</v>
      </c>
      <c r="D269" s="302">
        <f t="shared" si="85"/>
        <v>0.22496421729580368</v>
      </c>
      <c r="E269" s="303"/>
      <c r="F269" s="302">
        <v>0.16768925742313004</v>
      </c>
      <c r="G269" s="302">
        <v>8.1907604980956089E-2</v>
      </c>
      <c r="H269" s="302">
        <f t="shared" si="86"/>
        <v>0.24959686240408613</v>
      </c>
      <c r="I269" s="303"/>
      <c r="J269" s="302">
        <v>0.19636669181571204</v>
      </c>
      <c r="K269" s="302">
        <v>8.2813042911354898E-2</v>
      </c>
      <c r="L269" s="302">
        <f t="shared" si="87"/>
        <v>0.27917973472706692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0.57454876572094959</v>
      </c>
      <c r="C270" s="302">
        <v>0.27820347651031241</v>
      </c>
      <c r="D270" s="302">
        <f t="shared" si="85"/>
        <v>0.852752242231262</v>
      </c>
      <c r="E270" s="303"/>
      <c r="F270" s="302">
        <v>0.55820916093358319</v>
      </c>
      <c r="G270" s="302">
        <v>0.29324514159103554</v>
      </c>
      <c r="H270" s="302">
        <f t="shared" si="86"/>
        <v>0.85145430252461873</v>
      </c>
      <c r="I270" s="303"/>
      <c r="J270" s="302">
        <v>0.50037486919043739</v>
      </c>
      <c r="K270" s="302">
        <v>0.27562142251479321</v>
      </c>
      <c r="L270" s="302">
        <f t="shared" si="87"/>
        <v>0.77599629170523055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1.2624024806657717E-2</v>
      </c>
      <c r="C271" s="302">
        <v>0.15587862744453923</v>
      </c>
      <c r="D271" s="302">
        <f t="shared" si="85"/>
        <v>0.16850265225119695</v>
      </c>
      <c r="E271" s="303"/>
      <c r="F271" s="302">
        <v>1.5141734391758543E-2</v>
      </c>
      <c r="G271" s="302">
        <v>0.15488604844915224</v>
      </c>
      <c r="H271" s="302">
        <f t="shared" si="86"/>
        <v>0.17002778284091077</v>
      </c>
      <c r="I271" s="303"/>
      <c r="J271" s="302">
        <v>2.4349599698269303E-2</v>
      </c>
      <c r="K271" s="302">
        <v>0.11215108630122333</v>
      </c>
      <c r="L271" s="302">
        <f t="shared" si="87"/>
        <v>0.13650068599949264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0.19485331626100902</v>
      </c>
      <c r="C272" s="302">
        <v>0.17235329052217269</v>
      </c>
      <c r="D272" s="302">
        <f t="shared" si="85"/>
        <v>0.36720660678318173</v>
      </c>
      <c r="E272" s="303"/>
      <c r="F272" s="302">
        <v>0.14476933948895862</v>
      </c>
      <c r="G272" s="302">
        <v>0.16396714271286006</v>
      </c>
      <c r="H272" s="302">
        <f t="shared" si="86"/>
        <v>0.30873648220181871</v>
      </c>
      <c r="I272" s="303"/>
      <c r="J272" s="302">
        <v>0.15044911668313929</v>
      </c>
      <c r="K272" s="302">
        <v>0.15394202920249231</v>
      </c>
      <c r="L272" s="302">
        <f t="shared" si="87"/>
        <v>0.3043911458856316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3.3458951266457748</v>
      </c>
      <c r="C274" s="311">
        <f t="shared" ref="C274:D274" si="88">SUM(C264:C272)</f>
        <v>3.1191048733542299</v>
      </c>
      <c r="D274" s="311">
        <f t="shared" si="88"/>
        <v>6.4650000000000043</v>
      </c>
      <c r="E274" s="311"/>
      <c r="F274" s="311">
        <f t="shared" ref="F274:H274" si="89">SUM(F264:F272)</f>
        <v>4.239705557196876</v>
      </c>
      <c r="G274" s="311">
        <f t="shared" si="89"/>
        <v>3.6132944428031384</v>
      </c>
      <c r="H274" s="311">
        <f t="shared" si="89"/>
        <v>7.853000000000014</v>
      </c>
      <c r="I274" s="311"/>
      <c r="J274" s="311">
        <f t="shared" ref="J274:L274" si="90">SUM(J264:J272)</f>
        <v>4.0805334357318461</v>
      </c>
      <c r="K274" s="311">
        <f t="shared" si="90"/>
        <v>3.4634665642681575</v>
      </c>
      <c r="L274" s="311">
        <f t="shared" si="90"/>
        <v>7.5440000000000049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1.369633812302393</v>
      </c>
      <c r="C281" s="302">
        <v>2.3514778804451826</v>
      </c>
      <c r="D281" s="302">
        <f>SUM(B281:C281)</f>
        <v>3.7211116927475754</v>
      </c>
      <c r="E281" s="303"/>
      <c r="F281" s="302">
        <v>1.838800345944857</v>
      </c>
      <c r="G281" s="302">
        <v>2.6581730355814446</v>
      </c>
      <c r="H281" s="302">
        <f>SUM(F281:G281)</f>
        <v>4.4969733815263018</v>
      </c>
      <c r="I281" s="303"/>
      <c r="J281" s="302">
        <v>2.1505363078268571</v>
      </c>
      <c r="K281" s="302">
        <v>2.6391868799715268</v>
      </c>
      <c r="L281" s="302">
        <f>SUM(J281:K281)</f>
        <v>4.7897231877983835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3.7485539826923353</v>
      </c>
      <c r="C282" s="302">
        <v>7.810236146781512</v>
      </c>
      <c r="D282" s="302">
        <f t="shared" ref="D282:D289" si="91">SUM(B282:C282)</f>
        <v>11.558790129473847</v>
      </c>
      <c r="E282" s="303"/>
      <c r="F282" s="302">
        <v>5.5247577002123354</v>
      </c>
      <c r="G282" s="302">
        <v>9.3708353599352829</v>
      </c>
      <c r="H282" s="302">
        <f t="shared" ref="H282:H289" si="92">SUM(F282:G282)</f>
        <v>14.895593060147618</v>
      </c>
      <c r="I282" s="303"/>
      <c r="J282" s="302">
        <v>7.4235338368851114</v>
      </c>
      <c r="K282" s="302">
        <v>10.266861359090447</v>
      </c>
      <c r="L282" s="302">
        <f t="shared" ref="L282:L289" si="93">SUM(J282:K282)</f>
        <v>17.690395195975558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2.629840271825171</v>
      </c>
      <c r="C283" s="302">
        <v>3.1130795547398953</v>
      </c>
      <c r="D283" s="302">
        <f t="shared" si="91"/>
        <v>5.7429198265650658</v>
      </c>
      <c r="E283" s="303"/>
      <c r="F283" s="302">
        <v>3.2105882682896296</v>
      </c>
      <c r="G283" s="302">
        <v>3.542044521230109</v>
      </c>
      <c r="H283" s="302">
        <f t="shared" si="92"/>
        <v>6.7526327895197387</v>
      </c>
      <c r="I283" s="303"/>
      <c r="J283" s="302">
        <v>4.1933332220000663</v>
      </c>
      <c r="K283" s="302">
        <v>3.5198778441132053</v>
      </c>
      <c r="L283" s="302">
        <f t="shared" si="93"/>
        <v>7.7132110661132716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6.196041864121673</v>
      </c>
      <c r="C284" s="302">
        <v>2.3551948541282943</v>
      </c>
      <c r="D284" s="302">
        <f t="shared" si="91"/>
        <v>8.5512367182499673</v>
      </c>
      <c r="E284" s="303"/>
      <c r="F284" s="302">
        <v>6.1452393085719814</v>
      </c>
      <c r="G284" s="302">
        <v>2.4486970025603094</v>
      </c>
      <c r="H284" s="302">
        <f t="shared" si="92"/>
        <v>8.5939363111322908</v>
      </c>
      <c r="I284" s="303"/>
      <c r="J284" s="302">
        <v>4.9380488820105999</v>
      </c>
      <c r="K284" s="302">
        <v>3.0856275842851231</v>
      </c>
      <c r="L284" s="302">
        <f t="shared" si="93"/>
        <v>8.0236764662957221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0.16880531288561143</v>
      </c>
      <c r="C285" s="302">
        <v>0.9258373252044475</v>
      </c>
      <c r="D285" s="302">
        <f t="shared" si="91"/>
        <v>1.0946426380900589</v>
      </c>
      <c r="E285" s="303"/>
      <c r="F285" s="302">
        <v>0.17934977566511748</v>
      </c>
      <c r="G285" s="302">
        <v>0.6932119431160132</v>
      </c>
      <c r="H285" s="302">
        <f t="shared" si="92"/>
        <v>0.87256171878113065</v>
      </c>
      <c r="I285" s="303"/>
      <c r="J285" s="302">
        <v>0.30382910960618448</v>
      </c>
      <c r="K285" s="302">
        <v>0.6014863644740388</v>
      </c>
      <c r="L285" s="302">
        <f t="shared" si="93"/>
        <v>0.90531547408022328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0.42141006065868775</v>
      </c>
      <c r="C286" s="302">
        <v>0.23889530018473021</v>
      </c>
      <c r="D286" s="302">
        <f t="shared" si="91"/>
        <v>0.66030536084341795</v>
      </c>
      <c r="E286" s="303"/>
      <c r="F286" s="302">
        <v>0.64611734139857102</v>
      </c>
      <c r="G286" s="302">
        <v>0.26620414192239533</v>
      </c>
      <c r="H286" s="302">
        <f t="shared" si="92"/>
        <v>0.9123214833209663</v>
      </c>
      <c r="I286" s="303"/>
      <c r="J286" s="302">
        <v>0.79285087702036983</v>
      </c>
      <c r="K286" s="302">
        <v>0.4125389600890042</v>
      </c>
      <c r="L286" s="302">
        <f t="shared" si="93"/>
        <v>1.2053898371093741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1.0583963086595778</v>
      </c>
      <c r="C287" s="302">
        <v>0.57001735461063596</v>
      </c>
      <c r="D287" s="302">
        <f t="shared" si="91"/>
        <v>1.6284136632702138</v>
      </c>
      <c r="E287" s="303"/>
      <c r="F287" s="302">
        <v>1.0130727100379657</v>
      </c>
      <c r="G287" s="302">
        <v>0.52552586618248831</v>
      </c>
      <c r="H287" s="302">
        <f t="shared" si="92"/>
        <v>1.5385985762204539</v>
      </c>
      <c r="I287" s="303"/>
      <c r="J287" s="302">
        <v>1.0022966052148385</v>
      </c>
      <c r="K287" s="302">
        <v>0.67443823597677577</v>
      </c>
      <c r="L287" s="302">
        <f t="shared" si="93"/>
        <v>1.6767348411916143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0.11778082916608254</v>
      </c>
      <c r="C288" s="302">
        <v>0.62628566873855807</v>
      </c>
      <c r="D288" s="302">
        <f t="shared" si="91"/>
        <v>0.74406649790464063</v>
      </c>
      <c r="E288" s="303"/>
      <c r="F288" s="302">
        <v>0.10335379775449552</v>
      </c>
      <c r="G288" s="302">
        <v>0.4764352007841795</v>
      </c>
      <c r="H288" s="302">
        <f t="shared" si="92"/>
        <v>0.57978899853867505</v>
      </c>
      <c r="I288" s="303"/>
      <c r="J288" s="302">
        <v>0.14326171649391142</v>
      </c>
      <c r="K288" s="302">
        <v>0.44736532649070659</v>
      </c>
      <c r="L288" s="302">
        <f t="shared" si="93"/>
        <v>0.59062704298461799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0.61052942899925533</v>
      </c>
      <c r="C289" s="302">
        <v>0.63998404385595653</v>
      </c>
      <c r="D289" s="302">
        <f t="shared" si="91"/>
        <v>1.2505134728552119</v>
      </c>
      <c r="E289" s="303"/>
      <c r="F289" s="302">
        <v>0.54794666645834156</v>
      </c>
      <c r="G289" s="302">
        <v>0.46164701435443967</v>
      </c>
      <c r="H289" s="302">
        <f t="shared" si="92"/>
        <v>1.0095936808127812</v>
      </c>
      <c r="I289" s="303"/>
      <c r="J289" s="302">
        <v>0.69103727395343162</v>
      </c>
      <c r="K289" s="302">
        <v>0.46888961449779559</v>
      </c>
      <c r="L289" s="302">
        <f t="shared" si="93"/>
        <v>1.1599268884512273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16.320991871310788</v>
      </c>
      <c r="C291" s="311">
        <f t="shared" ref="C291:D291" si="94">SUM(C281:C289)</f>
        <v>18.63100812868921</v>
      </c>
      <c r="D291" s="311">
        <f t="shared" si="94"/>
        <v>34.951999999999998</v>
      </c>
      <c r="E291" s="311"/>
      <c r="F291" s="311">
        <f t="shared" ref="F291:H291" si="95">SUM(F281:F289)</f>
        <v>19.209225914333292</v>
      </c>
      <c r="G291" s="311">
        <f t="shared" si="95"/>
        <v>20.44277408566666</v>
      </c>
      <c r="H291" s="311">
        <f t="shared" si="95"/>
        <v>39.651999999999951</v>
      </c>
      <c r="I291" s="311"/>
      <c r="J291" s="311">
        <f t="shared" ref="J291:L291" si="96">SUM(J281:J289)</f>
        <v>21.638727831011369</v>
      </c>
      <c r="K291" s="311">
        <f t="shared" si="96"/>
        <v>22.116272168988623</v>
      </c>
      <c r="L291" s="311">
        <f t="shared" si="96"/>
        <v>43.754999999999988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1.1728808605621088</v>
      </c>
      <c r="C298" s="302">
        <v>2.5091951527976764</v>
      </c>
      <c r="D298" s="302">
        <f>SUM(B298:C298)</f>
        <v>3.6820760133597852</v>
      </c>
      <c r="E298" s="303"/>
      <c r="F298" s="302">
        <v>1.8294053277853937</v>
      </c>
      <c r="G298" s="302">
        <v>2.2623316089864414</v>
      </c>
      <c r="H298" s="302">
        <f>SUM(F298:G298)</f>
        <v>4.0917369367718353</v>
      </c>
      <c r="I298" s="303"/>
      <c r="J298" s="302">
        <v>2.0785843132097601</v>
      </c>
      <c r="K298" s="302">
        <v>2.4127448942780521</v>
      </c>
      <c r="L298" s="302">
        <f>SUM(J298:K298)</f>
        <v>4.4913292074878122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1.5608274145477703</v>
      </c>
      <c r="C299" s="302">
        <v>2.375743705419092</v>
      </c>
      <c r="D299" s="302">
        <f t="shared" ref="D299:D306" si="97">SUM(B299:C299)</f>
        <v>3.936571119966862</v>
      </c>
      <c r="E299" s="303"/>
      <c r="F299" s="302">
        <v>2.4337187701700955</v>
      </c>
      <c r="G299" s="302">
        <v>2.5488408702135001</v>
      </c>
      <c r="H299" s="302">
        <f t="shared" ref="H299:H306" si="98">SUM(F299:G299)</f>
        <v>4.9825596403835952</v>
      </c>
      <c r="I299" s="303"/>
      <c r="J299" s="302">
        <v>3.2804496631318893</v>
      </c>
      <c r="K299" s="302">
        <v>3.5292953422133095</v>
      </c>
      <c r="L299" s="302">
        <f t="shared" ref="L299:L306" si="99">SUM(J299:K299)</f>
        <v>6.8097450053451993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2.2324592434349029</v>
      </c>
      <c r="C300" s="302">
        <v>3.4404123207371797</v>
      </c>
      <c r="D300" s="302">
        <f t="shared" si="97"/>
        <v>5.6728715641720822</v>
      </c>
      <c r="E300" s="303"/>
      <c r="F300" s="302">
        <v>3.1647231148192159</v>
      </c>
      <c r="G300" s="302">
        <v>3.2851750627414185</v>
      </c>
      <c r="H300" s="302">
        <f t="shared" si="98"/>
        <v>6.4498981775606339</v>
      </c>
      <c r="I300" s="303"/>
      <c r="J300" s="302">
        <v>4.0305807717900244</v>
      </c>
      <c r="K300" s="302">
        <v>3.3648001150591726</v>
      </c>
      <c r="L300" s="302">
        <f t="shared" si="99"/>
        <v>7.395380886849197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3.7517660500776948</v>
      </c>
      <c r="C301" s="302">
        <v>2.576899845099605</v>
      </c>
      <c r="D301" s="302">
        <f t="shared" si="97"/>
        <v>6.3286658951773003</v>
      </c>
      <c r="E301" s="303"/>
      <c r="F301" s="302">
        <v>4.1075662502747949</v>
      </c>
      <c r="G301" s="302">
        <v>2.7241059481393517</v>
      </c>
      <c r="H301" s="302">
        <f t="shared" si="98"/>
        <v>6.8316721984141466</v>
      </c>
      <c r="I301" s="303"/>
      <c r="J301" s="302">
        <v>4.611983848604452</v>
      </c>
      <c r="K301" s="302">
        <v>3.88028032998304</v>
      </c>
      <c r="L301" s="302">
        <f t="shared" si="99"/>
        <v>8.4922641785874919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0.30633719279726002</v>
      </c>
      <c r="C302" s="302">
        <v>1.7253916094016881</v>
      </c>
      <c r="D302" s="302">
        <f t="shared" si="97"/>
        <v>2.0317288021989484</v>
      </c>
      <c r="E302" s="303"/>
      <c r="F302" s="302">
        <v>0.46719609909241372</v>
      </c>
      <c r="G302" s="302">
        <v>1.0033412301799098</v>
      </c>
      <c r="H302" s="302">
        <f t="shared" si="98"/>
        <v>1.4705373292723236</v>
      </c>
      <c r="I302" s="303"/>
      <c r="J302" s="302">
        <v>0.88333499510284252</v>
      </c>
      <c r="K302" s="302">
        <v>0.95524687593225011</v>
      </c>
      <c r="L302" s="302">
        <f t="shared" si="99"/>
        <v>1.8385818710350925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2.5563612428755942</v>
      </c>
      <c r="C303" s="302">
        <v>0.84753422766525865</v>
      </c>
      <c r="D303" s="302">
        <f t="shared" si="97"/>
        <v>3.4038954705408528</v>
      </c>
      <c r="E303" s="303"/>
      <c r="F303" s="302">
        <v>2.7615334386905488</v>
      </c>
      <c r="G303" s="302">
        <v>0.80688639944028528</v>
      </c>
      <c r="H303" s="302">
        <f t="shared" si="98"/>
        <v>3.5684198381308341</v>
      </c>
      <c r="I303" s="303"/>
      <c r="J303" s="302">
        <v>2.9940836806759847</v>
      </c>
      <c r="K303" s="302">
        <v>0.96449755064598675</v>
      </c>
      <c r="L303" s="302">
        <f t="shared" si="99"/>
        <v>3.9585812313219715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1.4367616805772596</v>
      </c>
      <c r="C304" s="302">
        <v>2.3324236180511768</v>
      </c>
      <c r="D304" s="302">
        <f t="shared" si="97"/>
        <v>3.7691852986284364</v>
      </c>
      <c r="E304" s="303"/>
      <c r="F304" s="302">
        <v>1.5879089053613731</v>
      </c>
      <c r="G304" s="302">
        <v>2.1165079415605708</v>
      </c>
      <c r="H304" s="302">
        <f t="shared" si="98"/>
        <v>3.7044168469219438</v>
      </c>
      <c r="I304" s="303"/>
      <c r="J304" s="302">
        <v>2.1683990338566113</v>
      </c>
      <c r="K304" s="302">
        <v>2.7972939400457544</v>
      </c>
      <c r="L304" s="302">
        <f t="shared" si="99"/>
        <v>4.9656929739023656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0.46182824830366759</v>
      </c>
      <c r="C305" s="302">
        <v>2.9862097637482883</v>
      </c>
      <c r="D305" s="302">
        <f t="shared" si="97"/>
        <v>3.4480380120519558</v>
      </c>
      <c r="E305" s="303"/>
      <c r="F305" s="302">
        <v>0.41728127916483448</v>
      </c>
      <c r="G305" s="302">
        <v>2.2838792726196169</v>
      </c>
      <c r="H305" s="302">
        <f t="shared" si="98"/>
        <v>2.7011605517844512</v>
      </c>
      <c r="I305" s="303"/>
      <c r="J305" s="302">
        <v>0.71662228001978934</v>
      </c>
      <c r="K305" s="302">
        <v>2.1997841653069008</v>
      </c>
      <c r="L305" s="302">
        <f t="shared" si="99"/>
        <v>2.91640644532669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6.597489252576981</v>
      </c>
      <c r="C306" s="302">
        <v>10.501478571326821</v>
      </c>
      <c r="D306" s="302">
        <f t="shared" si="97"/>
        <v>17.098967823903802</v>
      </c>
      <c r="E306" s="303"/>
      <c r="F306" s="302">
        <v>5.3901089383644427</v>
      </c>
      <c r="G306" s="302">
        <v>8.4514895423957999</v>
      </c>
      <c r="H306" s="302">
        <f t="shared" si="98"/>
        <v>13.841598480760243</v>
      </c>
      <c r="I306" s="303"/>
      <c r="J306" s="302">
        <v>5.0630815323345502</v>
      </c>
      <c r="K306" s="302">
        <v>9.5799366678095783</v>
      </c>
      <c r="L306" s="302">
        <f t="shared" si="99"/>
        <v>14.643018200144128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20.07671118575324</v>
      </c>
      <c r="C308" s="311">
        <f t="shared" ref="C308:D308" si="100">SUM(C298:C306)</f>
        <v>29.295288814246788</v>
      </c>
      <c r="D308" s="311">
        <f t="shared" si="100"/>
        <v>49.372000000000028</v>
      </c>
      <c r="E308" s="311"/>
      <c r="F308" s="311">
        <f t="shared" ref="F308:H308" si="101">SUM(F298:F306)</f>
        <v>22.159442123723114</v>
      </c>
      <c r="G308" s="311">
        <f t="shared" si="101"/>
        <v>25.482557876276893</v>
      </c>
      <c r="H308" s="311">
        <f t="shared" si="101"/>
        <v>47.64200000000001</v>
      </c>
      <c r="I308" s="311"/>
      <c r="J308" s="311">
        <f t="shared" ref="J308:L308" si="102">SUM(J298:J306)</f>
        <v>25.827120118725905</v>
      </c>
      <c r="K308" s="311">
        <f t="shared" si="102"/>
        <v>29.683879881274045</v>
      </c>
      <c r="L308" s="311">
        <f t="shared" si="102"/>
        <v>55.510999999999946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0.88782680096899369</v>
      </c>
      <c r="D315" s="302">
        <f>SUM(B315:C315)</f>
        <v>1.8710598595853618</v>
      </c>
      <c r="E315" s="303"/>
      <c r="F315" s="302">
        <v>1.1755621576683826</v>
      </c>
      <c r="G315" s="302">
        <v>1.0513438955472378</v>
      </c>
      <c r="H315" s="302">
        <f>SUM(F315:G315)</f>
        <v>2.2269060532156204</v>
      </c>
      <c r="I315" s="303"/>
      <c r="J315" s="302">
        <v>1.2684725564663657</v>
      </c>
      <c r="K315" s="302">
        <v>0.95123298712589188</v>
      </c>
      <c r="L315" s="302">
        <f>SUM(J315:K315)</f>
        <v>2.2197055435922577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1.5051399524212321</v>
      </c>
      <c r="D316" s="302">
        <f t="shared" ref="D316:D323" si="103">SUM(B316:C316)</f>
        <v>4.8907043055948813</v>
      </c>
      <c r="E316" s="303"/>
      <c r="F316" s="302">
        <v>4.1305416756810303</v>
      </c>
      <c r="G316" s="302">
        <v>2.0332189152009046</v>
      </c>
      <c r="H316" s="302">
        <f t="shared" ref="H316:H323" si="104">SUM(F316:G316)</f>
        <v>6.1637605908819353</v>
      </c>
      <c r="I316" s="303"/>
      <c r="J316" s="302">
        <v>4.738613241800369</v>
      </c>
      <c r="K316" s="302">
        <v>2.2519016359519282</v>
      </c>
      <c r="L316" s="302">
        <f t="shared" ref="L316:L323" si="105">SUM(J316:K316)</f>
        <v>6.9905148777522967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3.8321666876111902</v>
      </c>
      <c r="C317" s="302">
        <v>4.6030779287827652</v>
      </c>
      <c r="D317" s="302">
        <f t="shared" si="103"/>
        <v>8.4352446163939554</v>
      </c>
      <c r="E317" s="303"/>
      <c r="F317" s="302">
        <v>4.1698008729626626</v>
      </c>
      <c r="G317" s="302">
        <v>4.7814704134650059</v>
      </c>
      <c r="H317" s="302">
        <f t="shared" si="104"/>
        <v>8.9512712864276693</v>
      </c>
      <c r="I317" s="303"/>
      <c r="J317" s="302">
        <v>5.0217374853524914</v>
      </c>
      <c r="K317" s="302">
        <v>3.6006477802856747</v>
      </c>
      <c r="L317" s="302">
        <f t="shared" si="105"/>
        <v>8.6223852656381652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8.6995516837846658</v>
      </c>
      <c r="C318" s="302">
        <v>4.4233701175936799</v>
      </c>
      <c r="D318" s="302">
        <f t="shared" si="103"/>
        <v>13.122921801378347</v>
      </c>
      <c r="E318" s="303"/>
      <c r="F318" s="302">
        <v>7.2562554666423988</v>
      </c>
      <c r="G318" s="302">
        <v>4.3458181100319084</v>
      </c>
      <c r="H318" s="302">
        <f t="shared" si="104"/>
        <v>11.602073576674307</v>
      </c>
      <c r="I318" s="303"/>
      <c r="J318" s="302">
        <v>5.7033321837197963</v>
      </c>
      <c r="K318" s="302">
        <v>5.1596408019173188</v>
      </c>
      <c r="L318" s="302">
        <f t="shared" si="105"/>
        <v>10.862972985637114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7.4106458190147662E-2</v>
      </c>
      <c r="C319" s="302">
        <v>0.21200340806850149</v>
      </c>
      <c r="D319" s="302">
        <f t="shared" si="103"/>
        <v>0.28610986625864915</v>
      </c>
      <c r="E319" s="303"/>
      <c r="F319" s="302">
        <v>7.4860169695201387E-2</v>
      </c>
      <c r="G319" s="302">
        <v>0.22933713049086343</v>
      </c>
      <c r="H319" s="302">
        <f t="shared" si="104"/>
        <v>0.30419730018606483</v>
      </c>
      <c r="I319" s="303"/>
      <c r="J319" s="302">
        <v>0.15494214345315177</v>
      </c>
      <c r="K319" s="302">
        <v>0.21223479648932211</v>
      </c>
      <c r="L319" s="302">
        <f t="shared" si="105"/>
        <v>0.36717693994247391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0.25883496961086916</v>
      </c>
      <c r="D320" s="302">
        <f t="shared" si="103"/>
        <v>1.436200407104594</v>
      </c>
      <c r="E320" s="303"/>
      <c r="F320" s="302">
        <v>1.0379715555358151</v>
      </c>
      <c r="G320" s="302">
        <v>0.25489603334894173</v>
      </c>
      <c r="H320" s="302">
        <f t="shared" si="104"/>
        <v>1.2928675888847567</v>
      </c>
      <c r="I320" s="303"/>
      <c r="J320" s="302">
        <v>1.0536973290474001</v>
      </c>
      <c r="K320" s="302">
        <v>0.24731030053760675</v>
      </c>
      <c r="L320" s="302">
        <f t="shared" si="105"/>
        <v>1.3010076295850068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0.38398852338248141</v>
      </c>
      <c r="D321" s="302">
        <f t="shared" si="103"/>
        <v>1.0985054057404537</v>
      </c>
      <c r="E321" s="303"/>
      <c r="F321" s="302">
        <v>0.65886780884901786</v>
      </c>
      <c r="G321" s="302">
        <v>0.35806447471355513</v>
      </c>
      <c r="H321" s="302">
        <f t="shared" si="104"/>
        <v>1.0169322835625729</v>
      </c>
      <c r="I321" s="303"/>
      <c r="J321" s="302">
        <v>0.68608375622610429</v>
      </c>
      <c r="K321" s="302">
        <v>0.45422466034731679</v>
      </c>
      <c r="L321" s="302">
        <f t="shared" si="105"/>
        <v>1.1403084165734212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6.0678706381170656E-2</v>
      </c>
      <c r="G322" s="302">
        <v>0.10816455878113382</v>
      </c>
      <c r="H322" s="302">
        <f t="shared" si="104"/>
        <v>0.16884326516230447</v>
      </c>
      <c r="I322" s="303"/>
      <c r="J322" s="302">
        <v>0.12116302617168083</v>
      </c>
      <c r="K322" s="302">
        <v>8.5640748400993227E-2</v>
      </c>
      <c r="L322" s="302">
        <f t="shared" si="105"/>
        <v>0.20680377457267407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0.84839760210765391</v>
      </c>
      <c r="C323" s="302">
        <v>0.48889071526868366</v>
      </c>
      <c r="D323" s="302">
        <f t="shared" si="103"/>
        <v>1.3372883173763377</v>
      </c>
      <c r="E323" s="303"/>
      <c r="F323" s="302">
        <v>0.71138092083943771</v>
      </c>
      <c r="G323" s="302">
        <v>0.35476713416532435</v>
      </c>
      <c r="H323" s="302">
        <f t="shared" si="104"/>
        <v>1.0661480550047622</v>
      </c>
      <c r="I323" s="303"/>
      <c r="J323" s="302">
        <v>0.75778521219301709</v>
      </c>
      <c r="K323" s="302">
        <v>0.30833935451360484</v>
      </c>
      <c r="L323" s="302">
        <f t="shared" si="105"/>
        <v>1.0661245667066219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32.689000000000007</v>
      </c>
      <c r="E325" s="311"/>
      <c r="F325" s="311">
        <f t="shared" ref="F325:H325" si="107">SUM(F315:F323)</f>
        <v>19.275919334255118</v>
      </c>
      <c r="G325" s="311">
        <f t="shared" si="107"/>
        <v>13.517080665744876</v>
      </c>
      <c r="H325" s="311">
        <f t="shared" si="107"/>
        <v>32.792999999999992</v>
      </c>
      <c r="I325" s="311"/>
      <c r="J325" s="311">
        <f t="shared" ref="J325:L325" si="108">SUM(J315:J323)</f>
        <v>19.50582693443037</v>
      </c>
      <c r="K325" s="311">
        <f t="shared" si="108"/>
        <v>13.271173065569656</v>
      </c>
      <c r="L325" s="311">
        <f t="shared" si="108"/>
        <v>32.777000000000037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0.70687107215186895</v>
      </c>
      <c r="C332" s="302">
        <v>0.89309390377697173</v>
      </c>
      <c r="D332" s="302">
        <f>SUM(B332:C332)</f>
        <v>1.5999649759288408</v>
      </c>
      <c r="E332" s="303"/>
      <c r="F332" s="302">
        <v>0.91623084614957884</v>
      </c>
      <c r="G332" s="302">
        <v>0.83810899973753339</v>
      </c>
      <c r="H332" s="302">
        <f>SUM(F332:G332)</f>
        <v>1.7543398458871122</v>
      </c>
      <c r="I332" s="303"/>
      <c r="J332" s="302">
        <v>1.0805334357805392</v>
      </c>
      <c r="K332" s="302">
        <v>0.7492587791443639</v>
      </c>
      <c r="L332" s="302">
        <f>SUM(J332:K332)</f>
        <v>1.8297922149249031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</v>
      </c>
      <c r="C333" s="302">
        <v>10.234019037629071</v>
      </c>
      <c r="D333" s="302">
        <f t="shared" ref="D333:D340" si="109">SUM(B333:C333)</f>
        <v>28.768597143629702</v>
      </c>
      <c r="E333" s="303"/>
      <c r="F333" s="302">
        <v>21.892423115564132</v>
      </c>
      <c r="G333" s="302">
        <v>10.446755022538097</v>
      </c>
      <c r="H333" s="302">
        <f t="shared" ref="H333:H340" si="110">SUM(F333:G333)</f>
        <v>32.339178138102227</v>
      </c>
      <c r="I333" s="303"/>
      <c r="J333" s="302">
        <v>24.454871725224052</v>
      </c>
      <c r="K333" s="302">
        <v>10.99455852327071</v>
      </c>
      <c r="L333" s="302">
        <f t="shared" ref="L333:L340" si="111">SUM(J333:K333)</f>
        <v>35.449430248494764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2.7064527680438051</v>
      </c>
      <c r="C334" s="302">
        <v>2.5711634027256225</v>
      </c>
      <c r="D334" s="302">
        <f t="shared" si="109"/>
        <v>5.2776161707694271</v>
      </c>
      <c r="E334" s="303"/>
      <c r="F334" s="302">
        <v>2.9987996996001742</v>
      </c>
      <c r="G334" s="302">
        <v>2.4463817623735427</v>
      </c>
      <c r="H334" s="302">
        <f t="shared" si="110"/>
        <v>5.4451814619737169</v>
      </c>
      <c r="I334" s="303"/>
      <c r="J334" s="302">
        <v>4.2323209593293489</v>
      </c>
      <c r="K334" s="302">
        <v>2.0322075779495687</v>
      </c>
      <c r="L334" s="302">
        <f t="shared" si="111"/>
        <v>6.2645285372789177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3.7862656337123912</v>
      </c>
      <c r="C335" s="302">
        <v>1.1847913722331067</v>
      </c>
      <c r="D335" s="302">
        <f t="shared" si="109"/>
        <v>4.9710570059454984</v>
      </c>
      <c r="E335" s="303"/>
      <c r="F335" s="302">
        <v>3.318973938511641</v>
      </c>
      <c r="G335" s="302">
        <v>0.94444363341056237</v>
      </c>
      <c r="H335" s="302">
        <f t="shared" si="110"/>
        <v>4.2634175719222034</v>
      </c>
      <c r="I335" s="303"/>
      <c r="J335" s="302">
        <v>1.8106477724236152</v>
      </c>
      <c r="K335" s="302">
        <v>0.91338107031403282</v>
      </c>
      <c r="L335" s="302">
        <f t="shared" si="111"/>
        <v>2.7240288427376482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0.45572796408855343</v>
      </c>
      <c r="C336" s="302">
        <v>0.76277585650647839</v>
      </c>
      <c r="D336" s="302">
        <f t="shared" si="109"/>
        <v>1.2185038205950318</v>
      </c>
      <c r="E336" s="303"/>
      <c r="F336" s="302">
        <v>0.38229953150532847</v>
      </c>
      <c r="G336" s="302">
        <v>0.46770363668905912</v>
      </c>
      <c r="H336" s="302">
        <f t="shared" si="110"/>
        <v>0.85000316819438759</v>
      </c>
      <c r="I336" s="303"/>
      <c r="J336" s="302">
        <v>0.15494681413857428</v>
      </c>
      <c r="K336" s="302">
        <v>0.43303676936139007</v>
      </c>
      <c r="L336" s="302">
        <f t="shared" si="111"/>
        <v>0.58798358349996438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12.016222160622691</v>
      </c>
      <c r="G337" s="302">
        <v>1.7659540635353452</v>
      </c>
      <c r="H337" s="302">
        <f t="shared" si="110"/>
        <v>13.782176224158036</v>
      </c>
      <c r="I337" s="303"/>
      <c r="J337" s="302">
        <v>12.73680453294287</v>
      </c>
      <c r="K337" s="302">
        <v>1.945024109415876</v>
      </c>
      <c r="L337" s="302">
        <f t="shared" si="111"/>
        <v>14.681828642358745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0.29162647681448162</v>
      </c>
      <c r="C338" s="302">
        <v>0.19366041258413155</v>
      </c>
      <c r="D338" s="302">
        <f t="shared" si="109"/>
        <v>0.4852868893986132</v>
      </c>
      <c r="E338" s="303"/>
      <c r="F338" s="302">
        <v>0.25849354895951171</v>
      </c>
      <c r="G338" s="302">
        <v>0.12862600075488911</v>
      </c>
      <c r="H338" s="302">
        <f t="shared" si="110"/>
        <v>0.38711954971440082</v>
      </c>
      <c r="I338" s="303"/>
      <c r="J338" s="302">
        <v>0.24390672533716234</v>
      </c>
      <c r="K338" s="302">
        <v>0.17081059824463624</v>
      </c>
      <c r="L338" s="302">
        <f t="shared" si="111"/>
        <v>0.41471732358179858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0.22710458853044319</v>
      </c>
      <c r="C339" s="302">
        <v>1.2277136933810746</v>
      </c>
      <c r="D339" s="302">
        <f t="shared" si="109"/>
        <v>1.4548182819115179</v>
      </c>
      <c r="E339" s="303"/>
      <c r="F339" s="302">
        <v>0.2634345300004754</v>
      </c>
      <c r="G339" s="302">
        <v>0.85603317356265196</v>
      </c>
      <c r="H339" s="302">
        <f t="shared" si="110"/>
        <v>1.1194677035631273</v>
      </c>
      <c r="I339" s="303"/>
      <c r="J339" s="302">
        <v>0.22466442516369658</v>
      </c>
      <c r="K339" s="302">
        <v>0.974046860774055</v>
      </c>
      <c r="L339" s="302">
        <f t="shared" si="111"/>
        <v>1.1987112859377516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3.604880992986716</v>
      </c>
      <c r="C340" s="302">
        <v>0.60257589614900375</v>
      </c>
      <c r="D340" s="302">
        <f t="shared" si="109"/>
        <v>4.2074568891357202</v>
      </c>
      <c r="E340" s="303"/>
      <c r="F340" s="302">
        <v>2.7112738527179916</v>
      </c>
      <c r="G340" s="302">
        <v>0.32384248376692049</v>
      </c>
      <c r="H340" s="302">
        <f t="shared" si="110"/>
        <v>3.0351163364849123</v>
      </c>
      <c r="I340" s="303"/>
      <c r="J340" s="302">
        <v>1.013755219028168</v>
      </c>
      <c r="K340" s="302">
        <v>0.32622410215725667</v>
      </c>
      <c r="L340" s="302">
        <f t="shared" si="111"/>
        <v>1.3399793211854247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</v>
      </c>
      <c r="D342" s="311">
        <f t="shared" si="112"/>
        <v>62.854000000000035</v>
      </c>
      <c r="E342" s="311"/>
      <c r="F342" s="311">
        <f t="shared" ref="F342:H342" si="113">SUM(F332:F340)</f>
        <v>44.758151223631522</v>
      </c>
      <c r="G342" s="311">
        <f t="shared" si="113"/>
        <v>18.217848776368601</v>
      </c>
      <c r="H342" s="311">
        <f t="shared" si="113"/>
        <v>62.97600000000012</v>
      </c>
      <c r="I342" s="311"/>
      <c r="J342" s="311">
        <f t="shared" ref="J342:L342" si="114">SUM(J332:J340)</f>
        <v>45.952451609368026</v>
      </c>
      <c r="K342" s="311">
        <f t="shared" si="114"/>
        <v>18.538548390631888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2.7918238215284323</v>
      </c>
      <c r="C349" s="302">
        <v>1.1750891087399515</v>
      </c>
      <c r="D349" s="302">
        <f>SUM(B349:C349)</f>
        <v>3.9669129302683839</v>
      </c>
      <c r="E349" s="303"/>
      <c r="F349" s="302">
        <v>3.3598326066490118</v>
      </c>
      <c r="G349" s="302">
        <v>1.3057847757540963</v>
      </c>
      <c r="H349" s="302">
        <f>SUM(F349:G349)</f>
        <v>4.6656173824031084</v>
      </c>
      <c r="I349" s="303"/>
      <c r="J349" s="302">
        <v>4.2282331407303451</v>
      </c>
      <c r="K349" s="302">
        <v>1.3959317321744968</v>
      </c>
      <c r="L349" s="302">
        <f>SUM(J349:K349)</f>
        <v>5.6241648729048421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20.614851084633216</v>
      </c>
      <c r="C350" s="302">
        <v>6.2071048586201405</v>
      </c>
      <c r="D350" s="302">
        <f t="shared" ref="D350:D357" si="115">SUM(B350:C350)</f>
        <v>26.821955943253357</v>
      </c>
      <c r="E350" s="303"/>
      <c r="F350" s="302">
        <v>23.388789236773157</v>
      </c>
      <c r="G350" s="302">
        <v>7.6520744018797417</v>
      </c>
      <c r="H350" s="302">
        <f t="shared" ref="H350:H357" si="116">SUM(F350:G350)</f>
        <v>31.040863638652898</v>
      </c>
      <c r="I350" s="303"/>
      <c r="J350" s="302">
        <v>28.662107633327722</v>
      </c>
      <c r="K350" s="302">
        <v>8.4440645574355919</v>
      </c>
      <c r="L350" s="302">
        <f t="shared" ref="L350:L357" si="117">SUM(J350:K350)</f>
        <v>37.106172190763317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8.7859860996263084</v>
      </c>
      <c r="C351" s="302">
        <v>3.0974903438332548</v>
      </c>
      <c r="D351" s="302">
        <f t="shared" si="115"/>
        <v>11.883476443459564</v>
      </c>
      <c r="E351" s="303"/>
      <c r="F351" s="302">
        <v>9.8539935996241059</v>
      </c>
      <c r="G351" s="302">
        <v>3.4743155360491085</v>
      </c>
      <c r="H351" s="302">
        <f t="shared" si="116"/>
        <v>13.328309135673214</v>
      </c>
      <c r="I351" s="303"/>
      <c r="J351" s="302">
        <v>18.600383873424459</v>
      </c>
      <c r="K351" s="302">
        <v>4.8560539229877326</v>
      </c>
      <c r="L351" s="302">
        <f t="shared" si="117"/>
        <v>23.456437796412192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9.4035015519264089</v>
      </c>
      <c r="C352" s="302">
        <v>2.3030603805046188</v>
      </c>
      <c r="D352" s="302">
        <f t="shared" si="115"/>
        <v>11.706561932431027</v>
      </c>
      <c r="E352" s="303"/>
      <c r="F352" s="302">
        <v>8.4477620147474681</v>
      </c>
      <c r="G352" s="302">
        <v>2.3971910828918412</v>
      </c>
      <c r="H352" s="302">
        <f t="shared" si="116"/>
        <v>10.844953097639308</v>
      </c>
      <c r="I352" s="303"/>
      <c r="J352" s="302">
        <v>6.6227429617375311</v>
      </c>
      <c r="K352" s="302">
        <v>2.7198654522580261</v>
      </c>
      <c r="L352" s="302">
        <f t="shared" si="117"/>
        <v>9.3426084139955563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0.66016455265872642</v>
      </c>
      <c r="C353" s="302">
        <v>0.68834647448555397</v>
      </c>
      <c r="D353" s="302">
        <f t="shared" si="115"/>
        <v>1.3485110271442804</v>
      </c>
      <c r="E353" s="303"/>
      <c r="F353" s="302">
        <v>0.54648937209406978</v>
      </c>
      <c r="G353" s="302">
        <v>0.53677460378463371</v>
      </c>
      <c r="H353" s="302">
        <f t="shared" si="116"/>
        <v>1.0832639758787035</v>
      </c>
      <c r="I353" s="303"/>
      <c r="J353" s="302">
        <v>0.4575841868142797</v>
      </c>
      <c r="K353" s="302">
        <v>0.49110771899493744</v>
      </c>
      <c r="L353" s="302">
        <f t="shared" si="117"/>
        <v>0.94869190580921714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30.307848637893645</v>
      </c>
      <c r="C354" s="302">
        <v>4.2468912878003904</v>
      </c>
      <c r="D354" s="302">
        <f t="shared" si="115"/>
        <v>34.554739925694037</v>
      </c>
      <c r="E354" s="303"/>
      <c r="F354" s="302">
        <v>29.382365348704734</v>
      </c>
      <c r="G354" s="302">
        <v>4.6156422488034305</v>
      </c>
      <c r="H354" s="302">
        <f t="shared" si="116"/>
        <v>33.998007597508163</v>
      </c>
      <c r="I354" s="303"/>
      <c r="J354" s="302">
        <v>33.555802663949208</v>
      </c>
      <c r="K354" s="302">
        <v>6.6958439303752719</v>
      </c>
      <c r="L354" s="302">
        <f t="shared" si="117"/>
        <v>40.251646594324484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1.1061024650178441</v>
      </c>
      <c r="C355" s="302">
        <v>0.30333485223734863</v>
      </c>
      <c r="D355" s="302">
        <f t="shared" si="115"/>
        <v>1.4094373172551928</v>
      </c>
      <c r="E355" s="303"/>
      <c r="F355" s="302">
        <v>1.0139241580779079</v>
      </c>
      <c r="G355" s="302">
        <v>0.27913137998698401</v>
      </c>
      <c r="H355" s="302">
        <f t="shared" si="116"/>
        <v>1.293055538064892</v>
      </c>
      <c r="I355" s="303"/>
      <c r="J355" s="302">
        <v>1.1948691287862667</v>
      </c>
      <c r="K355" s="302">
        <v>0.33659875583045923</v>
      </c>
      <c r="L355" s="302">
        <f t="shared" si="117"/>
        <v>1.531467884616726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0.26264716035150137</v>
      </c>
      <c r="D356" s="302">
        <f t="shared" si="115"/>
        <v>0.57968156583586228</v>
      </c>
      <c r="E356" s="303"/>
      <c r="F356" s="302">
        <v>0.25530795061613892</v>
      </c>
      <c r="G356" s="302">
        <v>0.2408386803757735</v>
      </c>
      <c r="H356" s="302">
        <f t="shared" si="116"/>
        <v>0.49614663099191242</v>
      </c>
      <c r="I356" s="303"/>
      <c r="J356" s="302">
        <v>0.13700264439734328</v>
      </c>
      <c r="K356" s="302">
        <v>0.16459060490685015</v>
      </c>
      <c r="L356" s="302">
        <f t="shared" si="117"/>
        <v>0.3015932493041934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1.4372311740921375</v>
      </c>
      <c r="G357" s="302">
        <v>0.66355182909563726</v>
      </c>
      <c r="H357" s="302">
        <f t="shared" si="116"/>
        <v>2.1007830031877748</v>
      </c>
      <c r="I357" s="303"/>
      <c r="J357" s="302">
        <v>1.1303666573859139</v>
      </c>
      <c r="K357" s="302">
        <v>0.62385043448358324</v>
      </c>
      <c r="L357" s="302">
        <f t="shared" si="117"/>
        <v>1.754217091869497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75.838557775883828</v>
      </c>
      <c r="C359" s="311">
        <f t="shared" ref="C359:D359" si="118">SUM(C349:C357)</f>
        <v>19.075442224116262</v>
      </c>
      <c r="D359" s="311">
        <f t="shared" si="118"/>
        <v>94.914000000000101</v>
      </c>
      <c r="E359" s="311"/>
      <c r="F359" s="311">
        <f t="shared" ref="F359:H359" si="119">SUM(F349:F357)</f>
        <v>77.685695461378742</v>
      </c>
      <c r="G359" s="311">
        <f t="shared" si="119"/>
        <v>21.16530453862125</v>
      </c>
      <c r="H359" s="311">
        <f t="shared" si="119"/>
        <v>98.850999999999985</v>
      </c>
      <c r="I359" s="311"/>
      <c r="J359" s="311">
        <f t="shared" ref="J359:L359" si="120">SUM(J349:J357)</f>
        <v>94.589092890553076</v>
      </c>
      <c r="K359" s="311">
        <f t="shared" si="120"/>
        <v>25.727907109446946</v>
      </c>
      <c r="L359" s="311">
        <f t="shared" si="120"/>
        <v>120.31700000000002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0.39069612104217188</v>
      </c>
      <c r="C366" s="302">
        <v>0.5927634334644849</v>
      </c>
      <c r="D366" s="302">
        <f>SUM(B366:C366)</f>
        <v>0.98345955450665679</v>
      </c>
      <c r="E366" s="303"/>
      <c r="F366" s="302">
        <v>0.44344375188507151</v>
      </c>
      <c r="G366" s="302">
        <v>0.73717736169906201</v>
      </c>
      <c r="H366" s="302">
        <f>SUM(F366:G366)</f>
        <v>1.1806211135841336</v>
      </c>
      <c r="I366" s="303"/>
      <c r="J366" s="302">
        <v>0.42544188203649219</v>
      </c>
      <c r="K366" s="302">
        <v>0.70193690945443721</v>
      </c>
      <c r="L366" s="302">
        <f>SUM(J366:K366)</f>
        <v>1.1273787914909295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0.82354512157942728</v>
      </c>
      <c r="C367" s="302">
        <v>0.86584357959262981</v>
      </c>
      <c r="D367" s="302">
        <f t="shared" ref="D367:D374" si="121">SUM(B367:C367)</f>
        <v>1.689388701172057</v>
      </c>
      <c r="E367" s="303"/>
      <c r="F367" s="302">
        <v>1.0020474128009522</v>
      </c>
      <c r="G367" s="302">
        <v>1.2585339450671491</v>
      </c>
      <c r="H367" s="302">
        <f t="shared" ref="H367:H374" si="122">SUM(F367:G367)</f>
        <v>2.2605813578681015</v>
      </c>
      <c r="I367" s="303"/>
      <c r="J367" s="302">
        <v>1.0772685635006924</v>
      </c>
      <c r="K367" s="302">
        <v>1.3633312394929196</v>
      </c>
      <c r="L367" s="302">
        <f t="shared" ref="L367:L374" si="123">SUM(J367:K367)</f>
        <v>2.4405998029936118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1.2772755531931386</v>
      </c>
      <c r="C368" s="302">
        <v>1.6884751728496168</v>
      </c>
      <c r="D368" s="302">
        <f t="shared" si="121"/>
        <v>2.9657507260427556</v>
      </c>
      <c r="E368" s="303"/>
      <c r="F368" s="302">
        <v>1.4235218818908417</v>
      </c>
      <c r="G368" s="302">
        <v>2.374031496273258</v>
      </c>
      <c r="H368" s="302">
        <f t="shared" si="122"/>
        <v>3.7975533781640998</v>
      </c>
      <c r="I368" s="303"/>
      <c r="J368" s="302">
        <v>1.3264410508688094</v>
      </c>
      <c r="K368" s="302">
        <v>1.9991206238092132</v>
      </c>
      <c r="L368" s="302">
        <f t="shared" si="123"/>
        <v>3.3255616746780223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1.888407331107085</v>
      </c>
      <c r="C369" s="302">
        <v>0.73693192952128295</v>
      </c>
      <c r="D369" s="302">
        <f t="shared" si="121"/>
        <v>2.6253392606283681</v>
      </c>
      <c r="E369" s="303"/>
      <c r="F369" s="302">
        <v>1.612723939212966</v>
      </c>
      <c r="G369" s="302">
        <v>0.80036025699042113</v>
      </c>
      <c r="H369" s="302">
        <f t="shared" si="122"/>
        <v>2.4130841962033873</v>
      </c>
      <c r="I369" s="303"/>
      <c r="J369" s="302">
        <v>1.4765909454320609</v>
      </c>
      <c r="K369" s="302">
        <v>0.9244577763774664</v>
      </c>
      <c r="L369" s="302">
        <f t="shared" si="123"/>
        <v>2.4010487218095271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1.0209412564588043</v>
      </c>
      <c r="D370" s="302">
        <f t="shared" si="121"/>
        <v>1.3363763547196452</v>
      </c>
      <c r="E370" s="303"/>
      <c r="F370" s="302">
        <v>0.33125154437082149</v>
      </c>
      <c r="G370" s="302">
        <v>0.92885532619961497</v>
      </c>
      <c r="H370" s="302">
        <f t="shared" si="122"/>
        <v>1.2601068705704366</v>
      </c>
      <c r="I370" s="303"/>
      <c r="J370" s="302">
        <v>0.36740346994964107</v>
      </c>
      <c r="K370" s="302">
        <v>0.81708642666917375</v>
      </c>
      <c r="L370" s="302">
        <f t="shared" si="123"/>
        <v>1.1844898966188149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1.1607168846939415</v>
      </c>
      <c r="C371" s="302">
        <v>0.63441917958089433</v>
      </c>
      <c r="D371" s="302">
        <f t="shared" si="121"/>
        <v>1.795136064274836</v>
      </c>
      <c r="E371" s="303"/>
      <c r="F371" s="302">
        <v>0.88836398275323214</v>
      </c>
      <c r="G371" s="302">
        <v>0.62717443333513612</v>
      </c>
      <c r="H371" s="302">
        <f t="shared" si="122"/>
        <v>1.5155384160883683</v>
      </c>
      <c r="I371" s="303"/>
      <c r="J371" s="302">
        <v>0.62975027834855313</v>
      </c>
      <c r="K371" s="302">
        <v>0.70846176869563249</v>
      </c>
      <c r="L371" s="302">
        <f t="shared" si="123"/>
        <v>1.3382120470441856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0.53393344584974711</v>
      </c>
      <c r="C372" s="302">
        <v>0.61398311009163786</v>
      </c>
      <c r="D372" s="302">
        <f t="shared" si="121"/>
        <v>1.1479165559413849</v>
      </c>
      <c r="E372" s="303"/>
      <c r="F372" s="302">
        <v>0.44500511154497518</v>
      </c>
      <c r="G372" s="302">
        <v>0.61644165813967111</v>
      </c>
      <c r="H372" s="302">
        <f t="shared" si="122"/>
        <v>1.0614467696846464</v>
      </c>
      <c r="I372" s="303"/>
      <c r="J372" s="302">
        <v>0.43085455905854747</v>
      </c>
      <c r="K372" s="302">
        <v>0.77244055398063394</v>
      </c>
      <c r="L372" s="302">
        <f t="shared" si="123"/>
        <v>1.2032951130391814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4.0451889143002955E-2</v>
      </c>
      <c r="C373" s="302">
        <v>0.28285392308909124</v>
      </c>
      <c r="D373" s="302">
        <f t="shared" si="121"/>
        <v>0.3233058122320942</v>
      </c>
      <c r="E373" s="303"/>
      <c r="F373" s="302">
        <v>3.2585623440589108E-2</v>
      </c>
      <c r="G373" s="302">
        <v>0.25921806936736858</v>
      </c>
      <c r="H373" s="302">
        <f t="shared" si="122"/>
        <v>0.2918036928079577</v>
      </c>
      <c r="I373" s="303"/>
      <c r="J373" s="302">
        <v>6.9512607094118606E-2</v>
      </c>
      <c r="K373" s="302">
        <v>0.26417475034037119</v>
      </c>
      <c r="L373" s="302">
        <f t="shared" si="123"/>
        <v>0.3336873574344898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1.2659569054910846</v>
      </c>
      <c r="D374" s="302">
        <f t="shared" si="121"/>
        <v>2.35932697048217</v>
      </c>
      <c r="E374" s="303"/>
      <c r="F374" s="302">
        <v>0.80575319573156934</v>
      </c>
      <c r="G374" s="302">
        <v>1.0085110092972656</v>
      </c>
      <c r="H374" s="302">
        <f t="shared" si="122"/>
        <v>1.8142642050288349</v>
      </c>
      <c r="I374" s="303"/>
      <c r="J374" s="302">
        <v>0.76169582337832387</v>
      </c>
      <c r="K374" s="302">
        <v>0.87603077151292064</v>
      </c>
      <c r="L374" s="302">
        <f t="shared" si="123"/>
        <v>1.6377265948912445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7.7021684901395275</v>
      </c>
      <c r="D376" s="311">
        <f t="shared" si="124"/>
        <v>15.225999999999967</v>
      </c>
      <c r="E376" s="311"/>
      <c r="F376" s="311">
        <f t="shared" ref="F376:H376" si="125">SUM(F366:F374)</f>
        <v>6.9846964436310195</v>
      </c>
      <c r="G376" s="311">
        <f t="shared" si="125"/>
        <v>8.6103035563689474</v>
      </c>
      <c r="H376" s="311">
        <f t="shared" si="125"/>
        <v>15.594999999999965</v>
      </c>
      <c r="I376" s="311"/>
      <c r="J376" s="311">
        <f t="shared" ref="J376:L376" si="126">SUM(J366:J374)</f>
        <v>6.5649591796672384</v>
      </c>
      <c r="K376" s="311">
        <f t="shared" si="126"/>
        <v>8.4270408203327687</v>
      </c>
      <c r="L376" s="311">
        <f t="shared" si="126"/>
        <v>14.992000000000006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0.38283888633913443</v>
      </c>
      <c r="C383" s="302">
        <v>0.51380956458438265</v>
      </c>
      <c r="D383" s="302">
        <f>SUM(B383:C383)</f>
        <v>0.89664845092351708</v>
      </c>
      <c r="E383" s="303"/>
      <c r="F383" s="302">
        <v>0.68479260976343936</v>
      </c>
      <c r="G383" s="302">
        <v>0.97560351455220973</v>
      </c>
      <c r="H383" s="302">
        <f>SUM(F383:G383)</f>
        <v>1.6603961243156491</v>
      </c>
      <c r="I383" s="303"/>
      <c r="J383" s="302">
        <v>0.56417230009276109</v>
      </c>
      <c r="K383" s="302">
        <v>0.90771263223685938</v>
      </c>
      <c r="L383" s="302">
        <f>SUM(J383:K383)</f>
        <v>1.4718849323296204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1.1520240157368415</v>
      </c>
      <c r="C384" s="302">
        <v>1.1128179120519162</v>
      </c>
      <c r="D384" s="302">
        <f t="shared" ref="D384:D391" si="127">SUM(B384:C384)</f>
        <v>2.2648419277887575</v>
      </c>
      <c r="E384" s="303"/>
      <c r="F384" s="302">
        <v>1.7648194784836984</v>
      </c>
      <c r="G384" s="302">
        <v>1.4612946943845095</v>
      </c>
      <c r="H384" s="302">
        <f t="shared" ref="H384:H391" si="128">SUM(F384:G384)</f>
        <v>3.2261141728682077</v>
      </c>
      <c r="I384" s="303"/>
      <c r="J384" s="302">
        <v>1.7200511061140853</v>
      </c>
      <c r="K384" s="302">
        <v>1.408551499076464</v>
      </c>
      <c r="L384" s="302">
        <f t="shared" ref="L384:L391" si="129">SUM(J384:K384)</f>
        <v>3.1286026051905491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0.93664558753573712</v>
      </c>
      <c r="C385" s="302">
        <v>0.52328550165969456</v>
      </c>
      <c r="D385" s="302">
        <f t="shared" si="127"/>
        <v>1.4599310891954316</v>
      </c>
      <c r="E385" s="303"/>
      <c r="F385" s="302">
        <v>1.5382825816028569</v>
      </c>
      <c r="G385" s="302">
        <v>0.91235101404333263</v>
      </c>
      <c r="H385" s="302">
        <f t="shared" si="128"/>
        <v>2.4506335956461895</v>
      </c>
      <c r="I385" s="303"/>
      <c r="J385" s="302">
        <v>1.4662029101894805</v>
      </c>
      <c r="K385" s="302">
        <v>0.78545028048620591</v>
      </c>
      <c r="L385" s="302">
        <f t="shared" si="129"/>
        <v>2.2516531906756865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</v>
      </c>
      <c r="C386" s="302">
        <v>0.22829412000081079</v>
      </c>
      <c r="D386" s="302">
        <f t="shared" si="127"/>
        <v>1.5088828989812888</v>
      </c>
      <c r="E386" s="303"/>
      <c r="F386" s="302">
        <v>1.5206462291245697</v>
      </c>
      <c r="G386" s="302">
        <v>0.50282194072967978</v>
      </c>
      <c r="H386" s="302">
        <f t="shared" si="128"/>
        <v>2.0234681698542496</v>
      </c>
      <c r="I386" s="303"/>
      <c r="J386" s="302">
        <v>1.5751304382537026</v>
      </c>
      <c r="K386" s="302">
        <v>0.54715785075379986</v>
      </c>
      <c r="L386" s="302">
        <f t="shared" si="129"/>
        <v>2.1222882890075025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0.17975674565286853</v>
      </c>
      <c r="C387" s="302">
        <v>0.47360313035495966</v>
      </c>
      <c r="D387" s="302">
        <f t="shared" si="127"/>
        <v>0.65335987600782819</v>
      </c>
      <c r="E387" s="303"/>
      <c r="F387" s="302">
        <v>0.32077733919115098</v>
      </c>
      <c r="G387" s="302">
        <v>0.66711075576917755</v>
      </c>
      <c r="H387" s="302">
        <f t="shared" si="128"/>
        <v>0.98788809496032859</v>
      </c>
      <c r="I387" s="303"/>
      <c r="J387" s="302">
        <v>0.40854332806191423</v>
      </c>
      <c r="K387" s="302">
        <v>0.64601605478190505</v>
      </c>
      <c r="L387" s="302">
        <f t="shared" si="129"/>
        <v>1.0545593828438193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3.4271092720150604</v>
      </c>
      <c r="C388" s="302">
        <v>0.62594683200894774</v>
      </c>
      <c r="D388" s="302">
        <f t="shared" si="127"/>
        <v>4.0530561040240078</v>
      </c>
      <c r="E388" s="303"/>
      <c r="F388" s="302">
        <v>4.4219741490861297</v>
      </c>
      <c r="G388" s="302">
        <v>1.2158369776783597</v>
      </c>
      <c r="H388" s="302">
        <f t="shared" si="128"/>
        <v>5.6378111267644897</v>
      </c>
      <c r="I388" s="303"/>
      <c r="J388" s="302">
        <v>2.8114884236597883</v>
      </c>
      <c r="K388" s="302">
        <v>1.0274814886296415</v>
      </c>
      <c r="L388" s="302">
        <f t="shared" si="129"/>
        <v>3.8389699122894299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</v>
      </c>
      <c r="C389" s="302">
        <v>0.22083180485133769</v>
      </c>
      <c r="D389" s="302">
        <f t="shared" si="127"/>
        <v>0.46635338723858366</v>
      </c>
      <c r="E389" s="303"/>
      <c r="F389" s="302">
        <v>0.3714063195977248</v>
      </c>
      <c r="G389" s="302">
        <v>0.52604280171525963</v>
      </c>
      <c r="H389" s="302">
        <f t="shared" si="128"/>
        <v>0.89744912131298449</v>
      </c>
      <c r="I389" s="303"/>
      <c r="J389" s="302">
        <v>0.28495114322976794</v>
      </c>
      <c r="K389" s="302">
        <v>0.53876997262341264</v>
      </c>
      <c r="L389" s="302">
        <f t="shared" si="129"/>
        <v>0.82372111585318053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0.16621106583470699</v>
      </c>
      <c r="C390" s="302">
        <v>0.3383071020200854</v>
      </c>
      <c r="D390" s="302">
        <f t="shared" si="127"/>
        <v>0.50451816785479242</v>
      </c>
      <c r="E390" s="303"/>
      <c r="F390" s="302">
        <v>0.1860505166764902</v>
      </c>
      <c r="G390" s="302">
        <v>0.57257212397305246</v>
      </c>
      <c r="H390" s="302">
        <f t="shared" si="128"/>
        <v>0.75862264064954266</v>
      </c>
      <c r="I390" s="303"/>
      <c r="J390" s="302">
        <v>0.22218909245297783</v>
      </c>
      <c r="K390" s="302">
        <v>0.43725432214613968</v>
      </c>
      <c r="L390" s="302">
        <f t="shared" si="129"/>
        <v>0.65944341459911748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0.67959655014991327</v>
      </c>
      <c r="C391" s="302">
        <v>0.64181154783586802</v>
      </c>
      <c r="D391" s="302">
        <f t="shared" si="127"/>
        <v>1.3214080979857812</v>
      </c>
      <c r="E391" s="303"/>
      <c r="F391" s="302">
        <v>0.7191583425726491</v>
      </c>
      <c r="G391" s="302">
        <v>1.0664586110557048</v>
      </c>
      <c r="H391" s="302">
        <f t="shared" si="128"/>
        <v>1.7856169536283539</v>
      </c>
      <c r="I391" s="303"/>
      <c r="J391" s="302">
        <v>0.53579775811091523</v>
      </c>
      <c r="K391" s="302">
        <v>1.0100793991001642</v>
      </c>
      <c r="L391" s="302">
        <f t="shared" si="129"/>
        <v>1.5458771572110794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8.4502924846319871</v>
      </c>
      <c r="C393" s="311">
        <f t="shared" ref="C393:D393" si="130">SUM(C383:C391)</f>
        <v>4.6787075153680027</v>
      </c>
      <c r="D393" s="311">
        <f t="shared" si="130"/>
        <v>13.128999999999989</v>
      </c>
      <c r="E393" s="311"/>
      <c r="F393" s="311">
        <f t="shared" ref="F393:H393" si="131">SUM(F383:F391)</f>
        <v>11.527907566098708</v>
      </c>
      <c r="G393" s="311">
        <f t="shared" si="131"/>
        <v>7.9000924339012855</v>
      </c>
      <c r="H393" s="311">
        <f t="shared" si="131"/>
        <v>19.427999999999994</v>
      </c>
      <c r="I393" s="311"/>
      <c r="J393" s="311">
        <f t="shared" ref="J393:L393" si="132">SUM(J383:J391)</f>
        <v>9.5885265001653917</v>
      </c>
      <c r="K393" s="311">
        <f t="shared" si="132"/>
        <v>7.3084734998345908</v>
      </c>
      <c r="L393" s="311">
        <f t="shared" si="132"/>
        <v>16.896999999999988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Sheffield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36.286932988870042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52.556320386004053</v>
      </c>
      <c r="F9" s="238"/>
      <c r="G9" s="249">
        <f>SUM(G26,G43,G60,G77,G94,G111,G128,G145,G162,G179,G196,G213,G230,G247,G264,G281,G298,G315,G332,G349,G366,G383)</f>
        <v>44.131251199544799</v>
      </c>
      <c r="H9" s="249">
        <f t="shared" ref="H9:I9" si="1">SUM(H26,H43,H60,H77,H94,H111,H128,H145,H162,H179,H196,H213,H230,H247,H264,H281,H298,H315,H332,H349,H366,H383)</f>
        <v>7.9782376860875157</v>
      </c>
      <c r="I9" s="249">
        <f t="shared" si="1"/>
        <v>11.788024000983514</v>
      </c>
      <c r="J9" s="249">
        <f>SUM(G9:I9)</f>
        <v>63.897512886615829</v>
      </c>
      <c r="K9" s="238"/>
      <c r="L9" s="249">
        <f>SUM(L26,L43,L60,L77,L94,L111,L128,L145,L162,L179,L196,L213,L230,L247,L264,L281,L298,L315,L332,L349,L366,L383)</f>
        <v>42.495505287425502</v>
      </c>
      <c r="M9" s="249">
        <f t="shared" ref="M9:N9" si="2">SUM(M26,M43,M60,M77,M94,M111,M128,M145,M162,M179,M196,M213,M230,M247,M264,M281,M298,M315,M332,M349,M366,M383)</f>
        <v>9.3317405936785995</v>
      </c>
      <c r="N9" s="249">
        <f t="shared" si="2"/>
        <v>12.867123003547434</v>
      </c>
      <c r="O9" s="249">
        <f>SUM(L9:N9)</f>
        <v>64.694368884651539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74.753987162387432</v>
      </c>
      <c r="C10" s="249">
        <f t="shared" si="3"/>
        <v>22.635808739129963</v>
      </c>
      <c r="D10" s="249">
        <f t="shared" si="3"/>
        <v>11.927286516409437</v>
      </c>
      <c r="E10" s="249">
        <f t="shared" ref="E10:E17" si="4">SUM(B10:D10)</f>
        <v>109.31708241792684</v>
      </c>
      <c r="F10" s="238"/>
      <c r="G10" s="249">
        <f t="shared" ref="G10:I10" si="5">SUM(G27,G44,G61,G78,G95,G112,G129,G146,G163,G180,G197,G214,G231,G248,G265,G282,G299,G316,G333,G350,G367,G384)</f>
        <v>94.96019108347781</v>
      </c>
      <c r="H10" s="249">
        <f t="shared" si="5"/>
        <v>27.732387702631236</v>
      </c>
      <c r="I10" s="249">
        <f t="shared" si="5"/>
        <v>13.641701993940792</v>
      </c>
      <c r="J10" s="249">
        <f t="shared" ref="J10:J17" si="6">SUM(G10:I10)</f>
        <v>136.33428078004982</v>
      </c>
      <c r="K10" s="238"/>
      <c r="L10" s="249">
        <f t="shared" ref="L10:N10" si="7">SUM(L27,L44,L61,L78,L95,L112,L129,L146,L163,L180,L197,L214,L231,L248,L265,L282,L299,L316,L333,L350,L367,L384)</f>
        <v>114.0234003581198</v>
      </c>
      <c r="M10" s="249">
        <f t="shared" si="7"/>
        <v>32.770181884109711</v>
      </c>
      <c r="N10" s="249">
        <f t="shared" si="7"/>
        <v>13.441663826140498</v>
      </c>
      <c r="O10" s="249">
        <f t="shared" ref="O10:O17" si="8">SUM(L10:N10)</f>
        <v>160.23524606837003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44.79311743385162</v>
      </c>
      <c r="C11" s="249">
        <f t="shared" si="3"/>
        <v>13.990707947194011</v>
      </c>
      <c r="D11" s="249">
        <f t="shared" si="3"/>
        <v>8.0548261139444381</v>
      </c>
      <c r="E11" s="249">
        <f t="shared" si="4"/>
        <v>66.838651494990074</v>
      </c>
      <c r="F11" s="238"/>
      <c r="G11" s="249">
        <f t="shared" ref="G11:I11" si="9">SUM(G28,G45,G62,G79,G96,G113,G130,G147,G164,G181,G198,G215,G232,G249,G266,G283,G300,G317,G334,G351,G368,G385)</f>
        <v>53.824570244977814</v>
      </c>
      <c r="H11" s="249">
        <f t="shared" si="9"/>
        <v>16.586776544972427</v>
      </c>
      <c r="I11" s="249">
        <f t="shared" si="9"/>
        <v>9.1055144168031443</v>
      </c>
      <c r="J11" s="249">
        <f t="shared" si="6"/>
        <v>79.51686120675339</v>
      </c>
      <c r="K11" s="238"/>
      <c r="L11" s="249">
        <f t="shared" ref="L11:N11" si="10">SUM(L28,L45,L62,L79,L96,L113,L130,L147,L164,L181,L198,L215,L232,L249,L266,L283,L300,L317,L334,L351,L368,L385)</f>
        <v>61.888040844695659</v>
      </c>
      <c r="M11" s="249">
        <f t="shared" si="10"/>
        <v>21.398134836705324</v>
      </c>
      <c r="N11" s="249">
        <f t="shared" si="10"/>
        <v>9.2623667867565924</v>
      </c>
      <c r="O11" s="249">
        <f t="shared" si="8"/>
        <v>92.548542468157564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33.331144777466633</v>
      </c>
      <c r="D12" s="249">
        <f t="shared" si="3"/>
        <v>2.2308251425136847</v>
      </c>
      <c r="E12" s="249">
        <f t="shared" si="4"/>
        <v>79.10499541674217</v>
      </c>
      <c r="F12" s="238"/>
      <c r="G12" s="249">
        <f t="shared" ref="G12:I12" si="11">SUM(G29,G46,G63,G80,G97,G114,G131,G148,G165,G182,G199,G216,G233,G250,G267,G284,G301,G318,G335,G352,G369,G386)</f>
        <v>44.800986085509827</v>
      </c>
      <c r="H12" s="249">
        <f t="shared" si="11"/>
        <v>32.643147557495574</v>
      </c>
      <c r="I12" s="249">
        <f t="shared" si="11"/>
        <v>2.2521804835593491</v>
      </c>
      <c r="J12" s="249">
        <f t="shared" si="6"/>
        <v>79.696314126564744</v>
      </c>
      <c r="K12" s="238"/>
      <c r="L12" s="249">
        <f t="shared" ref="L12:N12" si="12">SUM(L29,L46,L63,L80,L97,L114,L131,L148,L165,L182,L199,L216,L233,L250,L267,L284,L301,L318,L335,L352,L369,L386)</f>
        <v>46.054297281860521</v>
      </c>
      <c r="M12" s="249">
        <f t="shared" si="12"/>
        <v>29.906342262129524</v>
      </c>
      <c r="N12" s="249">
        <f t="shared" si="12"/>
        <v>2.0815242184604847</v>
      </c>
      <c r="O12" s="249">
        <f t="shared" si="8"/>
        <v>78.042163762450528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5.8674469002236576</v>
      </c>
      <c r="D13" s="249">
        <f t="shared" si="3"/>
        <v>22.959637013338384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34.624153506649691</v>
      </c>
      <c r="H13" s="249">
        <f t="shared" si="13"/>
        <v>5.2793316665037846</v>
      </c>
      <c r="I13" s="249">
        <f t="shared" si="13"/>
        <v>18.209913588391903</v>
      </c>
      <c r="J13" s="249">
        <f t="shared" si="6"/>
        <v>58.113398761545383</v>
      </c>
      <c r="K13" s="238"/>
      <c r="L13" s="249">
        <f t="shared" ref="L13:N13" si="14">SUM(L30,L47,L64,L81,L98,L115,L132,L149,L166,L183,L200,L217,L234,L251,L268,L285,L302,L319,L336,L353,L370,L387)</f>
        <v>26.622170058817265</v>
      </c>
      <c r="M13" s="249">
        <f t="shared" si="14"/>
        <v>5.82956549990082</v>
      </c>
      <c r="N13" s="249">
        <f t="shared" si="14"/>
        <v>18.955238114440007</v>
      </c>
      <c r="O13" s="249">
        <f t="shared" si="8"/>
        <v>51.406973673158092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5.0198454973909197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31.379950210116355</v>
      </c>
      <c r="H14" s="249">
        <f t="shared" si="15"/>
        <v>30.446900229549271</v>
      </c>
      <c r="I14" s="249">
        <f t="shared" si="15"/>
        <v>5.9022737621627268</v>
      </c>
      <c r="J14" s="249">
        <f t="shared" si="6"/>
        <v>67.729124201828355</v>
      </c>
      <c r="K14" s="238"/>
      <c r="L14" s="249">
        <f t="shared" ref="L14:N14" si="16">SUM(L31,L48,L65,L82,L99,L116,L133,L150,L167,L184,L201,L218,L235,L252,L269,L286,L303,L320,L337,L354,L371,L388)</f>
        <v>36.578015129547957</v>
      </c>
      <c r="M14" s="249">
        <f t="shared" si="16"/>
        <v>30.829926097767149</v>
      </c>
      <c r="N14" s="249">
        <f t="shared" si="16"/>
        <v>6.2920747056797541</v>
      </c>
      <c r="O14" s="249">
        <f t="shared" si="8"/>
        <v>73.700015932994859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20.386426634328323</v>
      </c>
      <c r="C15" s="249">
        <f t="shared" si="3"/>
        <v>29.156993810821305</v>
      </c>
      <c r="D15" s="249">
        <f t="shared" si="3"/>
        <v>3.6020660688047297</v>
      </c>
      <c r="E15" s="249">
        <f t="shared" si="4"/>
        <v>53.14548651395436</v>
      </c>
      <c r="F15" s="238"/>
      <c r="G15" s="249">
        <f t="shared" ref="G15:I15" si="17">SUM(G32,G49,G66,G83,G100,G117,G134,G151,G168,G185,G202,G219,G236,G253,G270,G287,G304,G321,G338,G355,G372,G389)</f>
        <v>20.558615656551829</v>
      </c>
      <c r="H15" s="249">
        <f t="shared" si="17"/>
        <v>30.468835260027131</v>
      </c>
      <c r="I15" s="249">
        <f t="shared" si="17"/>
        <v>2.4796809007256</v>
      </c>
      <c r="J15" s="249">
        <f t="shared" si="6"/>
        <v>53.507131817304554</v>
      </c>
      <c r="K15" s="238"/>
      <c r="L15" s="249">
        <f t="shared" ref="L15:N15" si="18">SUM(L32,L49,L66,L83,L100,L117,L134,L151,L168,L185,L202,L219,L236,L253,L270,L287,L304,L321,L338,L355,L372,L389)</f>
        <v>20.344955518664587</v>
      </c>
      <c r="M15" s="249">
        <f t="shared" si="18"/>
        <v>30.714627412126184</v>
      </c>
      <c r="N15" s="249">
        <f t="shared" si="18"/>
        <v>1.8732963838268761</v>
      </c>
      <c r="O15" s="249">
        <f t="shared" si="8"/>
        <v>52.932879314617644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34.334719795997792</v>
      </c>
      <c r="C16" s="249">
        <f t="shared" si="3"/>
        <v>5.6194032188649974</v>
      </c>
      <c r="D16" s="249">
        <f t="shared" si="3"/>
        <v>7.7040804962038472</v>
      </c>
      <c r="E16" s="249">
        <f t="shared" si="4"/>
        <v>47.658203511066631</v>
      </c>
      <c r="F16" s="238"/>
      <c r="G16" s="249">
        <f t="shared" ref="G16:I16" si="19">SUM(G33,G50,G67,G84,G101,G118,G135,G152,G169,G186,G203,G220,G237,G254,G271,G288,G305,G322,G339,G356,G373,G390)</f>
        <v>30.06690227685581</v>
      </c>
      <c r="H16" s="249">
        <f t="shared" si="19"/>
        <v>6.7747332705369274</v>
      </c>
      <c r="I16" s="249">
        <f t="shared" si="19"/>
        <v>6.3730302809353203</v>
      </c>
      <c r="J16" s="249">
        <f t="shared" si="6"/>
        <v>43.214665828328059</v>
      </c>
      <c r="K16" s="238"/>
      <c r="L16" s="249">
        <f t="shared" ref="L16:N16" si="20">SUM(L33,L50,L67,L84,L101,L118,L135,L152,L169,L186,L203,L220,L237,L254,L271,L288,L305,L322,L339,L356,L373,L390)</f>
        <v>24.834223643402662</v>
      </c>
      <c r="M16" s="249">
        <f t="shared" si="20"/>
        <v>7.8728152449968283</v>
      </c>
      <c r="N16" s="249">
        <f t="shared" si="20"/>
        <v>7.6674981183627153</v>
      </c>
      <c r="O16" s="249">
        <f t="shared" si="8"/>
        <v>40.374537006762203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31.506733573958588</v>
      </c>
      <c r="C17" s="249">
        <f t="shared" si="3"/>
        <v>36.837079544540934</v>
      </c>
      <c r="D17" s="249">
        <f t="shared" si="3"/>
        <v>4.5599089742324903</v>
      </c>
      <c r="E17" s="249">
        <f t="shared" si="4"/>
        <v>72.903722092732011</v>
      </c>
      <c r="F17" s="238"/>
      <c r="G17" s="249">
        <f t="shared" ref="G17:I17" si="21">SUM(G34,G51,G68,G85,G102,G119,G136,G153,G170,G187,G204,G221,G238,G255,G272,G289,G306,G323,G340,G357,G374,G391)</f>
        <v>28.331963982846336</v>
      </c>
      <c r="H17" s="249">
        <f t="shared" si="21"/>
        <v>31.547188292821097</v>
      </c>
      <c r="I17" s="249">
        <f t="shared" si="21"/>
        <v>3.5305581153423682</v>
      </c>
      <c r="J17" s="249">
        <f t="shared" si="6"/>
        <v>63.409710391009803</v>
      </c>
      <c r="K17" s="238"/>
      <c r="L17" s="249">
        <f t="shared" ref="L17:N17" si="22">SUM(L34,L51,L68,L85,L102,L119,L136,L153,L170,L187,L204,L221,L238,L255,L272,L289,L306,L323,L340,L357,L374,L391)</f>
        <v>29.859936889766093</v>
      </c>
      <c r="M17" s="249">
        <f t="shared" si="22"/>
        <v>26.41463469017927</v>
      </c>
      <c r="N17" s="249">
        <f t="shared" si="22"/>
        <v>4.5037013088918609</v>
      </c>
      <c r="O17" s="249">
        <f t="shared" si="8"/>
        <v>60.778272888837222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382.67858424653025</v>
      </c>
      <c r="H19" s="247">
        <f t="shared" si="23"/>
        <v>189.45753821062493</v>
      </c>
      <c r="I19" s="247">
        <f t="shared" si="23"/>
        <v>73.282877542844716</v>
      </c>
      <c r="J19" s="247">
        <f t="shared" si="23"/>
        <v>645.41899999999987</v>
      </c>
      <c r="K19" s="247"/>
      <c r="L19" s="247">
        <f t="shared" si="23"/>
        <v>402.7005450123001</v>
      </c>
      <c r="M19" s="247">
        <f t="shared" si="23"/>
        <v>195.0679685215934</v>
      </c>
      <c r="N19" s="247">
        <f t="shared" si="23"/>
        <v>76.944486466106227</v>
      </c>
      <c r="O19" s="247">
        <f t="shared" si="23"/>
        <v>674.71299999999962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9.0713845684771463E-2</v>
      </c>
      <c r="C26" s="302">
        <v>8.1223670169623605E-3</v>
      </c>
      <c r="D26" s="302">
        <v>5.957019735016638E-2</v>
      </c>
      <c r="E26" s="302">
        <f>SUM(B26:D26)</f>
        <v>0.1584064100519002</v>
      </c>
      <c r="F26" s="303"/>
      <c r="G26" s="302">
        <v>6.9031262086614073E-2</v>
      </c>
      <c r="H26" s="302">
        <v>4.7204446611300625E-2</v>
      </c>
      <c r="I26" s="302">
        <v>4.3203114498208406E-2</v>
      </c>
      <c r="J26" s="302">
        <f>SUM(G26:I26)</f>
        <v>0.1594388231961231</v>
      </c>
      <c r="K26" s="303"/>
      <c r="L26" s="302">
        <v>8.8030397031867796E-2</v>
      </c>
      <c r="M26" s="302">
        <v>4.490168244315277E-2</v>
      </c>
      <c r="N26" s="302">
        <v>4.8596865964637803E-2</v>
      </c>
      <c r="O26" s="302">
        <f>SUM(L26:N26)</f>
        <v>0.18152894543965836</v>
      </c>
    </row>
    <row r="27" spans="1:15" s="236" customFormat="1" x14ac:dyDescent="0.2">
      <c r="A27" s="237" t="str">
        <f>name!E$5</f>
        <v>Professional occupations</v>
      </c>
      <c r="B27" s="302">
        <v>0.13330509818471553</v>
      </c>
      <c r="C27" s="302">
        <v>5.1099954386472244E-3</v>
      </c>
      <c r="D27" s="302">
        <v>2.0414235582859937E-2</v>
      </c>
      <c r="E27" s="302">
        <f t="shared" ref="E27:E34" si="24">SUM(B27:D27)</f>
        <v>0.1588293292062227</v>
      </c>
      <c r="F27" s="303"/>
      <c r="G27" s="302">
        <v>0.12895588991421683</v>
      </c>
      <c r="H27" s="302">
        <v>6.5807039708180151E-2</v>
      </c>
      <c r="I27" s="302">
        <v>1.6123970795428631E-2</v>
      </c>
      <c r="J27" s="302">
        <f t="shared" ref="J27:J34" si="25">SUM(G27:I27)</f>
        <v>0.21088690041782562</v>
      </c>
      <c r="K27" s="303"/>
      <c r="L27" s="302">
        <v>0.22571960444571573</v>
      </c>
      <c r="M27" s="302">
        <v>0.10089276677302951</v>
      </c>
      <c r="N27" s="302">
        <v>1.3012160640087747E-2</v>
      </c>
      <c r="O27" s="302">
        <f t="shared" ref="O27:O34" si="26">SUM(L27:N27)</f>
        <v>0.33962453185883301</v>
      </c>
    </row>
    <row r="28" spans="1:15" s="236" customFormat="1" x14ac:dyDescent="0.2">
      <c r="A28" s="237" t="str">
        <f>name!E$6</f>
        <v>Associate professional occupations</v>
      </c>
      <c r="B28" s="302">
        <v>9.506612176848489E-2</v>
      </c>
      <c r="C28" s="302">
        <v>5.1188353776563354E-3</v>
      </c>
      <c r="D28" s="302">
        <v>1.0321097596358617E-2</v>
      </c>
      <c r="E28" s="302">
        <f t="shared" si="24"/>
        <v>0.11050605474249985</v>
      </c>
      <c r="F28" s="303"/>
      <c r="G28" s="302">
        <v>8.0251979634657744E-2</v>
      </c>
      <c r="H28" s="302">
        <v>5.047909794976211E-2</v>
      </c>
      <c r="I28" s="302">
        <v>7.2725182907152795E-3</v>
      </c>
      <c r="J28" s="302">
        <f t="shared" si="25"/>
        <v>0.13800359587513514</v>
      </c>
      <c r="K28" s="303"/>
      <c r="L28" s="302">
        <v>0.11084498912976985</v>
      </c>
      <c r="M28" s="302">
        <v>7.273244782625346E-2</v>
      </c>
      <c r="N28" s="302">
        <v>8.3863331498964157E-3</v>
      </c>
      <c r="O28" s="302">
        <f t="shared" si="26"/>
        <v>0.19196377010591972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0.11124837078099278</v>
      </c>
      <c r="C29" s="302">
        <v>1.8484616494873287E-2</v>
      </c>
      <c r="D29" s="302">
        <v>9.2132423037081836E-3</v>
      </c>
      <c r="E29" s="302">
        <f t="shared" si="24"/>
        <v>0.13894622957957425</v>
      </c>
      <c r="F29" s="303"/>
      <c r="G29" s="302">
        <v>7.3119554853021088E-2</v>
      </c>
      <c r="H29" s="302">
        <v>0.19593643337483799</v>
      </c>
      <c r="I29" s="302">
        <v>5.2683406997104682E-3</v>
      </c>
      <c r="J29" s="302">
        <f t="shared" si="25"/>
        <v>0.27432432892756958</v>
      </c>
      <c r="K29" s="303"/>
      <c r="L29" s="302">
        <v>6.7199837143333233E-2</v>
      </c>
      <c r="M29" s="302">
        <v>0.18112733276574522</v>
      </c>
      <c r="N29" s="302">
        <v>4.6686072041057002E-3</v>
      </c>
      <c r="O29" s="302">
        <f t="shared" si="26"/>
        <v>0.25299577711318416</v>
      </c>
    </row>
    <row r="30" spans="1:15" s="236" customFormat="1" x14ac:dyDescent="0.2">
      <c r="A30" s="237" t="str">
        <f>name!E$8</f>
        <v>Skilled trades occupations</v>
      </c>
      <c r="B30" s="302">
        <v>0.44552630793983033</v>
      </c>
      <c r="C30" s="302">
        <v>8.3326372122636119E-2</v>
      </c>
      <c r="D30" s="302">
        <v>1.9372942746745427</v>
      </c>
      <c r="E30" s="302">
        <f t="shared" si="24"/>
        <v>2.4661469547370092</v>
      </c>
      <c r="F30" s="303"/>
      <c r="G30" s="302">
        <v>0.24131098344777702</v>
      </c>
      <c r="H30" s="302">
        <v>9.8712500154483906E-2</v>
      </c>
      <c r="I30" s="302">
        <v>1.347064408119115</v>
      </c>
      <c r="J30" s="302">
        <f>SUM(G30:I30)</f>
        <v>1.6870878917213759</v>
      </c>
      <c r="K30" s="303"/>
      <c r="L30" s="302">
        <v>0.22588711738650535</v>
      </c>
      <c r="M30" s="302">
        <v>9.1683591135720124E-2</v>
      </c>
      <c r="N30" s="302">
        <v>1.3275570570801898</v>
      </c>
      <c r="O30" s="302">
        <f t="shared" si="26"/>
        <v>1.6451277656024152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7.5170485815714283E-2</v>
      </c>
      <c r="C31" s="302">
        <v>8.0561742207714681E-3</v>
      </c>
      <c r="D31" s="302">
        <v>1.8013943744202888E-2</v>
      </c>
      <c r="E31" s="302">
        <f t="shared" si="24"/>
        <v>0.10124060378068864</v>
      </c>
      <c r="F31" s="303"/>
      <c r="G31" s="302">
        <v>3.6729744158907035E-2</v>
      </c>
      <c r="H31" s="302">
        <v>1.8596457452194744E-2</v>
      </c>
      <c r="I31" s="302">
        <v>1.03196960914788E-2</v>
      </c>
      <c r="J31" s="302">
        <f t="shared" si="25"/>
        <v>6.5645897702580586E-2</v>
      </c>
      <c r="K31" s="303"/>
      <c r="L31" s="302">
        <v>3.8443403539658583E-2</v>
      </c>
      <c r="M31" s="302">
        <v>1.0217487625474728E-2</v>
      </c>
      <c r="N31" s="302">
        <v>1.2769906413931177E-2</v>
      </c>
      <c r="O31" s="302">
        <f t="shared" si="26"/>
        <v>6.1430797579064486E-2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3.657708826556838E-2</v>
      </c>
      <c r="C32" s="302">
        <v>1.5817861952723097E-2</v>
      </c>
      <c r="D32" s="302">
        <v>1.9523327700555614E-2</v>
      </c>
      <c r="E32" s="302">
        <f t="shared" si="24"/>
        <v>7.1918277918847084E-2</v>
      </c>
      <c r="F32" s="303"/>
      <c r="G32" s="302">
        <v>2.2384366373882435E-2</v>
      </c>
      <c r="H32" s="302">
        <v>4.5302490122726469E-2</v>
      </c>
      <c r="I32" s="302">
        <v>1.1646627042828749E-2</v>
      </c>
      <c r="J32" s="302">
        <f t="shared" si="25"/>
        <v>7.9333483539437658E-2</v>
      </c>
      <c r="K32" s="303"/>
      <c r="L32" s="302">
        <v>2.5937321925517703E-2</v>
      </c>
      <c r="M32" s="302">
        <v>4.283280575851988E-2</v>
      </c>
      <c r="N32" s="302">
        <v>8.5212250592039181E-3</v>
      </c>
      <c r="O32" s="302">
        <f t="shared" si="26"/>
        <v>7.7291352743241504E-2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1.7057293698630276E-2</v>
      </c>
      <c r="E33" s="302">
        <f t="shared" si="24"/>
        <v>0.25603674893673417</v>
      </c>
      <c r="F33" s="303"/>
      <c r="G33" s="302">
        <v>9.9076867693841303E-2</v>
      </c>
      <c r="H33" s="302">
        <v>2.8917694319829552E-2</v>
      </c>
      <c r="I33" s="302">
        <v>1.2327836486381265E-2</v>
      </c>
      <c r="J33" s="302">
        <f t="shared" si="25"/>
        <v>0.14032239850005213</v>
      </c>
      <c r="K33" s="303"/>
      <c r="L33" s="302">
        <v>0.10201859650259053</v>
      </c>
      <c r="M33" s="302">
        <v>3.3947565907877918E-2</v>
      </c>
      <c r="N33" s="302">
        <v>9.6030620175536954E-3</v>
      </c>
      <c r="O33" s="302">
        <f t="shared" si="26"/>
        <v>0.14556922442802214</v>
      </c>
    </row>
    <row r="34" spans="1:15" s="236" customFormat="1" x14ac:dyDescent="0.2">
      <c r="A34" s="237" t="str">
        <f>name!E$12</f>
        <v>Elementary occupations</v>
      </c>
      <c r="B34" s="302">
        <v>0.47267958024015611</v>
      </c>
      <c r="C34" s="302">
        <v>4.8376289354829197E-2</v>
      </c>
      <c r="D34" s="302">
        <v>0.11891352145154054</v>
      </c>
      <c r="E34" s="302">
        <f t="shared" si="24"/>
        <v>0.63996939104652584</v>
      </c>
      <c r="F34" s="303"/>
      <c r="G34" s="302">
        <v>0.19793775419793072</v>
      </c>
      <c r="H34" s="302">
        <v>6.8663979057973931E-2</v>
      </c>
      <c r="I34" s="302">
        <v>6.2354946863997562E-2</v>
      </c>
      <c r="J34" s="302">
        <f t="shared" si="25"/>
        <v>0.3289566801199022</v>
      </c>
      <c r="K34" s="303"/>
      <c r="L34" s="302">
        <v>0.23480540888534057</v>
      </c>
      <c r="M34" s="302">
        <v>4.8982483490824298E-2</v>
      </c>
      <c r="N34" s="302">
        <v>5.8679942753501912E-2</v>
      </c>
      <c r="O34" s="302">
        <f t="shared" si="26"/>
        <v>0.34246783512966678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0.21524670909970245</v>
      </c>
      <c r="D36" s="311">
        <f t="shared" si="27"/>
        <v>2.2103211341025655</v>
      </c>
      <c r="E36" s="311">
        <f t="shared" si="27"/>
        <v>4.1020000000000021</v>
      </c>
      <c r="F36" s="311"/>
      <c r="G36" s="311">
        <f t="shared" si="27"/>
        <v>0.94879840236084823</v>
      </c>
      <c r="H36" s="311">
        <f t="shared" si="27"/>
        <v>0.61962013875128952</v>
      </c>
      <c r="I36" s="311">
        <f t="shared" si="27"/>
        <v>1.5155814588878642</v>
      </c>
      <c r="J36" s="311">
        <f t="shared" si="27"/>
        <v>3.0840000000000023</v>
      </c>
      <c r="K36" s="311"/>
      <c r="L36" s="311">
        <f t="shared" si="27"/>
        <v>1.1188866759902993</v>
      </c>
      <c r="M36" s="311">
        <f t="shared" si="27"/>
        <v>0.62731816372659799</v>
      </c>
      <c r="N36" s="311">
        <f t="shared" si="27"/>
        <v>1.4917951602831083</v>
      </c>
      <c r="O36" s="311">
        <f t="shared" si="27"/>
        <v>3.2380000000000058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8.3408295341480004E-2</v>
      </c>
      <c r="C43" s="302">
        <v>3.8008427399697352E-3</v>
      </c>
      <c r="D43" s="302">
        <v>4.8006840600550535E-2</v>
      </c>
      <c r="E43" s="302">
        <f>SUM(B43:D43)</f>
        <v>0.13521597868200028</v>
      </c>
      <c r="F43" s="303"/>
      <c r="G43" s="302">
        <v>2.1188343412094576E-2</v>
      </c>
      <c r="H43" s="302">
        <v>2.8684372959170476E-4</v>
      </c>
      <c r="I43" s="302">
        <v>0</v>
      </c>
      <c r="J43" s="302">
        <f>SUM(G43:I43)</f>
        <v>2.1475187141686281E-2</v>
      </c>
      <c r="K43" s="303"/>
      <c r="L43" s="302">
        <v>7.9643965105397185E-3</v>
      </c>
      <c r="M43" s="302">
        <v>1.8975620716258777E-4</v>
      </c>
      <c r="N43" s="302">
        <v>0</v>
      </c>
      <c r="O43" s="302">
        <f>SUM(L43:N43)</f>
        <v>8.1541527177023069E-3</v>
      </c>
    </row>
    <row r="44" spans="1:15" s="236" customFormat="1" x14ac:dyDescent="0.2">
      <c r="A44" s="237" t="str">
        <f>name!E$5</f>
        <v>Professional occupations</v>
      </c>
      <c r="B44" s="302">
        <v>0.12078217540531724</v>
      </c>
      <c r="C44" s="302">
        <v>7.6306933435670871E-3</v>
      </c>
      <c r="D44" s="302">
        <v>2.5686320325471867E-2</v>
      </c>
      <c r="E44" s="302">
        <f t="shared" ref="E44:E51" si="28">SUM(B44:D44)</f>
        <v>0.15409918907435619</v>
      </c>
      <c r="F44" s="303"/>
      <c r="G44" s="302">
        <v>3.3854706869724555E-2</v>
      </c>
      <c r="H44" s="302">
        <v>5.2869913205742705E-4</v>
      </c>
      <c r="I44" s="302">
        <v>0</v>
      </c>
      <c r="J44" s="302">
        <f t="shared" ref="J44:J46" si="29">SUM(G44:I44)</f>
        <v>3.4383406001781983E-2</v>
      </c>
      <c r="K44" s="303"/>
      <c r="L44" s="302">
        <v>1.7583070428472063E-2</v>
      </c>
      <c r="M44" s="302">
        <v>2.4112394992186094E-4</v>
      </c>
      <c r="N44" s="302">
        <v>0</v>
      </c>
      <c r="O44" s="302">
        <f t="shared" ref="O44:O51" si="30">SUM(L44:N44)</f>
        <v>1.7824194378393922E-2</v>
      </c>
    </row>
    <row r="45" spans="1:15" s="236" customFormat="1" x14ac:dyDescent="0.2">
      <c r="A45" s="237" t="str">
        <f>name!E$6</f>
        <v>Associate professional occupations</v>
      </c>
      <c r="B45" s="302">
        <v>7.8360947927543695E-2</v>
      </c>
      <c r="C45" s="302">
        <v>4.508563433485325E-3</v>
      </c>
      <c r="D45" s="302">
        <v>3.2777441666108097E-2</v>
      </c>
      <c r="E45" s="302">
        <f t="shared" si="28"/>
        <v>0.11564695302713712</v>
      </c>
      <c r="F45" s="303"/>
      <c r="G45" s="302">
        <v>2.0925508786280494E-2</v>
      </c>
      <c r="H45" s="302">
        <v>3.1970738987366907E-4</v>
      </c>
      <c r="I45" s="302">
        <v>0</v>
      </c>
      <c r="J45" s="302">
        <f t="shared" si="29"/>
        <v>2.1245216176154165E-2</v>
      </c>
      <c r="K45" s="303"/>
      <c r="L45" s="302">
        <v>9.1801744405539624E-3</v>
      </c>
      <c r="M45" s="302">
        <v>1.5722518632697334E-4</v>
      </c>
      <c r="N45" s="302">
        <v>0</v>
      </c>
      <c r="O45" s="302">
        <f t="shared" si="30"/>
        <v>9.3373996268809357E-3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1.9525848056097736E-2</v>
      </c>
      <c r="C46" s="302">
        <v>6.6368593172291736E-3</v>
      </c>
      <c r="D46" s="302">
        <v>7.7810281347116539E-2</v>
      </c>
      <c r="E46" s="302">
        <f t="shared" si="28"/>
        <v>0.10397298872044344</v>
      </c>
      <c r="F46" s="303"/>
      <c r="G46" s="302">
        <v>7.3624265843326526E-3</v>
      </c>
      <c r="H46" s="302">
        <v>8.0838016505781153E-4</v>
      </c>
      <c r="I46" s="302">
        <v>0</v>
      </c>
      <c r="J46" s="302">
        <f t="shared" si="29"/>
        <v>8.1708067493904638E-3</v>
      </c>
      <c r="K46" s="303"/>
      <c r="L46" s="302">
        <v>2.3517667793630575E-3</v>
      </c>
      <c r="M46" s="302">
        <v>2.4581284958723854E-4</v>
      </c>
      <c r="N46" s="302">
        <v>0</v>
      </c>
      <c r="O46" s="302">
        <f t="shared" si="30"/>
        <v>2.597579628950296E-3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7.2513192166837326E-3</v>
      </c>
      <c r="D47" s="302">
        <v>2.3674366190965572E-2</v>
      </c>
      <c r="E47" s="302">
        <f t="shared" si="28"/>
        <v>0.26896515705071911</v>
      </c>
      <c r="F47" s="303"/>
      <c r="G47" s="302">
        <v>4.2864662857222048E-2</v>
      </c>
      <c r="H47" s="302">
        <v>2.6299141030767663E-4</v>
      </c>
      <c r="I47" s="302">
        <v>0</v>
      </c>
      <c r="J47" s="302">
        <f>SUM(G47:I47)</f>
        <v>4.3127654267529722E-2</v>
      </c>
      <c r="K47" s="303"/>
      <c r="L47" s="302">
        <v>1.3580732818046224E-2</v>
      </c>
      <c r="M47" s="302">
        <v>7.1315672718658249E-5</v>
      </c>
      <c r="N47" s="302">
        <v>0</v>
      </c>
      <c r="O47" s="302">
        <f t="shared" si="30"/>
        <v>1.3652048490764882E-2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1.5572425652470637E-2</v>
      </c>
      <c r="C48" s="302">
        <v>9.3942369076672524E-3</v>
      </c>
      <c r="D48" s="302">
        <v>1.081749091599828E-2</v>
      </c>
      <c r="E48" s="302">
        <f t="shared" si="28"/>
        <v>3.5784153476136171E-2</v>
      </c>
      <c r="F48" s="303"/>
      <c r="G48" s="302">
        <v>4.4779416479877885E-3</v>
      </c>
      <c r="H48" s="302">
        <v>1.2146458075532609E-3</v>
      </c>
      <c r="I48" s="302">
        <v>0</v>
      </c>
      <c r="J48" s="302">
        <f t="shared" ref="J48:J51" si="31">SUM(G48:I48)</f>
        <v>5.6925874555410491E-3</v>
      </c>
      <c r="K48" s="303"/>
      <c r="L48" s="302">
        <v>1.0898823182662392E-3</v>
      </c>
      <c r="M48" s="302">
        <v>3.9659602063662509E-4</v>
      </c>
      <c r="N48" s="302">
        <v>0</v>
      </c>
      <c r="O48" s="302">
        <f t="shared" si="30"/>
        <v>1.4864783389028644E-3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8.9807403136622204E-3</v>
      </c>
      <c r="D49" s="302">
        <v>1.8617070650724495E-2</v>
      </c>
      <c r="E49" s="302">
        <f t="shared" si="28"/>
        <v>3.5899028671365102E-2</v>
      </c>
      <c r="F49" s="303"/>
      <c r="G49" s="302">
        <v>2.2224270765573467E-3</v>
      </c>
      <c r="H49" s="302">
        <v>3.9007098570426567E-4</v>
      </c>
      <c r="I49" s="302">
        <v>0</v>
      </c>
      <c r="J49" s="302">
        <f t="shared" si="31"/>
        <v>2.6124980622616125E-3</v>
      </c>
      <c r="K49" s="303"/>
      <c r="L49" s="302">
        <v>8.4453215015557401E-4</v>
      </c>
      <c r="M49" s="302">
        <v>1.0543325894984368E-4</v>
      </c>
      <c r="N49" s="302">
        <v>0</v>
      </c>
      <c r="O49" s="302">
        <f t="shared" si="30"/>
        <v>9.4996540910541772E-4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0.17341472448272985</v>
      </c>
      <c r="C50" s="302">
        <v>1.3944660168728817E-2</v>
      </c>
      <c r="D50" s="302">
        <v>2.63475810004856E-2</v>
      </c>
      <c r="E50" s="302">
        <f t="shared" si="28"/>
        <v>0.21370696565194425</v>
      </c>
      <c r="F50" s="303"/>
      <c r="G50" s="302">
        <v>2.8509887940800879E-2</v>
      </c>
      <c r="H50" s="302">
        <v>2.9632245828021164E-4</v>
      </c>
      <c r="I50" s="302">
        <v>0</v>
      </c>
      <c r="J50" s="302">
        <f t="shared" si="31"/>
        <v>2.880621039908109E-2</v>
      </c>
      <c r="K50" s="303"/>
      <c r="L50" s="302">
        <v>7.3222585832110245E-3</v>
      </c>
      <c r="M50" s="302">
        <v>1.0626574443084925E-4</v>
      </c>
      <c r="N50" s="302">
        <v>0</v>
      </c>
      <c r="O50" s="302">
        <f t="shared" si="30"/>
        <v>7.4285243276418734E-3</v>
      </c>
    </row>
    <row r="51" spans="1:15" s="236" customFormat="1" x14ac:dyDescent="0.2">
      <c r="A51" s="237" t="str">
        <f>name!E$12</f>
        <v>Elementary occupations</v>
      </c>
      <c r="B51" s="302">
        <v>3.4076612835336695E-2</v>
      </c>
      <c r="C51" s="302">
        <v>8.9981183414640283E-3</v>
      </c>
      <c r="D51" s="302">
        <v>0.10363485446909736</v>
      </c>
      <c r="E51" s="302">
        <f t="shared" si="28"/>
        <v>0.14670958564589809</v>
      </c>
      <c r="F51" s="303"/>
      <c r="G51" s="302">
        <v>6.1120101344380243E-3</v>
      </c>
      <c r="H51" s="302">
        <v>3.7442361213565068E-4</v>
      </c>
      <c r="I51" s="302">
        <v>0</v>
      </c>
      <c r="J51" s="302">
        <f t="shared" si="31"/>
        <v>6.4864337465736751E-3</v>
      </c>
      <c r="K51" s="303"/>
      <c r="L51" s="302">
        <v>2.2718652166955275E-3</v>
      </c>
      <c r="M51" s="302">
        <v>2.9779186496202073E-4</v>
      </c>
      <c r="N51" s="302">
        <v>0</v>
      </c>
      <c r="O51" s="302">
        <f t="shared" si="30"/>
        <v>2.5696570816575483E-3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0.77148171905102403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1.2099999999999995</v>
      </c>
      <c r="F53" s="311"/>
      <c r="G53" s="311">
        <f t="shared" ref="G53:J53" si="33">SUM(G43:G51)</f>
        <v>0.16751791530943838</v>
      </c>
      <c r="H53" s="311">
        <f t="shared" si="33"/>
        <v>4.482084690561678E-3</v>
      </c>
      <c r="I53" s="311">
        <f t="shared" si="33"/>
        <v>0</v>
      </c>
      <c r="J53" s="311">
        <f t="shared" si="33"/>
        <v>0.17200000000000004</v>
      </c>
      <c r="K53" s="311"/>
      <c r="L53" s="311">
        <f t="shared" ref="L53:O53" si="34">SUM(L43:L51)</f>
        <v>6.2188679245303399E-2</v>
      </c>
      <c r="M53" s="311">
        <f t="shared" si="34"/>
        <v>1.8113207546966578E-3</v>
      </c>
      <c r="N53" s="311">
        <f t="shared" si="34"/>
        <v>0</v>
      </c>
      <c r="O53" s="311">
        <f t="shared" si="34"/>
        <v>6.4000000000000043E-2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3.0380895029529804E-2</v>
      </c>
      <c r="D60" s="302">
        <v>1.9104299497291827E-2</v>
      </c>
      <c r="E60" s="302">
        <f>SUM(B60:D60)</f>
        <v>0.52193046822800993</v>
      </c>
      <c r="F60" s="303"/>
      <c r="G60" s="302">
        <v>0.74722973553231242</v>
      </c>
      <c r="H60" s="302">
        <v>3.180249250138345E-2</v>
      </c>
      <c r="I60" s="302">
        <v>1.4137603316907842E-2</v>
      </c>
      <c r="J60" s="302">
        <f>SUM(G60:I60)</f>
        <v>0.7931698313506037</v>
      </c>
      <c r="K60" s="303"/>
      <c r="L60" s="302">
        <v>0.52944327192701535</v>
      </c>
      <c r="M60" s="302">
        <v>2.170644595371226E-2</v>
      </c>
      <c r="N60" s="302">
        <v>8.3549538746202443E-3</v>
      </c>
      <c r="O60" s="302">
        <f>SUM(L60:N60)</f>
        <v>0.5595046717553479</v>
      </c>
    </row>
    <row r="61" spans="1:15" s="236" customFormat="1" x14ac:dyDescent="0.2">
      <c r="A61" s="237" t="str">
        <f>name!E$5</f>
        <v>Professional occupations</v>
      </c>
      <c r="B61" s="302">
        <v>0.36411010201507005</v>
      </c>
      <c r="C61" s="302">
        <v>2.1251634937377313E-2</v>
      </c>
      <c r="D61" s="302">
        <v>1.9719045426452777E-2</v>
      </c>
      <c r="E61" s="302">
        <f t="shared" ref="E61:E68" si="35">SUM(B61:D61)</f>
        <v>0.40508078237890011</v>
      </c>
      <c r="F61" s="303"/>
      <c r="G61" s="302">
        <v>0.63812503172910739</v>
      </c>
      <c r="H61" s="302">
        <v>1.7751125224013089E-2</v>
      </c>
      <c r="I61" s="302">
        <v>1.9683104895513458E-2</v>
      </c>
      <c r="J61" s="302">
        <f t="shared" ref="J61:J63" si="36">SUM(G61:I61)</f>
        <v>0.67555926184863402</v>
      </c>
      <c r="K61" s="303"/>
      <c r="L61" s="302">
        <v>0.68852921449292437</v>
      </c>
      <c r="M61" s="302">
        <v>1.3068928190752643E-2</v>
      </c>
      <c r="N61" s="302">
        <v>1.2751683851500082E-2</v>
      </c>
      <c r="O61" s="302">
        <f t="shared" ref="O61:O68" si="37">SUM(L61:N61)</f>
        <v>0.71434982653517709</v>
      </c>
    </row>
    <row r="62" spans="1:15" s="236" customFormat="1" x14ac:dyDescent="0.2">
      <c r="A62" s="237" t="str">
        <f>name!E$6</f>
        <v>Associate professional occupations</v>
      </c>
      <c r="B62" s="302">
        <v>0.52841959090699075</v>
      </c>
      <c r="C62" s="302">
        <v>4.0275590849782376E-2</v>
      </c>
      <c r="D62" s="302">
        <v>9.5352525134565908E-3</v>
      </c>
      <c r="E62" s="302">
        <f t="shared" si="35"/>
        <v>0.57823043427022969</v>
      </c>
      <c r="F62" s="303"/>
      <c r="G62" s="302">
        <v>0.85993641599450754</v>
      </c>
      <c r="H62" s="302">
        <v>2.8250607223252188E-2</v>
      </c>
      <c r="I62" s="302">
        <v>5.7399727788004264E-3</v>
      </c>
      <c r="J62" s="302">
        <f t="shared" si="36"/>
        <v>0.89392699599656023</v>
      </c>
      <c r="K62" s="303"/>
      <c r="L62" s="302">
        <v>0.69710259664978935</v>
      </c>
      <c r="M62" s="302">
        <v>1.5737654919888058E-2</v>
      </c>
      <c r="N62" s="302">
        <v>2.9803451077435486E-3</v>
      </c>
      <c r="O62" s="302">
        <f t="shared" si="37"/>
        <v>0.71582059667742104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</v>
      </c>
      <c r="C63" s="302">
        <v>0.10848597663726901</v>
      </c>
      <c r="D63" s="302">
        <v>1.0069551996672716E-2</v>
      </c>
      <c r="E63" s="302">
        <f t="shared" si="35"/>
        <v>0.4276716130421504</v>
      </c>
      <c r="F63" s="303"/>
      <c r="G63" s="302">
        <v>0.45738389361180459</v>
      </c>
      <c r="H63" s="302">
        <v>6.0778718887871563E-2</v>
      </c>
      <c r="I63" s="302">
        <v>6.6239189570317528E-3</v>
      </c>
      <c r="J63" s="302">
        <f t="shared" si="36"/>
        <v>0.52478653145670784</v>
      </c>
      <c r="K63" s="303"/>
      <c r="L63" s="302">
        <v>0.38029866555174929</v>
      </c>
      <c r="M63" s="302">
        <v>2.5770317121755381E-2</v>
      </c>
      <c r="N63" s="302">
        <v>3.1531600625237504E-3</v>
      </c>
      <c r="O63" s="302">
        <f t="shared" si="37"/>
        <v>0.40922214273602842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9.8195967247003524E-2</v>
      </c>
      <c r="E64" s="302">
        <f t="shared" si="35"/>
        <v>0.90271392264138273</v>
      </c>
      <c r="F64" s="303"/>
      <c r="G64" s="302">
        <v>0.84970532194879367</v>
      </c>
      <c r="H64" s="302">
        <v>2.2954019247137195E-2</v>
      </c>
      <c r="I64" s="302">
        <v>4.932569969210264E-2</v>
      </c>
      <c r="J64" s="302">
        <f>SUM(G64:I64)</f>
        <v>0.92198504088803357</v>
      </c>
      <c r="K64" s="303"/>
      <c r="L64" s="302">
        <v>0.56235777397315168</v>
      </c>
      <c r="M64" s="302">
        <v>1.1665569222557176E-2</v>
      </c>
      <c r="N64" s="302">
        <v>3.2754535869278005E-2</v>
      </c>
      <c r="O64" s="302">
        <f t="shared" si="37"/>
        <v>0.60677787906498681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5.6634483450457143E-2</v>
      </c>
      <c r="H65" s="302">
        <v>9.2241166099553511E-3</v>
      </c>
      <c r="I65" s="302">
        <v>4.8207233262913679E-3</v>
      </c>
      <c r="J65" s="302">
        <f t="shared" ref="J65:J68" si="38">SUM(G65:I65)</f>
        <v>7.0679323386703866E-2</v>
      </c>
      <c r="K65" s="303"/>
      <c r="L65" s="302">
        <v>3.8401705680431643E-2</v>
      </c>
      <c r="M65" s="302">
        <v>4.6438291633886875E-3</v>
      </c>
      <c r="N65" s="302">
        <v>4.353385118707892E-3</v>
      </c>
      <c r="O65" s="302">
        <f t="shared" si="37"/>
        <v>4.7398919962528221E-2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0.11131336165979064</v>
      </c>
      <c r="C66" s="302">
        <v>0.10221094968451086</v>
      </c>
      <c r="D66" s="302">
        <v>8.9116641699718974E-3</v>
      </c>
      <c r="E66" s="302">
        <f t="shared" si="35"/>
        <v>0.22243597551427341</v>
      </c>
      <c r="F66" s="303"/>
      <c r="G66" s="302">
        <v>0.14665149210208955</v>
      </c>
      <c r="H66" s="302">
        <v>5.8962441299537954E-2</v>
      </c>
      <c r="I66" s="302">
        <v>4.7989224232990006E-3</v>
      </c>
      <c r="J66" s="302">
        <f t="shared" si="38"/>
        <v>0.2104128558249265</v>
      </c>
      <c r="K66" s="303"/>
      <c r="L66" s="302">
        <v>0.11896758346675003</v>
      </c>
      <c r="M66" s="302">
        <v>3.8966645774025727E-2</v>
      </c>
      <c r="N66" s="302">
        <v>2.8232921242981445E-3</v>
      </c>
      <c r="O66" s="302">
        <f t="shared" si="37"/>
        <v>0.1607575213650739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2.3110683106515015</v>
      </c>
      <c r="C67" s="302">
        <v>0.2450892794740519</v>
      </c>
      <c r="D67" s="302">
        <v>2.9438177547756361E-2</v>
      </c>
      <c r="E67" s="302">
        <f t="shared" si="35"/>
        <v>2.5855957676733099</v>
      </c>
      <c r="F67" s="303"/>
      <c r="G67" s="302">
        <v>2.6073793784780088</v>
      </c>
      <c r="H67" s="302">
        <v>0.1468953956873485</v>
      </c>
      <c r="I67" s="302">
        <v>2.0602917148655347E-2</v>
      </c>
      <c r="J67" s="302">
        <f t="shared" si="38"/>
        <v>2.7748776913140127</v>
      </c>
      <c r="K67" s="303"/>
      <c r="L67" s="302">
        <v>1.7144877256701168</v>
      </c>
      <c r="M67" s="302">
        <v>8.8269168440964718E-2</v>
      </c>
      <c r="N67" s="302">
        <v>1.8104187011077997E-2</v>
      </c>
      <c r="O67" s="302">
        <f t="shared" si="37"/>
        <v>1.8208610811221595</v>
      </c>
    </row>
    <row r="68" spans="1:15" s="236" customFormat="1" x14ac:dyDescent="0.2">
      <c r="A68" s="237" t="str">
        <f>name!E$12</f>
        <v>Elementary occupations</v>
      </c>
      <c r="B68" s="302">
        <v>0.8579162440024487</v>
      </c>
      <c r="C68" s="302">
        <v>0.24821109317375448</v>
      </c>
      <c r="D68" s="302">
        <v>1.89007611191889E-2</v>
      </c>
      <c r="E68" s="302">
        <f t="shared" si="35"/>
        <v>1.1250280982953922</v>
      </c>
      <c r="F68" s="303"/>
      <c r="G68" s="302">
        <v>0.94690759273729685</v>
      </c>
      <c r="H68" s="302">
        <v>0.12508065963386722</v>
      </c>
      <c r="I68" s="302">
        <v>6.6142155626631623E-3</v>
      </c>
      <c r="J68" s="302">
        <f t="shared" si="38"/>
        <v>1.0786024679338273</v>
      </c>
      <c r="K68" s="303"/>
      <c r="L68" s="302">
        <v>0.80504693482945955</v>
      </c>
      <c r="M68" s="302">
        <v>0.15312731720801809</v>
      </c>
      <c r="N68" s="302">
        <v>2.0133108743802777E-2</v>
      </c>
      <c r="O68" s="302">
        <f t="shared" si="37"/>
        <v>0.97830736078128044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5.7552514954594391</v>
      </c>
      <c r="C70" s="311">
        <f t="shared" ref="C70:E70" si="39">SUM(C60:C68)</f>
        <v>0.859735099958299</v>
      </c>
      <c r="D70" s="311">
        <f t="shared" si="39"/>
        <v>0.22001340458226717</v>
      </c>
      <c r="E70" s="311">
        <f t="shared" si="39"/>
        <v>6.8350000000000044</v>
      </c>
      <c r="F70" s="311"/>
      <c r="G70" s="311">
        <f t="shared" ref="G70:J70" si="40">SUM(G60:G68)</f>
        <v>7.3099533455843781</v>
      </c>
      <c r="H70" s="311">
        <f t="shared" si="40"/>
        <v>0.50169957631436657</v>
      </c>
      <c r="I70" s="311">
        <f t="shared" si="40"/>
        <v>0.132347078101265</v>
      </c>
      <c r="J70" s="311">
        <f t="shared" si="40"/>
        <v>7.9440000000000097</v>
      </c>
      <c r="K70" s="311"/>
      <c r="L70" s="311">
        <f t="shared" ref="L70:O70" si="41">SUM(L60:L68)</f>
        <v>5.5346354722413889</v>
      </c>
      <c r="M70" s="311">
        <f t="shared" si="41"/>
        <v>0.37295587599506275</v>
      </c>
      <c r="N70" s="311">
        <f t="shared" si="41"/>
        <v>0.10540865176355245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0.89628973585114313</v>
      </c>
      <c r="C77" s="302">
        <v>2.5798415907018545E-2</v>
      </c>
      <c r="D77" s="302">
        <v>5.5907409240452739E-2</v>
      </c>
      <c r="E77" s="302">
        <f>SUM(B77:D77)</f>
        <v>0.97799556099861451</v>
      </c>
      <c r="F77" s="303"/>
      <c r="G77" s="302">
        <v>0.99126610096732948</v>
      </c>
      <c r="H77" s="302">
        <v>7.6445938736088945E-2</v>
      </c>
      <c r="I77" s="302">
        <v>5.805447723419449E-2</v>
      </c>
      <c r="J77" s="302">
        <f>SUM(G77:I77)</f>
        <v>1.1257665169376128</v>
      </c>
      <c r="K77" s="303"/>
      <c r="L77" s="302">
        <v>0.94772016803550629</v>
      </c>
      <c r="M77" s="302">
        <v>9.3777470903535901E-2</v>
      </c>
      <c r="N77" s="302">
        <v>5.7628907498037681E-2</v>
      </c>
      <c r="O77" s="302">
        <f>SUM(L77:N77)</f>
        <v>1.0991265464370799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2.0950086377506828E-2</v>
      </c>
      <c r="D78" s="302">
        <v>3.7246536559950374E-2</v>
      </c>
      <c r="E78" s="302">
        <f t="shared" ref="E78:E85" si="42">SUM(B78:D78)</f>
        <v>1.2690814295126063</v>
      </c>
      <c r="F78" s="303"/>
      <c r="G78" s="302">
        <v>1.4648697418558709</v>
      </c>
      <c r="H78" s="302">
        <v>5.656099568014749E-2</v>
      </c>
      <c r="I78" s="302">
        <v>2.6441298331352388E-2</v>
      </c>
      <c r="J78" s="302">
        <f t="shared" ref="J78:J80" si="43">SUM(G78:I78)</f>
        <v>1.5478720358673708</v>
      </c>
      <c r="K78" s="303"/>
      <c r="L78" s="302">
        <v>1.9578873640251344</v>
      </c>
      <c r="M78" s="302">
        <v>6.7916581889562538E-2</v>
      </c>
      <c r="N78" s="302">
        <v>2.0246012771984914E-2</v>
      </c>
      <c r="O78" s="302">
        <f t="shared" ref="O78:O85" si="44">SUM(L78:N78)</f>
        <v>2.046049958686682</v>
      </c>
    </row>
    <row r="79" spans="1:15" s="236" customFormat="1" x14ac:dyDescent="0.2">
      <c r="A79" s="237" t="str">
        <f>name!E$6</f>
        <v>Associate professional occupations</v>
      </c>
      <c r="B79" s="302">
        <v>0.84089587238284158</v>
      </c>
      <c r="C79" s="302">
        <v>2.3494134762932571E-2</v>
      </c>
      <c r="D79" s="302">
        <v>1.9816433740521017E-2</v>
      </c>
      <c r="E79" s="302">
        <f t="shared" si="42"/>
        <v>0.88420644088629519</v>
      </c>
      <c r="F79" s="303"/>
      <c r="G79" s="302">
        <v>0.95866615253639453</v>
      </c>
      <c r="H79" s="302">
        <v>5.0010511172288316E-2</v>
      </c>
      <c r="I79" s="302">
        <v>1.6119325658631695E-2</v>
      </c>
      <c r="J79" s="302">
        <f t="shared" si="43"/>
        <v>1.0247959893673144</v>
      </c>
      <c r="K79" s="303"/>
      <c r="L79" s="302">
        <v>0.99530776970555968</v>
      </c>
      <c r="M79" s="302">
        <v>4.8034141287322404E-2</v>
      </c>
      <c r="N79" s="302">
        <v>1.6053024539215876E-2</v>
      </c>
      <c r="O79" s="302">
        <f t="shared" si="44"/>
        <v>1.059394935532098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0.43812012447711496</v>
      </c>
      <c r="C80" s="302">
        <v>8.1347333895738672E-2</v>
      </c>
      <c r="D80" s="302">
        <v>1.4506888400650599E-2</v>
      </c>
      <c r="E80" s="302">
        <f t="shared" si="42"/>
        <v>0.53397434677350419</v>
      </c>
      <c r="F80" s="303"/>
      <c r="G80" s="302">
        <v>0.41844014596966034</v>
      </c>
      <c r="H80" s="302">
        <v>0.15849132011553929</v>
      </c>
      <c r="I80" s="302">
        <v>2.0904741214549796E-2</v>
      </c>
      <c r="J80" s="302">
        <f t="shared" si="43"/>
        <v>0.5978362072997494</v>
      </c>
      <c r="K80" s="303"/>
      <c r="L80" s="302">
        <v>0.37702111301654162</v>
      </c>
      <c r="M80" s="302">
        <v>0.12910236287909896</v>
      </c>
      <c r="N80" s="302">
        <v>1.346265999258277E-2</v>
      </c>
      <c r="O80" s="302">
        <f t="shared" si="44"/>
        <v>0.51958613588822333</v>
      </c>
    </row>
    <row r="81" spans="1:15" s="236" customFormat="1" x14ac:dyDescent="0.2">
      <c r="A81" s="237" t="str">
        <f>name!E$8</f>
        <v>Skilled trades occupations</v>
      </c>
      <c r="B81" s="302">
        <v>1.8915007407283659</v>
      </c>
      <c r="C81" s="302">
        <v>3.009429944061829E-2</v>
      </c>
      <c r="D81" s="302">
        <v>0.11691049306336053</v>
      </c>
      <c r="E81" s="302">
        <f t="shared" si="42"/>
        <v>2.0385055332323447</v>
      </c>
      <c r="F81" s="303"/>
      <c r="G81" s="302">
        <v>1.5265922113516848</v>
      </c>
      <c r="H81" s="302">
        <v>4.7568147665523905E-2</v>
      </c>
      <c r="I81" s="302">
        <v>4.7722395692697255E-2</v>
      </c>
      <c r="J81" s="302">
        <f>SUM(G81:I81)</f>
        <v>1.6218827547099059</v>
      </c>
      <c r="K81" s="303"/>
      <c r="L81" s="302">
        <v>1.2312531566450085</v>
      </c>
      <c r="M81" s="302">
        <v>4.9986156878857116E-2</v>
      </c>
      <c r="N81" s="302">
        <v>5.8865588715022801E-2</v>
      </c>
      <c r="O81" s="302">
        <f t="shared" si="44"/>
        <v>1.3401049022388885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0.10283248630054219</v>
      </c>
      <c r="C82" s="302">
        <v>1.4567075149073972E-2</v>
      </c>
      <c r="D82" s="302">
        <v>8.766411647415203E-3</v>
      </c>
      <c r="E82" s="302">
        <f t="shared" si="42"/>
        <v>0.12616597309703137</v>
      </c>
      <c r="F82" s="303"/>
      <c r="G82" s="302">
        <v>8.5528855596025605E-2</v>
      </c>
      <c r="H82" s="302">
        <v>2.4168193000866225E-2</v>
      </c>
      <c r="I82" s="302">
        <v>2.0846468282728844E-2</v>
      </c>
      <c r="J82" s="302">
        <f t="shared" ref="J82:J85" si="45">SUM(G82:I82)</f>
        <v>0.13054351687962068</v>
      </c>
      <c r="K82" s="303"/>
      <c r="L82" s="302">
        <v>6.3343538547646849E-2</v>
      </c>
      <c r="M82" s="302">
        <v>1.7288060516718443E-2</v>
      </c>
      <c r="N82" s="302">
        <v>2.5563679107695064E-2</v>
      </c>
      <c r="O82" s="302">
        <f t="shared" si="44"/>
        <v>0.10619527817206036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0.21882799963078445</v>
      </c>
      <c r="C83" s="302">
        <v>2.1663273540811552E-2</v>
      </c>
      <c r="D83" s="302">
        <v>9.5616832162879074E-3</v>
      </c>
      <c r="E83" s="302">
        <f t="shared" si="42"/>
        <v>0.25005295638788388</v>
      </c>
      <c r="F83" s="303"/>
      <c r="G83" s="302">
        <v>0.20537242783578527</v>
      </c>
      <c r="H83" s="302">
        <v>4.323207054230542E-2</v>
      </c>
      <c r="I83" s="302">
        <v>9.491038150581662E-3</v>
      </c>
      <c r="J83" s="302">
        <f t="shared" si="45"/>
        <v>0.25809553652867234</v>
      </c>
      <c r="K83" s="303"/>
      <c r="L83" s="302">
        <v>0.20770239553223849</v>
      </c>
      <c r="M83" s="302">
        <v>5.4130645649926735E-2</v>
      </c>
      <c r="N83" s="302">
        <v>7.128829778297101E-3</v>
      </c>
      <c r="O83" s="302">
        <f t="shared" si="44"/>
        <v>0.26896187096046231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0.74174849308812507</v>
      </c>
      <c r="C84" s="302">
        <v>3.2482791510425463E-2</v>
      </c>
      <c r="D84" s="302">
        <v>1.5691112007063607E-2</v>
      </c>
      <c r="E84" s="302">
        <f t="shared" si="42"/>
        <v>0.78992239660561414</v>
      </c>
      <c r="F84" s="303"/>
      <c r="G84" s="302">
        <v>0.55371771740966846</v>
      </c>
      <c r="H84" s="302">
        <v>4.758342726626788E-2</v>
      </c>
      <c r="I84" s="302">
        <v>1.1590350769654293E-2</v>
      </c>
      <c r="J84" s="302">
        <f t="shared" si="45"/>
        <v>0.61289149544559063</v>
      </c>
      <c r="K84" s="303"/>
      <c r="L84" s="302">
        <v>0.45698660505563554</v>
      </c>
      <c r="M84" s="302">
        <v>4.3690712198799331E-2</v>
      </c>
      <c r="N84" s="302">
        <v>1.4053496278545078E-2</v>
      </c>
      <c r="O84" s="302">
        <f t="shared" si="44"/>
        <v>0.51473081353298</v>
      </c>
    </row>
    <row r="85" spans="1:15" s="236" customFormat="1" x14ac:dyDescent="0.2">
      <c r="A85" s="237" t="str">
        <f>name!E$12</f>
        <v>Elementary occupations</v>
      </c>
      <c r="B85" s="302">
        <v>0.32771015762795414</v>
      </c>
      <c r="C85" s="302">
        <v>3.4011443585912814E-2</v>
      </c>
      <c r="D85" s="302">
        <v>2.2373761292237029E-2</v>
      </c>
      <c r="E85" s="302">
        <f t="shared" si="42"/>
        <v>0.38409536250610393</v>
      </c>
      <c r="F85" s="303"/>
      <c r="G85" s="302">
        <v>0.2453681175484356</v>
      </c>
      <c r="H85" s="302">
        <v>5.1951059719319133E-2</v>
      </c>
      <c r="I85" s="302">
        <v>2.2996769696417788E-2</v>
      </c>
      <c r="J85" s="302">
        <f t="shared" si="45"/>
        <v>0.32031594696417254</v>
      </c>
      <c r="K85" s="303"/>
      <c r="L85" s="302">
        <v>0.23697868432502231</v>
      </c>
      <c r="M85" s="302">
        <v>9.078960997897717E-2</v>
      </c>
      <c r="N85" s="302">
        <v>3.8081264247536675E-2</v>
      </c>
      <c r="O85" s="302">
        <f t="shared" si="44"/>
        <v>0.36584955855153611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6.668810416662021</v>
      </c>
      <c r="C87" s="311">
        <f t="shared" ref="C87:E87" si="46">SUM(C77:C85)</f>
        <v>0.28440885417003869</v>
      </c>
      <c r="D87" s="311">
        <f t="shared" si="46"/>
        <v>0.30078072916793896</v>
      </c>
      <c r="E87" s="311">
        <f t="shared" si="46"/>
        <v>7.2539999999999987</v>
      </c>
      <c r="F87" s="311"/>
      <c r="G87" s="311">
        <f t="shared" ref="G87:J87" si="47">SUM(G77:G85)</f>
        <v>6.4498214710708544</v>
      </c>
      <c r="H87" s="311">
        <f t="shared" si="47"/>
        <v>0.55601166389834655</v>
      </c>
      <c r="I87" s="311">
        <f t="shared" si="47"/>
        <v>0.23416686503080822</v>
      </c>
      <c r="J87" s="311">
        <f t="shared" si="47"/>
        <v>7.2400000000000091</v>
      </c>
      <c r="K87" s="311"/>
      <c r="L87" s="311">
        <f t="shared" ref="L87:O87" si="48">SUM(L77:L85)</f>
        <v>6.4742007948882936</v>
      </c>
      <c r="M87" s="311">
        <f t="shared" si="48"/>
        <v>0.59471574218279866</v>
      </c>
      <c r="N87" s="311">
        <f t="shared" si="48"/>
        <v>0.25108346292891798</v>
      </c>
      <c r="O87" s="311">
        <f t="shared" si="48"/>
        <v>7.3200000000000101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4.3146789116247382</v>
      </c>
      <c r="C94" s="302">
        <v>0.15369753419161838</v>
      </c>
      <c r="D94" s="302">
        <v>0.87874753327717425</v>
      </c>
      <c r="E94" s="302">
        <f>SUM(B94:D94)</f>
        <v>5.3471239790935305</v>
      </c>
      <c r="F94" s="303"/>
      <c r="G94" s="302">
        <v>4.9515165029465686</v>
      </c>
      <c r="H94" s="302">
        <v>0.37792282407508765</v>
      </c>
      <c r="I94" s="302">
        <v>0.53146939177190411</v>
      </c>
      <c r="J94" s="302">
        <f>SUM(G94:I94)</f>
        <v>5.8609087187935609</v>
      </c>
      <c r="K94" s="303"/>
      <c r="L94" s="302">
        <v>3.697037864465099</v>
      </c>
      <c r="M94" s="302">
        <v>0.32008263189386671</v>
      </c>
      <c r="N94" s="302">
        <v>0.44640519149222851</v>
      </c>
      <c r="O94" s="302">
        <f>SUM(L94:N94)</f>
        <v>4.4635256878511944</v>
      </c>
    </row>
    <row r="95" spans="1:15" s="236" customFormat="1" x14ac:dyDescent="0.2">
      <c r="A95" s="237" t="str">
        <f>name!E$5</f>
        <v>Professional occupations</v>
      </c>
      <c r="B95" s="302">
        <v>4.8506012751179632</v>
      </c>
      <c r="C95" s="302">
        <v>0.14565228377294659</v>
      </c>
      <c r="D95" s="302">
        <v>0.44927152720313018</v>
      </c>
      <c r="E95" s="302">
        <f t="shared" ref="E95:E102" si="49">SUM(B95:D95)</f>
        <v>5.4455250860940403</v>
      </c>
      <c r="F95" s="303"/>
      <c r="G95" s="302">
        <v>6.2222209894021647</v>
      </c>
      <c r="H95" s="302">
        <v>0.32382748889348784</v>
      </c>
      <c r="I95" s="302">
        <v>0.28166088475074214</v>
      </c>
      <c r="J95" s="302">
        <f t="shared" ref="J95:J97" si="50">SUM(G95:I95)</f>
        <v>6.8277093630463952</v>
      </c>
      <c r="K95" s="303"/>
      <c r="L95" s="302">
        <v>6.5967342139226837</v>
      </c>
      <c r="M95" s="302">
        <v>0.27035842208085709</v>
      </c>
      <c r="N95" s="302">
        <v>0.19715506865883542</v>
      </c>
      <c r="O95" s="302">
        <f t="shared" ref="O95:O102" si="51">SUM(L95:N95)</f>
        <v>7.0642477046623764</v>
      </c>
    </row>
    <row r="96" spans="1:15" s="236" customFormat="1" x14ac:dyDescent="0.2">
      <c r="A96" s="237" t="str">
        <f>name!E$6</f>
        <v>Associate professional occupations</v>
      </c>
      <c r="B96" s="302">
        <v>3.6301450170950109</v>
      </c>
      <c r="C96" s="302">
        <v>0.24017325423542085</v>
      </c>
      <c r="D96" s="302">
        <v>0.41809251161265765</v>
      </c>
      <c r="E96" s="302">
        <f t="shared" si="49"/>
        <v>4.2884107829430889</v>
      </c>
      <c r="F96" s="303"/>
      <c r="G96" s="302">
        <v>4.2711788202590686</v>
      </c>
      <c r="H96" s="302">
        <v>0.45923349180699091</v>
      </c>
      <c r="I96" s="302">
        <v>0.2681466908087155</v>
      </c>
      <c r="J96" s="302">
        <f t="shared" si="50"/>
        <v>4.9985590028747753</v>
      </c>
      <c r="K96" s="303"/>
      <c r="L96" s="302">
        <v>3.5107331309752161</v>
      </c>
      <c r="M96" s="302">
        <v>0.2844330955278514</v>
      </c>
      <c r="N96" s="302">
        <v>0.19840438621402548</v>
      </c>
      <c r="O96" s="302">
        <f t="shared" si="51"/>
        <v>3.9935706127170931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2.3927121864113361</v>
      </c>
      <c r="C97" s="302">
        <v>0.86140203323328868</v>
      </c>
      <c r="D97" s="302">
        <v>0.16101796365457785</v>
      </c>
      <c r="E97" s="302">
        <f t="shared" si="49"/>
        <v>3.4151321832992023</v>
      </c>
      <c r="F97" s="303"/>
      <c r="G97" s="302">
        <v>2.4168510747977487</v>
      </c>
      <c r="H97" s="302">
        <v>0.98299994830038095</v>
      </c>
      <c r="I97" s="302">
        <v>9.1153970448462948E-2</v>
      </c>
      <c r="J97" s="302">
        <f t="shared" si="50"/>
        <v>3.4910049935465923</v>
      </c>
      <c r="K97" s="303"/>
      <c r="L97" s="302">
        <v>1.9114183086980092</v>
      </c>
      <c r="M97" s="302">
        <v>0.5695849491460877</v>
      </c>
      <c r="N97" s="302">
        <v>7.3001892501230028E-2</v>
      </c>
      <c r="O97" s="302">
        <f t="shared" si="51"/>
        <v>2.5540051503453269</v>
      </c>
    </row>
    <row r="98" spans="1:15" s="236" customFormat="1" x14ac:dyDescent="0.2">
      <c r="A98" s="237" t="str">
        <f>name!E$8</f>
        <v>Skilled trades occupations</v>
      </c>
      <c r="B98" s="302">
        <v>13.163826538249838</v>
      </c>
      <c r="C98" s="302">
        <v>0.31859603666116937</v>
      </c>
      <c r="D98" s="302">
        <v>2.5222070333808877</v>
      </c>
      <c r="E98" s="302">
        <f t="shared" si="49"/>
        <v>16.004629608291896</v>
      </c>
      <c r="F98" s="303"/>
      <c r="G98" s="302">
        <v>10.57903700160047</v>
      </c>
      <c r="H98" s="302">
        <v>0.46417897798538066</v>
      </c>
      <c r="I98" s="302">
        <v>0.98531275618142466</v>
      </c>
      <c r="J98" s="302">
        <f>SUM(G98:I98)</f>
        <v>12.028528735767276</v>
      </c>
      <c r="K98" s="303"/>
      <c r="L98" s="302">
        <v>7.4628542978426751</v>
      </c>
      <c r="M98" s="302">
        <v>0.37038782739125309</v>
      </c>
      <c r="N98" s="302">
        <v>0.73497023078951951</v>
      </c>
      <c r="O98" s="302">
        <f t="shared" si="51"/>
        <v>8.568212356023448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0.45173559605558472</v>
      </c>
      <c r="C99" s="302">
        <v>8.6315709129680909E-2</v>
      </c>
      <c r="D99" s="302">
        <v>9.7947779309480357E-2</v>
      </c>
      <c r="E99" s="302">
        <f t="shared" si="49"/>
        <v>0.63599908449474607</v>
      </c>
      <c r="F99" s="303"/>
      <c r="G99" s="302">
        <v>0.4628917756362364</v>
      </c>
      <c r="H99" s="302">
        <v>0.11680044165843877</v>
      </c>
      <c r="I99" s="302">
        <v>0.10191903629407849</v>
      </c>
      <c r="J99" s="302">
        <f t="shared" ref="J99:J102" si="52">SUM(G99:I99)</f>
        <v>0.68161125358875363</v>
      </c>
      <c r="K99" s="303"/>
      <c r="L99" s="302">
        <v>0.38484165373843132</v>
      </c>
      <c r="M99" s="302">
        <v>6.2815084137293878E-2</v>
      </c>
      <c r="N99" s="302">
        <v>9.9758710810342113E-2</v>
      </c>
      <c r="O99" s="302">
        <f t="shared" si="51"/>
        <v>0.54741544868606729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0.96998062126166995</v>
      </c>
      <c r="C100" s="302">
        <v>0.26786205115293799</v>
      </c>
      <c r="D100" s="302">
        <v>0.16143727120185261</v>
      </c>
      <c r="E100" s="302">
        <f t="shared" si="49"/>
        <v>1.3992799436164605</v>
      </c>
      <c r="F100" s="303"/>
      <c r="G100" s="302">
        <v>0.91714924420984167</v>
      </c>
      <c r="H100" s="302">
        <v>0.39094791499900428</v>
      </c>
      <c r="I100" s="302">
        <v>7.0246650928370485E-2</v>
      </c>
      <c r="J100" s="302">
        <f t="shared" si="52"/>
        <v>1.3783438101372165</v>
      </c>
      <c r="K100" s="303"/>
      <c r="L100" s="302">
        <v>0.76874133075397533</v>
      </c>
      <c r="M100" s="302">
        <v>0.30779835999262256</v>
      </c>
      <c r="N100" s="302">
        <v>4.2208695877997582E-2</v>
      </c>
      <c r="O100" s="302">
        <f t="shared" si="51"/>
        <v>1.1187483866245955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9.1814105867115963</v>
      </c>
      <c r="C101" s="302">
        <v>0.43183167529988337</v>
      </c>
      <c r="D101" s="302">
        <v>0.49856468990969677</v>
      </c>
      <c r="E101" s="302">
        <f t="shared" si="49"/>
        <v>10.111806951921176</v>
      </c>
      <c r="F101" s="303"/>
      <c r="G101" s="302">
        <v>7.4444064392491578</v>
      </c>
      <c r="H101" s="302">
        <v>0.73535227585587704</v>
      </c>
      <c r="I101" s="302">
        <v>0.31842478139750663</v>
      </c>
      <c r="J101" s="302">
        <f t="shared" si="52"/>
        <v>8.4981834965025413</v>
      </c>
      <c r="K101" s="303"/>
      <c r="L101" s="302">
        <v>5.3566041416443637</v>
      </c>
      <c r="M101" s="302">
        <v>0.6177306903168176</v>
      </c>
      <c r="N101" s="302">
        <v>0.25706454592008432</v>
      </c>
      <c r="O101" s="302">
        <f t="shared" si="51"/>
        <v>6.2313993778812655</v>
      </c>
    </row>
    <row r="102" spans="1:15" s="236" customFormat="1" x14ac:dyDescent="0.2">
      <c r="A102" s="237" t="str">
        <f>name!E$12</f>
        <v>Elementary occupations</v>
      </c>
      <c r="B102" s="302">
        <v>2.8106996026960482</v>
      </c>
      <c r="C102" s="302">
        <v>0.48638671212957241</v>
      </c>
      <c r="D102" s="302">
        <v>0.49600606542009501</v>
      </c>
      <c r="E102" s="302">
        <f t="shared" si="49"/>
        <v>3.7930923802457159</v>
      </c>
      <c r="F102" s="303"/>
      <c r="G102" s="302">
        <v>2.2841033235323547</v>
      </c>
      <c r="H102" s="302">
        <v>0.70952476278303911</v>
      </c>
      <c r="I102" s="302">
        <v>0.25452253942754099</v>
      </c>
      <c r="J102" s="302">
        <f t="shared" si="52"/>
        <v>3.2481506257429347</v>
      </c>
      <c r="K102" s="303"/>
      <c r="L102" s="302">
        <v>1.7121342339421726</v>
      </c>
      <c r="M102" s="302">
        <v>0.82115247129547198</v>
      </c>
      <c r="N102" s="302">
        <v>0.22758856997100474</v>
      </c>
      <c r="O102" s="302">
        <f t="shared" si="51"/>
        <v>2.7608752752086492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41.765790335223784</v>
      </c>
      <c r="C104" s="311">
        <f t="shared" ref="C104:E104" si="53">SUM(C94:C102)</f>
        <v>2.9919172898065183</v>
      </c>
      <c r="D104" s="311">
        <f t="shared" si="53"/>
        <v>5.6832923749695512</v>
      </c>
      <c r="E104" s="311">
        <f t="shared" si="53"/>
        <v>50.440999999999867</v>
      </c>
      <c r="F104" s="311"/>
      <c r="G104" s="311">
        <f t="shared" ref="G104:J104" si="54">SUM(G94:G102)</f>
        <v>39.549355171633614</v>
      </c>
      <c r="H104" s="311">
        <f t="shared" si="54"/>
        <v>4.5607881263576875</v>
      </c>
      <c r="I104" s="311">
        <f t="shared" si="54"/>
        <v>2.9028567020087457</v>
      </c>
      <c r="J104" s="311">
        <f t="shared" si="54"/>
        <v>47.013000000000048</v>
      </c>
      <c r="K104" s="311"/>
      <c r="L104" s="311">
        <f t="shared" ref="L104:O104" si="55">SUM(L94:L102)</f>
        <v>31.401099175982626</v>
      </c>
      <c r="M104" s="311">
        <f t="shared" si="55"/>
        <v>3.6243435317821215</v>
      </c>
      <c r="N104" s="311">
        <f t="shared" si="55"/>
        <v>2.2765572922352675</v>
      </c>
      <c r="O104" s="311">
        <f t="shared" si="55"/>
        <v>37.302000000000014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0.12916889391913547</v>
      </c>
      <c r="C111" s="302">
        <v>6.9830843001259324E-3</v>
      </c>
      <c r="D111" s="302">
        <v>2.156091619005146E-2</v>
      </c>
      <c r="E111" s="302">
        <f>SUM(B111:D111)</f>
        <v>0.15771289440931285</v>
      </c>
      <c r="F111" s="303"/>
      <c r="G111" s="302">
        <v>0.1278672751085774</v>
      </c>
      <c r="H111" s="302">
        <v>5.0889253135335405E-3</v>
      </c>
      <c r="I111" s="302">
        <v>0</v>
      </c>
      <c r="J111" s="302">
        <f>SUM(G111:I111)</f>
        <v>0.13295620042211093</v>
      </c>
      <c r="K111" s="303"/>
      <c r="L111" s="302">
        <v>0.11238790872666213</v>
      </c>
      <c r="M111" s="302">
        <v>5.6531760966739043E-3</v>
      </c>
      <c r="N111" s="302">
        <v>0</v>
      </c>
      <c r="O111" s="302">
        <f>SUM(L111:N111)</f>
        <v>0.11804108482333603</v>
      </c>
    </row>
    <row r="112" spans="1:15" s="236" customFormat="1" x14ac:dyDescent="0.2">
      <c r="A112" s="237" t="str">
        <f>name!E$5</f>
        <v>Professional occupations</v>
      </c>
      <c r="B112" s="302">
        <v>0.22662437008480341</v>
      </c>
      <c r="C112" s="302">
        <v>9.2143598562271518E-3</v>
      </c>
      <c r="D112" s="302">
        <v>2.6809663906164273E-2</v>
      </c>
      <c r="E112" s="302">
        <f t="shared" ref="E112:E119" si="56">SUM(B112:D112)</f>
        <v>0.26264839384719485</v>
      </c>
      <c r="F112" s="303"/>
      <c r="G112" s="302">
        <v>0.25447449073087647</v>
      </c>
      <c r="H112" s="302">
        <v>6.3048319984874302E-3</v>
      </c>
      <c r="I112" s="302">
        <v>0</v>
      </c>
      <c r="J112" s="302">
        <f t="shared" ref="J112:J114" si="57">SUM(G112:I112)</f>
        <v>0.26077932272936388</v>
      </c>
      <c r="K112" s="303"/>
      <c r="L112" s="302">
        <v>0.29986652069497349</v>
      </c>
      <c r="M112" s="302">
        <v>7.24238191429515E-3</v>
      </c>
      <c r="N112" s="302">
        <v>0</v>
      </c>
      <c r="O112" s="302">
        <f t="shared" ref="O112:O119" si="58">SUM(L112:N112)</f>
        <v>0.30710890260926865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0.15196374907539517</v>
      </c>
      <c r="C113" s="302">
        <v>1.4615020209658396E-2</v>
      </c>
      <c r="D113" s="302">
        <v>8.9815653284904349E-3</v>
      </c>
      <c r="E113" s="302">
        <f t="shared" si="56"/>
        <v>0.17556033461354401</v>
      </c>
      <c r="F113" s="303"/>
      <c r="G113" s="302">
        <v>0.15985785747094514</v>
      </c>
      <c r="H113" s="302">
        <v>8.0092089743661124E-3</v>
      </c>
      <c r="I113" s="302">
        <v>0</v>
      </c>
      <c r="J113" s="302">
        <f t="shared" si="57"/>
        <v>0.16786706644531124</v>
      </c>
      <c r="K113" s="303"/>
      <c r="L113" s="302">
        <v>0.14216541776340014</v>
      </c>
      <c r="M113" s="302">
        <v>7.8116767569304506E-3</v>
      </c>
      <c r="N113" s="302">
        <v>0</v>
      </c>
      <c r="O113" s="302">
        <f t="shared" si="58"/>
        <v>0.14997709452033059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0.18032584158696913</v>
      </c>
      <c r="C114" s="302">
        <v>4.7598246991541533E-2</v>
      </c>
      <c r="D114" s="302">
        <v>7.6591421431616907E-3</v>
      </c>
      <c r="E114" s="302">
        <f t="shared" si="56"/>
        <v>0.23558323072167234</v>
      </c>
      <c r="F114" s="303"/>
      <c r="G114" s="302">
        <v>0.16569543313402851</v>
      </c>
      <c r="H114" s="302">
        <v>2.2862529715889854E-2</v>
      </c>
      <c r="I114" s="302">
        <v>0</v>
      </c>
      <c r="J114" s="302">
        <f t="shared" si="57"/>
        <v>0.18855796284991838</v>
      </c>
      <c r="K114" s="303"/>
      <c r="L114" s="302">
        <v>0.16394925265452762</v>
      </c>
      <c r="M114" s="302">
        <v>1.9011000785402906E-2</v>
      </c>
      <c r="N114" s="302">
        <v>0</v>
      </c>
      <c r="O114" s="302">
        <f t="shared" si="58"/>
        <v>0.18296025343993053</v>
      </c>
    </row>
    <row r="115" spans="1:15" s="236" customFormat="1" x14ac:dyDescent="0.2">
      <c r="A115" s="237" t="str">
        <f>name!E$8</f>
        <v>Skilled trades occupations</v>
      </c>
      <c r="B115" s="302">
        <v>0.13801733283050022</v>
      </c>
      <c r="C115" s="302">
        <v>4.2397001762411891E-3</v>
      </c>
      <c r="D115" s="302">
        <v>2.1710362269469968E-2</v>
      </c>
      <c r="E115" s="302">
        <f t="shared" si="56"/>
        <v>0.16396739527621138</v>
      </c>
      <c r="F115" s="303"/>
      <c r="G115" s="302">
        <v>0.10032699792885688</v>
      </c>
      <c r="H115" s="302">
        <v>1.560886376723182E-3</v>
      </c>
      <c r="I115" s="302">
        <v>0</v>
      </c>
      <c r="J115" s="302">
        <f>SUM(G115:I115)</f>
        <v>0.10188788430558006</v>
      </c>
      <c r="K115" s="303"/>
      <c r="L115" s="302">
        <v>5.9462746512889249E-2</v>
      </c>
      <c r="M115" s="302">
        <v>1.2943848772247687E-3</v>
      </c>
      <c r="N115" s="302">
        <v>0</v>
      </c>
      <c r="O115" s="302">
        <f t="shared" si="58"/>
        <v>6.0757131390114016E-2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1.7276471866489274E-2</v>
      </c>
      <c r="C116" s="302">
        <v>1.8614229762811344E-3</v>
      </c>
      <c r="D116" s="302">
        <v>1.1412552676150242E-3</v>
      </c>
      <c r="E116" s="302">
        <f t="shared" si="56"/>
        <v>2.0279150110385433E-2</v>
      </c>
      <c r="F116" s="303"/>
      <c r="G116" s="302">
        <v>1.5728584395486401E-2</v>
      </c>
      <c r="H116" s="302">
        <v>1.000354640680377E-3</v>
      </c>
      <c r="I116" s="302">
        <v>0</v>
      </c>
      <c r="J116" s="302">
        <f t="shared" ref="J116:J119" si="59">SUM(G116:I116)</f>
        <v>1.6728939036166776E-2</v>
      </c>
      <c r="K116" s="303"/>
      <c r="L116" s="302">
        <v>1.3888469255683798E-2</v>
      </c>
      <c r="M116" s="302">
        <v>8.3063011598439544E-4</v>
      </c>
      <c r="N116" s="302">
        <v>0</v>
      </c>
      <c r="O116" s="302">
        <f t="shared" si="58"/>
        <v>1.4719099371668192E-2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0.12152981721994521</v>
      </c>
      <c r="C117" s="302">
        <v>5.0295897586576384E-2</v>
      </c>
      <c r="D117" s="302">
        <v>1.2249042342021385E-2</v>
      </c>
      <c r="E117" s="302">
        <f t="shared" si="56"/>
        <v>0.18407475714854299</v>
      </c>
      <c r="F117" s="303"/>
      <c r="G117" s="302">
        <v>0.10956826435380611</v>
      </c>
      <c r="H117" s="302">
        <v>2.8200362391252284E-2</v>
      </c>
      <c r="I117" s="302">
        <v>0</v>
      </c>
      <c r="J117" s="302">
        <f t="shared" si="59"/>
        <v>0.13776862674505838</v>
      </c>
      <c r="K117" s="303"/>
      <c r="L117" s="302">
        <v>0.12049077218303893</v>
      </c>
      <c r="M117" s="302">
        <v>3.0550941240396871E-2</v>
      </c>
      <c r="N117" s="302">
        <v>0</v>
      </c>
      <c r="O117" s="302">
        <f t="shared" si="58"/>
        <v>0.15104171342343581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6.1542893983284559E-2</v>
      </c>
      <c r="C118" s="302">
        <v>1.8568834587788664E-3</v>
      </c>
      <c r="D118" s="302">
        <v>1.3461968857275061E-2</v>
      </c>
      <c r="E118" s="302">
        <f t="shared" si="56"/>
        <v>7.6861746299338493E-2</v>
      </c>
      <c r="F118" s="303"/>
      <c r="G118" s="302">
        <v>4.6390724867600569E-2</v>
      </c>
      <c r="H118" s="302">
        <v>1.1440910175551404E-3</v>
      </c>
      <c r="I118" s="302">
        <v>0</v>
      </c>
      <c r="J118" s="302">
        <f t="shared" si="59"/>
        <v>4.7534815885155707E-2</v>
      </c>
      <c r="K118" s="303"/>
      <c r="L118" s="302">
        <v>4.1596159424460925E-2</v>
      </c>
      <c r="M118" s="302">
        <v>1.1170625614211444E-3</v>
      </c>
      <c r="N118" s="302">
        <v>0</v>
      </c>
      <c r="O118" s="302">
        <f t="shared" si="58"/>
        <v>4.2713221985882073E-2</v>
      </c>
    </row>
    <row r="119" spans="1:15" s="236" customFormat="1" x14ac:dyDescent="0.2">
      <c r="A119" s="237" t="str">
        <f>name!E$12</f>
        <v>Elementary occupations</v>
      </c>
      <c r="B119" s="302">
        <v>1.9416753126932633E-2</v>
      </c>
      <c r="C119" s="302">
        <v>3.8265187468105423E-3</v>
      </c>
      <c r="D119" s="302">
        <v>7.068825700055353E-3</v>
      </c>
      <c r="E119" s="302">
        <f t="shared" si="56"/>
        <v>3.0312097573798526E-2</v>
      </c>
      <c r="F119" s="303"/>
      <c r="G119" s="302">
        <v>1.5445014510588528E-2</v>
      </c>
      <c r="H119" s="302">
        <v>1.4741670707446683E-3</v>
      </c>
      <c r="I119" s="302">
        <v>0</v>
      </c>
      <c r="J119" s="302">
        <f t="shared" si="59"/>
        <v>1.6919181581333195E-2</v>
      </c>
      <c r="K119" s="303"/>
      <c r="L119" s="302">
        <v>1.3387352291847588E-2</v>
      </c>
      <c r="M119" s="302">
        <v>1.2941461441868475E-3</v>
      </c>
      <c r="N119" s="302">
        <v>0</v>
      </c>
      <c r="O119" s="302">
        <f t="shared" si="58"/>
        <v>1.4681498436034435E-2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1.045866123693455</v>
      </c>
      <c r="C121" s="311">
        <f t="shared" ref="C121:E121" si="60">SUM(C111:C119)</f>
        <v>0.14049113430224114</v>
      </c>
      <c r="D121" s="311">
        <f t="shared" si="60"/>
        <v>0.12064274200430464</v>
      </c>
      <c r="E121" s="311">
        <f t="shared" si="60"/>
        <v>1.3070000000000008</v>
      </c>
      <c r="F121" s="311"/>
      <c r="G121" s="311">
        <f t="shared" ref="G121:J121" si="61">SUM(G111:G119)</f>
        <v>0.995354642500766</v>
      </c>
      <c r="H121" s="311">
        <f t="shared" si="61"/>
        <v>7.5645357499232596E-2</v>
      </c>
      <c r="I121" s="311">
        <f t="shared" si="61"/>
        <v>0</v>
      </c>
      <c r="J121" s="311">
        <f t="shared" si="61"/>
        <v>1.0709999999999984</v>
      </c>
      <c r="K121" s="311"/>
      <c r="L121" s="311">
        <f t="shared" ref="L121:O121" si="62">SUM(L111:L119)</f>
        <v>0.96719459950748388</v>
      </c>
      <c r="M121" s="311">
        <f t="shared" si="62"/>
        <v>7.4805400492516438E-2</v>
      </c>
      <c r="N121" s="311">
        <f t="shared" si="62"/>
        <v>0</v>
      </c>
      <c r="O121" s="311">
        <f t="shared" si="62"/>
        <v>1.0420000000000003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3.2053096389488139E-2</v>
      </c>
      <c r="D128" s="302">
        <v>6.3047226024726469E-2</v>
      </c>
      <c r="E128" s="302">
        <f>SUM(B128:D128)</f>
        <v>0.38404509966714573</v>
      </c>
      <c r="F128" s="303"/>
      <c r="G128" s="302">
        <v>0.24041216479806216</v>
      </c>
      <c r="H128" s="302">
        <v>4.4466089091931602E-2</v>
      </c>
      <c r="I128" s="302">
        <v>2.634470022896172E-2</v>
      </c>
      <c r="J128" s="302">
        <f>SUM(G128:I128)</f>
        <v>0.31122295411895551</v>
      </c>
      <c r="K128" s="303"/>
      <c r="L128" s="302">
        <v>0.23763337009937646</v>
      </c>
      <c r="M128" s="302">
        <v>4.582251307965178E-2</v>
      </c>
      <c r="N128" s="302">
        <v>2.653898141564329E-2</v>
      </c>
      <c r="O128" s="302">
        <f>SUM(L128:N128)</f>
        <v>0.30999486459467157</v>
      </c>
    </row>
    <row r="129" spans="1:15" s="236" customFormat="1" x14ac:dyDescent="0.2">
      <c r="A129" s="237" t="str">
        <f>name!E$5</f>
        <v>Professional occupations</v>
      </c>
      <c r="B129" s="302">
        <v>0.29759353890599877</v>
      </c>
      <c r="C129" s="302">
        <v>5.5586270840325996E-2</v>
      </c>
      <c r="D129" s="302">
        <v>3.0542277849813577E-2</v>
      </c>
      <c r="E129" s="302">
        <f t="shared" ref="E129:E136" si="63">SUM(B129:D129)</f>
        <v>0.38372208759613835</v>
      </c>
      <c r="F129" s="303"/>
      <c r="G129" s="302">
        <v>0.29758179634299697</v>
      </c>
      <c r="H129" s="302">
        <v>6.3599443072534081E-2</v>
      </c>
      <c r="I129" s="302">
        <v>1.4088438851146192E-2</v>
      </c>
      <c r="J129" s="302">
        <f t="shared" ref="J129:J131" si="64">SUM(G129:I129)</f>
        <v>0.37526967826667723</v>
      </c>
      <c r="K129" s="303"/>
      <c r="L129" s="302">
        <v>0.40340936626461493</v>
      </c>
      <c r="M129" s="302">
        <v>5.3569047183976481E-2</v>
      </c>
      <c r="N129" s="302">
        <v>1.4881672710131653E-2</v>
      </c>
      <c r="O129" s="302">
        <f t="shared" ref="O129:O136" si="65">SUM(L129:N129)</f>
        <v>0.47186008615872305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7.9451777018376676E-2</v>
      </c>
      <c r="D130" s="302">
        <v>2.6756633862690643E-2</v>
      </c>
      <c r="E130" s="302">
        <f t="shared" si="63"/>
        <v>0.39192386214686614</v>
      </c>
      <c r="F130" s="303"/>
      <c r="G130" s="302">
        <v>0.2584498480110351</v>
      </c>
      <c r="H130" s="302">
        <v>5.1096620791393717E-2</v>
      </c>
      <c r="I130" s="302">
        <v>5.5350806060258557E-3</v>
      </c>
      <c r="J130" s="302">
        <f t="shared" si="64"/>
        <v>0.31508154940845468</v>
      </c>
      <c r="K130" s="303"/>
      <c r="L130" s="302">
        <v>0.29491559964275371</v>
      </c>
      <c r="M130" s="302">
        <v>3.9595875473006914E-2</v>
      </c>
      <c r="N130" s="302">
        <v>6.5187712521859479E-3</v>
      </c>
      <c r="O130" s="302">
        <f t="shared" si="65"/>
        <v>0.3410302463679466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0.18014073723044915</v>
      </c>
      <c r="C131" s="302">
        <v>0.12244606299944437</v>
      </c>
      <c r="D131" s="302">
        <v>9.3623329269984425E-3</v>
      </c>
      <c r="E131" s="302">
        <f t="shared" si="63"/>
        <v>0.31194913315689199</v>
      </c>
      <c r="F131" s="303"/>
      <c r="G131" s="302">
        <v>0.13961454611751073</v>
      </c>
      <c r="H131" s="302">
        <v>0.11824098650313515</v>
      </c>
      <c r="I131" s="302">
        <v>1.9076080417330919E-3</v>
      </c>
      <c r="J131" s="302">
        <f t="shared" si="64"/>
        <v>0.25976314066237893</v>
      </c>
      <c r="K131" s="303"/>
      <c r="L131" s="302">
        <v>0.1582359312425306</v>
      </c>
      <c r="M131" s="302">
        <v>0.10710066197600912</v>
      </c>
      <c r="N131" s="302">
        <v>3.077476249155445E-3</v>
      </c>
      <c r="O131" s="302">
        <f t="shared" si="65"/>
        <v>0.26841406946769519</v>
      </c>
    </row>
    <row r="132" spans="1:15" s="236" customFormat="1" x14ac:dyDescent="0.2">
      <c r="A132" s="237" t="str">
        <f>name!E$8</f>
        <v>Skilled trades occupations</v>
      </c>
      <c r="B132" s="302">
        <v>0.24989592091772431</v>
      </c>
      <c r="C132" s="302">
        <v>3.6252845346283154E-2</v>
      </c>
      <c r="D132" s="302">
        <v>0.17310140027096574</v>
      </c>
      <c r="E132" s="302">
        <f t="shared" si="63"/>
        <v>0.45925016653497319</v>
      </c>
      <c r="F132" s="303"/>
      <c r="G132" s="302">
        <v>0.14565036618487961</v>
      </c>
      <c r="H132" s="302">
        <v>5.8357704286148178E-2</v>
      </c>
      <c r="I132" s="302">
        <v>5.2910843839050273E-2</v>
      </c>
      <c r="J132" s="302">
        <f>SUM(G132:I132)</f>
        <v>0.25691891431007807</v>
      </c>
      <c r="K132" s="303"/>
      <c r="L132" s="302">
        <v>0.10965085551107891</v>
      </c>
      <c r="M132" s="302">
        <v>7.3198736184763705E-2</v>
      </c>
      <c r="N132" s="302">
        <v>4.5639022971227308E-2</v>
      </c>
      <c r="O132" s="302">
        <f t="shared" si="65"/>
        <v>0.22848861466706993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4.1455608610081157E-2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3.0653471668125702E-2</v>
      </c>
      <c r="H133" s="302">
        <v>2.3826451715421724E-2</v>
      </c>
      <c r="I133" s="302">
        <v>1.6239469502344203E-3</v>
      </c>
      <c r="J133" s="302">
        <f t="shared" ref="J133:J136" si="66">SUM(G133:I133)</f>
        <v>5.610387033378185E-2</v>
      </c>
      <c r="K133" s="303"/>
      <c r="L133" s="302">
        <v>3.7492400482425005E-2</v>
      </c>
      <c r="M133" s="302">
        <v>1.7483567830167052E-2</v>
      </c>
      <c r="N133" s="302">
        <v>1.8912400015147774E-3</v>
      </c>
      <c r="O133" s="302">
        <f t="shared" si="65"/>
        <v>5.6867208314106833E-2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7.8228961822376611E-2</v>
      </c>
      <c r="C134" s="302">
        <v>7.7760548028715293E-2</v>
      </c>
      <c r="D134" s="302">
        <v>1.5256512745963688E-2</v>
      </c>
      <c r="E134" s="302">
        <f t="shared" si="63"/>
        <v>0.17124602259705557</v>
      </c>
      <c r="F134" s="303"/>
      <c r="G134" s="302">
        <v>6.0342448305440922E-2</v>
      </c>
      <c r="H134" s="302">
        <v>5.6940273181906906E-2</v>
      </c>
      <c r="I134" s="302">
        <v>4.4970863065928995E-3</v>
      </c>
      <c r="J134" s="302">
        <f t="shared" si="66"/>
        <v>0.12177980779394074</v>
      </c>
      <c r="K134" s="303"/>
      <c r="L134" s="302">
        <v>6.9047605560109401E-2</v>
      </c>
      <c r="M134" s="302">
        <v>5.2165223756493379E-2</v>
      </c>
      <c r="N134" s="302">
        <v>3.563802814198967E-3</v>
      </c>
      <c r="O134" s="302">
        <f t="shared" si="65"/>
        <v>0.12477663213080174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5.722104696163393E-2</v>
      </c>
      <c r="D135" s="302">
        <v>2.8102703227248442E-2</v>
      </c>
      <c r="E135" s="302">
        <f t="shared" si="63"/>
        <v>1.0005144025733024</v>
      </c>
      <c r="F135" s="303"/>
      <c r="G135" s="302">
        <v>0.52884846643594008</v>
      </c>
      <c r="H135" s="302">
        <v>8.7521942582410708E-2</v>
      </c>
      <c r="I135" s="302">
        <v>1.7140489046323364E-2</v>
      </c>
      <c r="J135" s="302">
        <f t="shared" si="66"/>
        <v>0.6335108980646742</v>
      </c>
      <c r="K135" s="303"/>
      <c r="L135" s="302">
        <v>0.51971140976719654</v>
      </c>
      <c r="M135" s="302">
        <v>0.10949826216131603</v>
      </c>
      <c r="N135" s="302">
        <v>1.4723950583695026E-2</v>
      </c>
      <c r="O135" s="302">
        <f t="shared" si="65"/>
        <v>0.64393362251220754</v>
      </c>
    </row>
    <row r="136" spans="1:15" s="236" customFormat="1" x14ac:dyDescent="0.2">
      <c r="A136" s="237" t="str">
        <f>name!E$12</f>
        <v>Elementary occupations</v>
      </c>
      <c r="B136" s="302">
        <v>0.41641578292002851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0.2547446459417968</v>
      </c>
      <c r="H136" s="302">
        <v>3.8671403850573161E-2</v>
      </c>
      <c r="I136" s="302">
        <v>1.5933137248689343E-2</v>
      </c>
      <c r="J136" s="302">
        <f t="shared" si="66"/>
        <v>0.30934918704105929</v>
      </c>
      <c r="K136" s="303"/>
      <c r="L136" s="302">
        <v>0.26567346414225923</v>
      </c>
      <c r="M136" s="302">
        <v>8.9206578862642438E-2</v>
      </c>
      <c r="N136" s="302">
        <v>1.57546127818812E-2</v>
      </c>
      <c r="O136" s="302">
        <f t="shared" si="65"/>
        <v>0.3706346557867829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1.956297753805788</v>
      </c>
      <c r="H138" s="311">
        <f t="shared" si="68"/>
        <v>0.54272091507545528</v>
      </c>
      <c r="I138" s="311">
        <f t="shared" si="68"/>
        <v>0.13998133111875716</v>
      </c>
      <c r="J138" s="311">
        <f t="shared" si="68"/>
        <v>2.6390000000000007</v>
      </c>
      <c r="K138" s="311"/>
      <c r="L138" s="311">
        <f t="shared" ref="L138:O138" si="69">SUM(L128:L136)</f>
        <v>2.0957700027123449</v>
      </c>
      <c r="M138" s="311">
        <f t="shared" si="69"/>
        <v>0.58764046650802693</v>
      </c>
      <c r="N138" s="311">
        <f t="shared" si="69"/>
        <v>0.13258953077963359</v>
      </c>
      <c r="O138" s="311">
        <f t="shared" si="69"/>
        <v>2.8160000000000052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0.23737723796602264</v>
      </c>
      <c r="D145" s="302">
        <v>0.72866922082213581</v>
      </c>
      <c r="E145" s="302">
        <f>SUM(B145:D145)</f>
        <v>3.5514300307216407</v>
      </c>
      <c r="F145" s="303"/>
      <c r="G145" s="302">
        <v>3.7847796920115271</v>
      </c>
      <c r="H145" s="302">
        <v>0.55379151449687536</v>
      </c>
      <c r="I145" s="302">
        <v>1.295055930541898</v>
      </c>
      <c r="J145" s="302">
        <f>SUM(G145:I145)</f>
        <v>5.6336271370503006</v>
      </c>
      <c r="K145" s="303"/>
      <c r="L145" s="302">
        <v>3.6461423400574224</v>
      </c>
      <c r="M145" s="302">
        <v>0.55929147095572052</v>
      </c>
      <c r="N145" s="302">
        <v>1.3768293976494139</v>
      </c>
      <c r="O145" s="302">
        <f>SUM(L145:N145)</f>
        <v>5.5822632086625568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0.12796314502600573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4.4120248303967564</v>
      </c>
      <c r="H146" s="302">
        <v>0.29101373547772469</v>
      </c>
      <c r="I146" s="302">
        <v>0.49710771863729825</v>
      </c>
      <c r="J146" s="302">
        <f t="shared" ref="J146:J148" si="71">SUM(G146:I146)</f>
        <v>5.2001462845117787</v>
      </c>
      <c r="K146" s="303"/>
      <c r="L146" s="302">
        <v>5.8311504108793759</v>
      </c>
      <c r="M146" s="302">
        <v>0.32564622653587333</v>
      </c>
      <c r="N146" s="302">
        <v>0.39216223367068404</v>
      </c>
      <c r="O146" s="302">
        <f t="shared" ref="O146:O153" si="72">SUM(L146:N146)</f>
        <v>6.548958871085933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1.9513765370032472</v>
      </c>
      <c r="C147" s="302">
        <v>0.20485930804277985</v>
      </c>
      <c r="D147" s="302">
        <v>0.15452890711778816</v>
      </c>
      <c r="E147" s="302">
        <f t="shared" si="70"/>
        <v>2.3107647521638151</v>
      </c>
      <c r="F147" s="303"/>
      <c r="G147" s="302">
        <v>3.0062368448120909</v>
      </c>
      <c r="H147" s="302">
        <v>0.38030182917361799</v>
      </c>
      <c r="I147" s="302">
        <v>0.21740430453970025</v>
      </c>
      <c r="J147" s="302">
        <f t="shared" si="71"/>
        <v>3.6039429785254091</v>
      </c>
      <c r="K147" s="303"/>
      <c r="L147" s="302">
        <v>3.2818650492604506</v>
      </c>
      <c r="M147" s="302">
        <v>0.33317378634514877</v>
      </c>
      <c r="N147" s="302">
        <v>0.23897087782690105</v>
      </c>
      <c r="O147" s="302">
        <f t="shared" si="72"/>
        <v>3.8540097134325007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1.8724598992583392</v>
      </c>
      <c r="C148" s="302">
        <v>1.2495030389495745</v>
      </c>
      <c r="D148" s="302">
        <v>8.9973700828014189E-2</v>
      </c>
      <c r="E148" s="302">
        <f t="shared" si="70"/>
        <v>3.2119366390359283</v>
      </c>
      <c r="F148" s="303"/>
      <c r="G148" s="302">
        <v>2.4380853586765068</v>
      </c>
      <c r="H148" s="302">
        <v>1.5181701298669195</v>
      </c>
      <c r="I148" s="302">
        <v>0.23246135526322576</v>
      </c>
      <c r="J148" s="302">
        <f t="shared" si="71"/>
        <v>4.1887168438066524</v>
      </c>
      <c r="K148" s="303"/>
      <c r="L148" s="302">
        <v>2.3902579504229977</v>
      </c>
      <c r="M148" s="302">
        <v>1.5061651621779957</v>
      </c>
      <c r="N148" s="302">
        <v>0.15255239274549734</v>
      </c>
      <c r="O148" s="302">
        <f t="shared" si="72"/>
        <v>4.0489755053464904</v>
      </c>
    </row>
    <row r="149" spans="1:15" s="236" customFormat="1" x14ac:dyDescent="0.2">
      <c r="A149" s="237" t="str">
        <f>name!E$8</f>
        <v>Skilled trades occupations</v>
      </c>
      <c r="B149" s="302">
        <v>8.5479136552978776</v>
      </c>
      <c r="C149" s="302">
        <v>0.23092791030783411</v>
      </c>
      <c r="D149" s="302">
        <v>12.373778526888998</v>
      </c>
      <c r="E149" s="302">
        <f t="shared" si="70"/>
        <v>21.152620092494708</v>
      </c>
      <c r="F149" s="303"/>
      <c r="G149" s="302">
        <v>8.6185392388156146</v>
      </c>
      <c r="H149" s="302">
        <v>0.40896818647872196</v>
      </c>
      <c r="I149" s="302">
        <v>10.628375631168218</v>
      </c>
      <c r="J149" s="302">
        <f>SUM(G149:I149)</f>
        <v>19.655883056462557</v>
      </c>
      <c r="K149" s="303"/>
      <c r="L149" s="302">
        <v>6.1089917265886617</v>
      </c>
      <c r="M149" s="302">
        <v>0.58393885420203606</v>
      </c>
      <c r="N149" s="302">
        <v>10.384770225134645</v>
      </c>
      <c r="O149" s="302">
        <f t="shared" si="72"/>
        <v>17.077700805925343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7.4145553388420465E-2</v>
      </c>
      <c r="C150" s="302">
        <v>1.7146364532829961E-2</v>
      </c>
      <c r="D150" s="302">
        <v>5.2920343814765848E-3</v>
      </c>
      <c r="E150" s="302">
        <f t="shared" si="70"/>
        <v>9.6583952302727011E-2</v>
      </c>
      <c r="F150" s="303"/>
      <c r="G150" s="302">
        <v>0.10149392724100241</v>
      </c>
      <c r="H150" s="302">
        <v>3.2509881283869363E-2</v>
      </c>
      <c r="I150" s="302">
        <v>1.3106401413689893E-2</v>
      </c>
      <c r="J150" s="302">
        <f t="shared" ref="J150:J153" si="73">SUM(G150:I150)</f>
        <v>0.14711020993856166</v>
      </c>
      <c r="K150" s="303"/>
      <c r="L150" s="302">
        <v>8.9488509717470618E-2</v>
      </c>
      <c r="M150" s="302">
        <v>2.5857285172474827E-2</v>
      </c>
      <c r="N150" s="302">
        <v>1.9511144131399035E-2</v>
      </c>
      <c r="O150" s="302">
        <f t="shared" si="72"/>
        <v>0.13485693902134449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0.49907433743117269</v>
      </c>
      <c r="C151" s="302">
        <v>0.23306444209197313</v>
      </c>
      <c r="D151" s="302">
        <v>5.2995286309864727E-2</v>
      </c>
      <c r="E151" s="302">
        <f t="shared" si="70"/>
        <v>0.78513406583301049</v>
      </c>
      <c r="F151" s="303"/>
      <c r="G151" s="302">
        <v>0.63020511342985286</v>
      </c>
      <c r="H151" s="302">
        <v>0.30727026386277773</v>
      </c>
      <c r="I151" s="302">
        <v>7.2306785693320816E-2</v>
      </c>
      <c r="J151" s="302">
        <f t="shared" si="73"/>
        <v>1.0097821629859514</v>
      </c>
      <c r="K151" s="303"/>
      <c r="L151" s="302">
        <v>0.68224024661187332</v>
      </c>
      <c r="M151" s="302">
        <v>0.30127632761895984</v>
      </c>
      <c r="N151" s="302">
        <v>7.8698664559913728E-2</v>
      </c>
      <c r="O151" s="302">
        <f t="shared" si="72"/>
        <v>1.0622152387907469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2.6117594575772851</v>
      </c>
      <c r="C152" s="302">
        <v>6.4190404384730518E-2</v>
      </c>
      <c r="D152" s="302">
        <v>0.82447771733414121</v>
      </c>
      <c r="E152" s="302">
        <f t="shared" si="70"/>
        <v>3.500427579296157</v>
      </c>
      <c r="F152" s="303"/>
      <c r="G152" s="302">
        <v>2.6690703725369702</v>
      </c>
      <c r="H152" s="302">
        <v>0.17953392178739258</v>
      </c>
      <c r="I152" s="302">
        <v>0.98472598547307233</v>
      </c>
      <c r="J152" s="302">
        <f t="shared" si="73"/>
        <v>3.8333302797974351</v>
      </c>
      <c r="K152" s="303"/>
      <c r="L152" s="302">
        <v>2.3108416239675571</v>
      </c>
      <c r="M152" s="302">
        <v>0.16039626288953976</v>
      </c>
      <c r="N152" s="302">
        <v>1.3919728598293404</v>
      </c>
      <c r="O152" s="302">
        <f t="shared" si="72"/>
        <v>3.8632107466864376</v>
      </c>
    </row>
    <row r="153" spans="1:15" s="236" customFormat="1" x14ac:dyDescent="0.2">
      <c r="A153" s="237" t="str">
        <f>name!E$12</f>
        <v>Elementary occupations</v>
      </c>
      <c r="B153" s="302">
        <v>1.6184440656131822</v>
      </c>
      <c r="C153" s="302">
        <v>0.35267166406345052</v>
      </c>
      <c r="D153" s="302">
        <v>0.95826039930857443</v>
      </c>
      <c r="E153" s="302">
        <f t="shared" si="70"/>
        <v>2.9293761289852069</v>
      </c>
      <c r="F153" s="303"/>
      <c r="G153" s="302">
        <v>1.5969935150662371</v>
      </c>
      <c r="H153" s="302">
        <v>0.52459686972054431</v>
      </c>
      <c r="I153" s="302">
        <v>0.99187066213449748</v>
      </c>
      <c r="J153" s="302">
        <f t="shared" si="73"/>
        <v>3.1134610469212789</v>
      </c>
      <c r="K153" s="303"/>
      <c r="L153" s="302">
        <v>1.8383610486003936</v>
      </c>
      <c r="M153" s="302">
        <v>0.56747777515446307</v>
      </c>
      <c r="N153" s="302">
        <v>1.3209701472937709</v>
      </c>
      <c r="O153" s="302">
        <f t="shared" si="72"/>
        <v>3.7268089710486274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22.444498895194059</v>
      </c>
      <c r="C155" s="311">
        <f t="shared" ref="C155:E155" si="74">SUM(C145:C153)</f>
        <v>2.7177035153652005</v>
      </c>
      <c r="D155" s="311">
        <f t="shared" si="74"/>
        <v>15.544797589440721</v>
      </c>
      <c r="E155" s="311">
        <f t="shared" si="74"/>
        <v>40.706999999999987</v>
      </c>
      <c r="F155" s="311"/>
      <c r="G155" s="311">
        <f t="shared" ref="G155:J155" si="75">SUM(G145:G153)</f>
        <v>27.25742889298656</v>
      </c>
      <c r="H155" s="311">
        <f t="shared" si="75"/>
        <v>4.1961563321484441</v>
      </c>
      <c r="I155" s="311">
        <f t="shared" si="75"/>
        <v>14.932414774864922</v>
      </c>
      <c r="J155" s="311">
        <f t="shared" si="75"/>
        <v>46.385999999999925</v>
      </c>
      <c r="K155" s="311"/>
      <c r="L155" s="311">
        <f t="shared" ref="L155:O155" si="76">SUM(L145:L153)</f>
        <v>26.179338906106199</v>
      </c>
      <c r="M155" s="311">
        <f t="shared" si="76"/>
        <v>4.3632231510522121</v>
      </c>
      <c r="N155" s="311">
        <f t="shared" si="76"/>
        <v>15.356437942841566</v>
      </c>
      <c r="O155" s="311">
        <f t="shared" si="76"/>
        <v>45.898999999999987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7.9026416335922329</v>
      </c>
      <c r="C162" s="302">
        <v>0.5629589426273961</v>
      </c>
      <c r="D162" s="302">
        <v>3.3390654779244042</v>
      </c>
      <c r="E162" s="302">
        <f>SUM(B162:D162)</f>
        <v>11.804666054144032</v>
      </c>
      <c r="F162" s="303"/>
      <c r="G162" s="302">
        <v>9.8885488568475353</v>
      </c>
      <c r="H162" s="302">
        <v>0.89261035783550069</v>
      </c>
      <c r="I162" s="302">
        <v>2.884133609259913</v>
      </c>
      <c r="J162" s="302">
        <f>SUM(G162:I162)</f>
        <v>13.665292823942949</v>
      </c>
      <c r="K162" s="303"/>
      <c r="L162" s="302">
        <v>10.206367150436883</v>
      </c>
      <c r="M162" s="302">
        <v>0.89253403687628763</v>
      </c>
      <c r="N162" s="302">
        <v>3.1417615440238418</v>
      </c>
      <c r="O162" s="302">
        <f>SUM(L162:N162)</f>
        <v>14.240662731337013</v>
      </c>
    </row>
    <row r="163" spans="1:15" s="236" customFormat="1" x14ac:dyDescent="0.2">
      <c r="A163" s="237" t="str">
        <f>name!E$5</f>
        <v>Professional occupations</v>
      </c>
      <c r="B163" s="302">
        <v>5.1763651656391403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6.5686259698892906</v>
      </c>
      <c r="F163" s="303"/>
      <c r="G163" s="302">
        <v>7.2700022880688282</v>
      </c>
      <c r="H163" s="302">
        <v>1.0383380988530366</v>
      </c>
      <c r="I163" s="302">
        <v>0.58340969574547419</v>
      </c>
      <c r="J163" s="302">
        <f t="shared" ref="J163:J165" si="78">SUM(G163:I163)</f>
        <v>8.8917500826673397</v>
      </c>
      <c r="K163" s="303"/>
      <c r="L163" s="302">
        <v>9.507770340613499</v>
      </c>
      <c r="M163" s="302">
        <v>0.94074073960304194</v>
      </c>
      <c r="N163" s="302">
        <v>0.44122548434831327</v>
      </c>
      <c r="O163" s="302">
        <f t="shared" ref="O163:O170" si="79">SUM(L163:N163)</f>
        <v>10.889736564564855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1.2730375028203171</v>
      </c>
      <c r="D164" s="302">
        <v>0.53756750382475227</v>
      </c>
      <c r="E164" s="302">
        <f t="shared" si="77"/>
        <v>6.994149595733715</v>
      </c>
      <c r="F164" s="303"/>
      <c r="G164" s="302">
        <v>6.4269771820912078</v>
      </c>
      <c r="H164" s="302">
        <v>1.5109092725663049</v>
      </c>
      <c r="I164" s="302">
        <v>0.37753812950836807</v>
      </c>
      <c r="J164" s="302">
        <f t="shared" si="78"/>
        <v>8.3154245841658803</v>
      </c>
      <c r="K164" s="303"/>
      <c r="L164" s="302">
        <v>7.1942725884203123</v>
      </c>
      <c r="M164" s="302">
        <v>1.2803418318090813</v>
      </c>
      <c r="N164" s="302">
        <v>0.34996641893385705</v>
      </c>
      <c r="O164" s="302">
        <f t="shared" si="79"/>
        <v>8.8245808391632501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5.8481993453969698</v>
      </c>
      <c r="C165" s="302">
        <v>2.4187396375651375</v>
      </c>
      <c r="D165" s="302">
        <v>0.23043219981268795</v>
      </c>
      <c r="E165" s="302">
        <f t="shared" si="77"/>
        <v>8.4973711827747955</v>
      </c>
      <c r="F165" s="303"/>
      <c r="G165" s="302">
        <v>6.1559805722858192</v>
      </c>
      <c r="H165" s="302">
        <v>2.3722774292403916</v>
      </c>
      <c r="I165" s="302">
        <v>0.14001668462601541</v>
      </c>
      <c r="J165" s="302">
        <f t="shared" si="78"/>
        <v>8.6682746861522268</v>
      </c>
      <c r="K165" s="303"/>
      <c r="L165" s="302">
        <v>7.6400802590982515</v>
      </c>
      <c r="M165" s="302">
        <v>2.0847763664600087</v>
      </c>
      <c r="N165" s="302">
        <v>0.13248921505702541</v>
      </c>
      <c r="O165" s="302">
        <f t="shared" si="79"/>
        <v>9.8573458406152863</v>
      </c>
    </row>
    <row r="166" spans="1:15" s="236" customFormat="1" x14ac:dyDescent="0.2">
      <c r="A166" s="237" t="str">
        <f>name!E$8</f>
        <v>Skilled trades occupations</v>
      </c>
      <c r="B166" s="302">
        <v>6.0236301425116165</v>
      </c>
      <c r="C166" s="302">
        <v>0.68725920480674341</v>
      </c>
      <c r="D166" s="302">
        <v>1.9984988946181024</v>
      </c>
      <c r="E166" s="302">
        <f t="shared" si="77"/>
        <v>8.7093882419364625</v>
      </c>
      <c r="F166" s="303"/>
      <c r="G166" s="302">
        <v>5.6390849953800446</v>
      </c>
      <c r="H166" s="302">
        <v>0.56391025885009616</v>
      </c>
      <c r="I166" s="302">
        <v>1.6224085736310987</v>
      </c>
      <c r="J166" s="302">
        <f>SUM(G166:I166)</f>
        <v>7.8254038278612388</v>
      </c>
      <c r="K166" s="303"/>
      <c r="L166" s="302">
        <v>5.3522289610802414</v>
      </c>
      <c r="M166" s="302">
        <v>0.57378869553767298</v>
      </c>
      <c r="N166" s="302">
        <v>1.9481964587505609</v>
      </c>
      <c r="O166" s="302">
        <f t="shared" si="79"/>
        <v>7.8742141153684759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0.46603392026881085</v>
      </c>
      <c r="C167" s="302">
        <v>0.16071915410419291</v>
      </c>
      <c r="D167" s="302">
        <v>0.13590200800600299</v>
      </c>
      <c r="E167" s="302">
        <f t="shared" si="77"/>
        <v>0.76265508237900681</v>
      </c>
      <c r="F167" s="303"/>
      <c r="G167" s="302">
        <v>0.44265838344412645</v>
      </c>
      <c r="H167" s="302">
        <v>0.15411150875785745</v>
      </c>
      <c r="I167" s="302">
        <v>0.10151749698955852</v>
      </c>
      <c r="J167" s="302">
        <f t="shared" ref="J167:J170" si="80">SUM(G167:I167)</f>
        <v>0.69828738919154243</v>
      </c>
      <c r="K167" s="303"/>
      <c r="L167" s="302">
        <v>0.55386642139400211</v>
      </c>
      <c r="M167" s="302">
        <v>0.11751726982330529</v>
      </c>
      <c r="N167" s="302">
        <v>0.17928180050289963</v>
      </c>
      <c r="O167" s="302">
        <f t="shared" si="79"/>
        <v>0.85066549172020711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9.6609029388066574</v>
      </c>
      <c r="C168" s="302">
        <v>21.014454214557738</v>
      </c>
      <c r="D168" s="302">
        <v>1.5316731124310443</v>
      </c>
      <c r="E168" s="302">
        <f t="shared" si="77"/>
        <v>32.207030265795439</v>
      </c>
      <c r="F168" s="303"/>
      <c r="G168" s="302">
        <v>9.286100386912338</v>
      </c>
      <c r="H168" s="302">
        <v>21.943742719794429</v>
      </c>
      <c r="I168" s="302">
        <v>0.92789880545499315</v>
      </c>
      <c r="J168" s="302">
        <f t="shared" si="80"/>
        <v>32.157741912161761</v>
      </c>
      <c r="K168" s="303"/>
      <c r="L168" s="302">
        <v>7.7194410908656215</v>
      </c>
      <c r="M168" s="302">
        <v>19.534671643047052</v>
      </c>
      <c r="N168" s="302">
        <v>0.64164665949153454</v>
      </c>
      <c r="O168" s="302">
        <f t="shared" si="79"/>
        <v>27.895759393404209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6.0937021472880977</v>
      </c>
      <c r="C169" s="302">
        <v>1.0141728626689672</v>
      </c>
      <c r="D169" s="302">
        <v>0.22294895541111448</v>
      </c>
      <c r="E169" s="302">
        <f t="shared" si="77"/>
        <v>7.3308239653681788</v>
      </c>
      <c r="F169" s="303"/>
      <c r="G169" s="302">
        <v>5.1362946532420279</v>
      </c>
      <c r="H169" s="302">
        <v>1.1392598408643859</v>
      </c>
      <c r="I169" s="302">
        <v>0.19865714149716079</v>
      </c>
      <c r="J169" s="302">
        <f t="shared" si="80"/>
        <v>6.4742116356035746</v>
      </c>
      <c r="K169" s="303"/>
      <c r="L169" s="302">
        <v>4.7766075324752961</v>
      </c>
      <c r="M169" s="302">
        <v>1.5050414247655457</v>
      </c>
      <c r="N169" s="302">
        <v>0.2771117858135993</v>
      </c>
      <c r="O169" s="302">
        <f t="shared" si="79"/>
        <v>6.5587607430544415</v>
      </c>
    </row>
    <row r="170" spans="1:15" s="236" customFormat="1" x14ac:dyDescent="0.2">
      <c r="A170" s="237" t="str">
        <f>name!E$12</f>
        <v>Elementary occupations</v>
      </c>
      <c r="B170" s="302">
        <v>5.4845166169797945</v>
      </c>
      <c r="C170" s="302">
        <v>4.1882343868596656</v>
      </c>
      <c r="D170" s="302">
        <v>0.14453863813966367</v>
      </c>
      <c r="E170" s="302">
        <f t="shared" si="77"/>
        <v>9.8172896419791247</v>
      </c>
      <c r="F170" s="303"/>
      <c r="G170" s="302">
        <v>4.6344723741567035</v>
      </c>
      <c r="H170" s="302">
        <v>3.6526744290025945</v>
      </c>
      <c r="I170" s="302">
        <v>0.10846625509410505</v>
      </c>
      <c r="J170" s="302">
        <f t="shared" si="80"/>
        <v>8.3956130582534048</v>
      </c>
      <c r="K170" s="303"/>
      <c r="L170" s="302">
        <v>4.5996457815197749</v>
      </c>
      <c r="M170" s="302">
        <v>3.2818194183648188</v>
      </c>
      <c r="N170" s="302">
        <v>0.12280908088752802</v>
      </c>
      <c r="O170" s="302">
        <f t="shared" si="79"/>
        <v>8.0042742807721226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</v>
      </c>
      <c r="C172" s="311">
        <f t="shared" ref="C172:E172" si="81">SUM(C162:C170)</f>
        <v>32.033764792988777</v>
      </c>
      <c r="D172" s="311">
        <f t="shared" si="81"/>
        <v>8.8186987074393066</v>
      </c>
      <c r="E172" s="311">
        <f t="shared" si="81"/>
        <v>92.692000000000064</v>
      </c>
      <c r="F172" s="311"/>
      <c r="G172" s="311">
        <f t="shared" ref="G172:J172" si="82">SUM(G162:G170)</f>
        <v>54.880119692428622</v>
      </c>
      <c r="H172" s="311">
        <f t="shared" si="82"/>
        <v>33.267833915764598</v>
      </c>
      <c r="I172" s="311">
        <f t="shared" si="82"/>
        <v>6.9440463918066859</v>
      </c>
      <c r="J172" s="311">
        <f t="shared" si="82"/>
        <v>95.091999999999913</v>
      </c>
      <c r="K172" s="311"/>
      <c r="L172" s="311">
        <f t="shared" ref="L172:O172" si="83">SUM(L162:L170)</f>
        <v>57.550280125903882</v>
      </c>
      <c r="M172" s="311">
        <f t="shared" si="83"/>
        <v>30.211231426286815</v>
      </c>
      <c r="N172" s="311">
        <f t="shared" si="83"/>
        <v>7.2344884478091611</v>
      </c>
      <c r="O172" s="311">
        <f t="shared" si="83"/>
        <v>94.995999999999853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1.9051647832701974</v>
      </c>
      <c r="C179" s="302">
        <v>0.12835283908271128</v>
      </c>
      <c r="D179" s="302">
        <v>0.52260310536512466</v>
      </c>
      <c r="E179" s="302">
        <f>SUM(B179:D179)</f>
        <v>2.5561207277180333</v>
      </c>
      <c r="F179" s="303"/>
      <c r="G179" s="302">
        <v>2.8029616735400049</v>
      </c>
      <c r="H179" s="302">
        <v>0.34112716390600212</v>
      </c>
      <c r="I179" s="302">
        <v>0.48022892929670197</v>
      </c>
      <c r="J179" s="302">
        <f>SUM(G179:I179)</f>
        <v>3.6243177667427093</v>
      </c>
      <c r="K179" s="303"/>
      <c r="L179" s="302">
        <v>3.0465335010541228</v>
      </c>
      <c r="M179" s="302">
        <v>0.40457421748326999</v>
      </c>
      <c r="N179" s="302">
        <v>0.54568392579096647</v>
      </c>
      <c r="O179" s="302">
        <f>SUM(L179:N179)</f>
        <v>3.9967916443283591</v>
      </c>
    </row>
    <row r="180" spans="1:15" s="236" customFormat="1" x14ac:dyDescent="0.2">
      <c r="A180" s="237" t="str">
        <f>name!E$5</f>
        <v>Professional occupations</v>
      </c>
      <c r="B180" s="302">
        <v>1.584742873490163</v>
      </c>
      <c r="C180" s="302">
        <v>0.10006343984571409</v>
      </c>
      <c r="D180" s="302">
        <v>0.15102023578299942</v>
      </c>
      <c r="E180" s="302">
        <f t="shared" ref="E180:E187" si="84">SUM(B180:D180)</f>
        <v>1.8358265491188765</v>
      </c>
      <c r="F180" s="303"/>
      <c r="G180" s="302">
        <v>2.766900788892193</v>
      </c>
      <c r="H180" s="302">
        <v>0.26124729644374678</v>
      </c>
      <c r="I180" s="302">
        <v>0.1320257776248244</v>
      </c>
      <c r="J180" s="302">
        <f t="shared" ref="J180:J182" si="85">SUM(G180:I180)</f>
        <v>3.1601738629607645</v>
      </c>
      <c r="K180" s="303"/>
      <c r="L180" s="302">
        <v>4.3435464492360634</v>
      </c>
      <c r="M180" s="302">
        <v>0.41788255875002983</v>
      </c>
      <c r="N180" s="302">
        <v>0.13116656418328193</v>
      </c>
      <c r="O180" s="302">
        <f t="shared" ref="O180:O187" si="86">SUM(L180:N180)</f>
        <v>4.892595572169375</v>
      </c>
    </row>
    <row r="181" spans="1:15" s="236" customFormat="1" x14ac:dyDescent="0.2">
      <c r="A181" s="237" t="str">
        <f>name!E$6</f>
        <v>Associate professional occupations</v>
      </c>
      <c r="B181" s="302">
        <v>1.867499408280445</v>
      </c>
      <c r="C181" s="302">
        <v>0.14854226198383116</v>
      </c>
      <c r="D181" s="302">
        <v>0.10029621250384312</v>
      </c>
      <c r="E181" s="302">
        <f t="shared" si="84"/>
        <v>2.1163378827681192</v>
      </c>
      <c r="F181" s="303"/>
      <c r="G181" s="302">
        <v>2.9460952465312844</v>
      </c>
      <c r="H181" s="302">
        <v>0.32539329010267926</v>
      </c>
      <c r="I181" s="302">
        <v>8.9412275218916426E-2</v>
      </c>
      <c r="J181" s="302">
        <f t="shared" si="85"/>
        <v>3.36090081185288</v>
      </c>
      <c r="K181" s="303"/>
      <c r="L181" s="302">
        <v>3.8914656155515508</v>
      </c>
      <c r="M181" s="302">
        <v>0.41528257062001372</v>
      </c>
      <c r="N181" s="302">
        <v>0.10516654083527459</v>
      </c>
      <c r="O181" s="302">
        <f t="shared" si="86"/>
        <v>4.4119147270068391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2.653747085442943</v>
      </c>
      <c r="C182" s="302">
        <v>0.88163015607960959</v>
      </c>
      <c r="D182" s="302">
        <v>0.11195556342296442</v>
      </c>
      <c r="E182" s="302">
        <f t="shared" si="84"/>
        <v>3.6473328049455169</v>
      </c>
      <c r="F182" s="303"/>
      <c r="G182" s="302">
        <v>3.5057261270648596</v>
      </c>
      <c r="H182" s="302">
        <v>1.6228342069499622</v>
      </c>
      <c r="I182" s="302">
        <v>9.0594882448703146E-2</v>
      </c>
      <c r="J182" s="302">
        <f t="shared" si="85"/>
        <v>5.2191552164635242</v>
      </c>
      <c r="K182" s="303"/>
      <c r="L182" s="302">
        <v>4.502564357101515</v>
      </c>
      <c r="M182" s="302">
        <v>1.7308399789392002</v>
      </c>
      <c r="N182" s="302">
        <v>8.1282524619488289E-2</v>
      </c>
      <c r="O182" s="302">
        <f t="shared" si="86"/>
        <v>6.3146868606602036</v>
      </c>
    </row>
    <row r="183" spans="1:15" s="236" customFormat="1" x14ac:dyDescent="0.2">
      <c r="A183" s="237" t="str">
        <f>name!E$8</f>
        <v>Skilled trades occupations</v>
      </c>
      <c r="B183" s="302">
        <v>1.1974086466535836</v>
      </c>
      <c r="C183" s="302">
        <v>0.2025260085307381</v>
      </c>
      <c r="D183" s="302">
        <v>0.48024304899267223</v>
      </c>
      <c r="E183" s="302">
        <f t="shared" si="84"/>
        <v>1.8801777041769938</v>
      </c>
      <c r="F183" s="303"/>
      <c r="G183" s="302">
        <v>1.2122681545686047</v>
      </c>
      <c r="H183" s="302">
        <v>0.26602564690036135</v>
      </c>
      <c r="I183" s="302">
        <v>0.25070153837413867</v>
      </c>
      <c r="J183" s="302">
        <f>SUM(G183:I183)</f>
        <v>1.7289953398431048</v>
      </c>
      <c r="K183" s="303"/>
      <c r="L183" s="302">
        <v>1.1910864640035561</v>
      </c>
      <c r="M183" s="302">
        <v>0.38163238927455223</v>
      </c>
      <c r="N183" s="302">
        <v>0.28555217121540089</v>
      </c>
      <c r="O183" s="302">
        <f t="shared" si="86"/>
        <v>1.8582710244935092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1.0486196405910722</v>
      </c>
      <c r="C184" s="302">
        <v>0.65900209951096123</v>
      </c>
      <c r="D184" s="302">
        <v>0.1920699138393393</v>
      </c>
      <c r="E184" s="302">
        <f t="shared" si="84"/>
        <v>1.8996916539413728</v>
      </c>
      <c r="F184" s="303"/>
      <c r="G184" s="302">
        <v>1.4776348042506899</v>
      </c>
      <c r="H184" s="302">
        <v>0.99566200535348981</v>
      </c>
      <c r="I184" s="302">
        <v>0.12949034378820307</v>
      </c>
      <c r="J184" s="302">
        <f t="shared" ref="J184:J187" si="87">SUM(G184:I184)</f>
        <v>2.6027871533923825</v>
      </c>
      <c r="K184" s="303"/>
      <c r="L184" s="302">
        <v>1.4333151467386644</v>
      </c>
      <c r="M184" s="302">
        <v>1.0337900142030403</v>
      </c>
      <c r="N184" s="302">
        <v>0.15694540548470046</v>
      </c>
      <c r="O184" s="302">
        <f t="shared" si="86"/>
        <v>2.6240505664264049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0.97245287792979185</v>
      </c>
      <c r="C185" s="302">
        <v>0.27076942548464178</v>
      </c>
      <c r="D185" s="302">
        <v>9.884552637135513E-2</v>
      </c>
      <c r="E185" s="302">
        <f t="shared" si="84"/>
        <v>1.3420678297857886</v>
      </c>
      <c r="F185" s="303"/>
      <c r="G185" s="302">
        <v>1.3075419694311277</v>
      </c>
      <c r="H185" s="302">
        <v>0.45983430142024484</v>
      </c>
      <c r="I185" s="302">
        <v>6.2482363374340141E-2</v>
      </c>
      <c r="J185" s="302">
        <f t="shared" si="87"/>
        <v>1.8298586342257126</v>
      </c>
      <c r="K185" s="303"/>
      <c r="L185" s="302">
        <v>1.6517497038656448</v>
      </c>
      <c r="M185" s="302">
        <v>0.68999126674545364</v>
      </c>
      <c r="N185" s="302">
        <v>6.1151865615491775E-2</v>
      </c>
      <c r="O185" s="302">
        <f t="shared" si="86"/>
        <v>2.4028928362265902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7.4358337163660684</v>
      </c>
      <c r="C186" s="302">
        <v>0.87759904352508078</v>
      </c>
      <c r="D186" s="302">
        <v>4.2889921356461809</v>
      </c>
      <c r="E186" s="302">
        <f t="shared" si="84"/>
        <v>12.602424895537331</v>
      </c>
      <c r="F186" s="303"/>
      <c r="G186" s="302">
        <v>7.1633736889367796</v>
      </c>
      <c r="H186" s="302">
        <v>1.6488768155998175</v>
      </c>
      <c r="I186" s="302">
        <v>3.2731094699183281</v>
      </c>
      <c r="J186" s="302">
        <f t="shared" si="87"/>
        <v>12.085359974454924</v>
      </c>
      <c r="K186" s="303"/>
      <c r="L186" s="302">
        <v>5.9653058765027192</v>
      </c>
      <c r="M186" s="302">
        <v>1.981729262981524</v>
      </c>
      <c r="N186" s="302">
        <v>3.9300150682245332</v>
      </c>
      <c r="O186" s="302">
        <f t="shared" si="86"/>
        <v>11.877050207708777</v>
      </c>
    </row>
    <row r="187" spans="1:15" s="236" customFormat="1" x14ac:dyDescent="0.2">
      <c r="A187" s="237" t="str">
        <f>name!E$12</f>
        <v>Elementary occupations</v>
      </c>
      <c r="B187" s="302">
        <v>3.9748738275467179</v>
      </c>
      <c r="C187" s="302">
        <v>1.1086638545986829</v>
      </c>
      <c r="D187" s="302">
        <v>0.19848226986253709</v>
      </c>
      <c r="E187" s="302">
        <f t="shared" si="84"/>
        <v>5.2820199520079383</v>
      </c>
      <c r="F187" s="303"/>
      <c r="G187" s="302">
        <v>4.0898785453078741</v>
      </c>
      <c r="H187" s="302">
        <v>1.5311631213089745</v>
      </c>
      <c r="I187" s="302">
        <v>0.13040957344713658</v>
      </c>
      <c r="J187" s="302">
        <f t="shared" si="87"/>
        <v>5.751451240063985</v>
      </c>
      <c r="K187" s="303"/>
      <c r="L187" s="302">
        <v>4.2500724297316488</v>
      </c>
      <c r="M187" s="302">
        <v>1.9485628335051071</v>
      </c>
      <c r="N187" s="302">
        <v>0.14811129774312998</v>
      </c>
      <c r="O187" s="302">
        <f t="shared" si="86"/>
        <v>6.3467465609798861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4.377149128641971</v>
      </c>
      <c r="D189" s="311">
        <f t="shared" si="88"/>
        <v>6.1445080117870168</v>
      </c>
      <c r="E189" s="311">
        <f t="shared" si="88"/>
        <v>33.161999999999971</v>
      </c>
      <c r="F189" s="311"/>
      <c r="G189" s="311">
        <f t="shared" ref="G189:J189" si="89">SUM(G179:G187)</f>
        <v>27.272380998523417</v>
      </c>
      <c r="H189" s="311">
        <f t="shared" si="89"/>
        <v>7.452163847985279</v>
      </c>
      <c r="I189" s="311">
        <f t="shared" si="89"/>
        <v>4.6384551534912921</v>
      </c>
      <c r="J189" s="311">
        <f t="shared" si="89"/>
        <v>39.362999999999985</v>
      </c>
      <c r="K189" s="311"/>
      <c r="L189" s="311">
        <f t="shared" ref="L189:O189" si="90">SUM(L179:L187)</f>
        <v>30.275639543785484</v>
      </c>
      <c r="M189" s="311">
        <f t="shared" si="90"/>
        <v>9.004285092502192</v>
      </c>
      <c r="N189" s="311">
        <f t="shared" si="90"/>
        <v>5.4450753637122675</v>
      </c>
      <c r="O189" s="311">
        <f t="shared" si="90"/>
        <v>44.724999999999945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2.7829580133746061</v>
      </c>
      <c r="C196" s="302">
        <v>0.56082568065622174</v>
      </c>
      <c r="D196" s="302">
        <v>1.647342775935942</v>
      </c>
      <c r="E196" s="302">
        <f>SUM(B196:D196)</f>
        <v>4.9911264699667699</v>
      </c>
      <c r="F196" s="303"/>
      <c r="G196" s="302">
        <v>3.3676522107531839</v>
      </c>
      <c r="H196" s="302">
        <v>0.89689386661995218</v>
      </c>
      <c r="I196" s="302">
        <v>1.2414691903432038</v>
      </c>
      <c r="J196" s="302">
        <f>SUM(G196:I196)</f>
        <v>5.5060152677163403</v>
      </c>
      <c r="K196" s="303"/>
      <c r="L196" s="302">
        <v>3.4196442144929771</v>
      </c>
      <c r="M196" s="302">
        <v>1.1807069079904053</v>
      </c>
      <c r="N196" s="302">
        <v>1.3371952767408322</v>
      </c>
      <c r="O196" s="302">
        <f>SUM(L196:N196)</f>
        <v>5.9375463992242148</v>
      </c>
    </row>
    <row r="197" spans="1:15" s="236" customFormat="1" x14ac:dyDescent="0.2">
      <c r="A197" s="237" t="str">
        <f>name!E$5</f>
        <v>Professional occupations</v>
      </c>
      <c r="B197" s="302">
        <v>0.80413114399790364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1.0859870129729969</v>
      </c>
      <c r="F197" s="303"/>
      <c r="G197" s="302">
        <v>1.169072455014821</v>
      </c>
      <c r="H197" s="302">
        <v>0.28550603179450262</v>
      </c>
      <c r="I197" s="302">
        <v>8.566179147176195E-2</v>
      </c>
      <c r="J197" s="302">
        <f t="shared" ref="J197:J199" si="92">SUM(G197:I197)</f>
        <v>1.5402402782810856</v>
      </c>
      <c r="K197" s="303"/>
      <c r="L197" s="302">
        <v>1.3450917989436815</v>
      </c>
      <c r="M197" s="302">
        <v>0.43486395905584868</v>
      </c>
      <c r="N197" s="302">
        <v>5.6817780303225915E-2</v>
      </c>
      <c r="O197" s="302">
        <f t="shared" ref="O197:O204" si="93">SUM(L197:N197)</f>
        <v>1.8367735383027561</v>
      </c>
    </row>
    <row r="198" spans="1:15" s="236" customFormat="1" x14ac:dyDescent="0.2">
      <c r="A198" s="237" t="str">
        <f>name!E$6</f>
        <v>Associate professional occupations</v>
      </c>
      <c r="B198" s="302">
        <v>0.58645388396515208</v>
      </c>
      <c r="C198" s="302">
        <v>0.52054534010926889</v>
      </c>
      <c r="D198" s="302">
        <v>7.3478008523073401E-2</v>
      </c>
      <c r="E198" s="302">
        <f t="shared" si="91"/>
        <v>1.1804772325974944</v>
      </c>
      <c r="F198" s="303"/>
      <c r="G198" s="302">
        <v>0.77590158956071476</v>
      </c>
      <c r="H198" s="302">
        <v>0.61100654227467754</v>
      </c>
      <c r="I198" s="302">
        <v>4.7139738275820242E-2</v>
      </c>
      <c r="J198" s="302">
        <f t="shared" si="92"/>
        <v>1.4340478701112127</v>
      </c>
      <c r="K198" s="303"/>
      <c r="L198" s="302">
        <v>0.90694040466329673</v>
      </c>
      <c r="M198" s="302">
        <v>1.0566012442229176</v>
      </c>
      <c r="N198" s="302">
        <v>4.9102535638095544E-2</v>
      </c>
      <c r="O198" s="302">
        <f t="shared" si="93"/>
        <v>2.0126441845243099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2.4378485165229117E-2</v>
      </c>
      <c r="E199" s="302">
        <f t="shared" si="91"/>
        <v>1.6380910986318991</v>
      </c>
      <c r="F199" s="303"/>
      <c r="G199" s="302">
        <v>0.90651525161285784</v>
      </c>
      <c r="H199" s="302">
        <v>0.91061357569825763</v>
      </c>
      <c r="I199" s="302">
        <v>1.8629125441015738E-2</v>
      </c>
      <c r="J199" s="302">
        <f t="shared" si="92"/>
        <v>1.8357579527521313</v>
      </c>
      <c r="K199" s="303"/>
      <c r="L199" s="302">
        <v>1.1344981538745207</v>
      </c>
      <c r="M199" s="302">
        <v>1.385388849792873</v>
      </c>
      <c r="N199" s="302">
        <v>1.5583109623604563E-2</v>
      </c>
      <c r="O199" s="302">
        <f t="shared" si="93"/>
        <v>2.5354701132909985</v>
      </c>
    </row>
    <row r="200" spans="1:15" s="236" customFormat="1" x14ac:dyDescent="0.2">
      <c r="A200" s="237" t="str">
        <f>name!E$8</f>
        <v>Skilled trades occupations</v>
      </c>
      <c r="B200" s="302">
        <v>1.4149942322375459</v>
      </c>
      <c r="C200" s="302">
        <v>2.0942800040980685</v>
      </c>
      <c r="D200" s="302">
        <v>0.49788947431015268</v>
      </c>
      <c r="E200" s="302">
        <f t="shared" si="91"/>
        <v>4.0071637106457674</v>
      </c>
      <c r="F200" s="303"/>
      <c r="G200" s="302">
        <v>1.264100550158803</v>
      </c>
      <c r="H200" s="302">
        <v>1.7362416716206548</v>
      </c>
      <c r="I200" s="302">
        <v>0.38038519149745464</v>
      </c>
      <c r="J200" s="302">
        <f>SUM(G200:I200)</f>
        <v>3.3807274132769125</v>
      </c>
      <c r="K200" s="303"/>
      <c r="L200" s="302">
        <v>0.88249709194723913</v>
      </c>
      <c r="M200" s="302">
        <v>1.941064396924427</v>
      </c>
      <c r="N200" s="302">
        <v>0.47466323215526662</v>
      </c>
      <c r="O200" s="302">
        <f t="shared" si="93"/>
        <v>3.2982247210269326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0.80158450864243325</v>
      </c>
      <c r="D201" s="302">
        <v>0.11023034934025844</v>
      </c>
      <c r="E201" s="302">
        <f t="shared" si="91"/>
        <v>1.6823942977065647</v>
      </c>
      <c r="F201" s="303"/>
      <c r="G201" s="302">
        <v>0.77521458986713421</v>
      </c>
      <c r="H201" s="302">
        <v>0.75657220994947072</v>
      </c>
      <c r="I201" s="302">
        <v>0.11260248947519039</v>
      </c>
      <c r="J201" s="302">
        <f t="shared" ref="J201:J204" si="94">SUM(G201:I201)</f>
        <v>1.6443892892917953</v>
      </c>
      <c r="K201" s="303"/>
      <c r="L201" s="302">
        <v>0.72818934738767049</v>
      </c>
      <c r="M201" s="302">
        <v>0.76656499729964744</v>
      </c>
      <c r="N201" s="302">
        <v>0.19411617604775708</v>
      </c>
      <c r="O201" s="302">
        <f t="shared" si="93"/>
        <v>1.6888705207350749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0.7304430616465073</v>
      </c>
      <c r="C202" s="302">
        <v>2.0491453973103919</v>
      </c>
      <c r="D202" s="302">
        <v>0.61226960176635059</v>
      </c>
      <c r="E202" s="302">
        <f t="shared" si="91"/>
        <v>3.3918580607232496</v>
      </c>
      <c r="F202" s="303"/>
      <c r="G202" s="302">
        <v>0.76669378410747091</v>
      </c>
      <c r="H202" s="302">
        <v>2.1708952595474575</v>
      </c>
      <c r="I202" s="302">
        <v>0.32530847902752436</v>
      </c>
      <c r="J202" s="302">
        <f t="shared" si="94"/>
        <v>3.262897522682453</v>
      </c>
      <c r="K202" s="303"/>
      <c r="L202" s="302">
        <v>0.92848178796083969</v>
      </c>
      <c r="M202" s="302">
        <v>3.5110253596894734</v>
      </c>
      <c r="N202" s="302">
        <v>0.2350008816062302</v>
      </c>
      <c r="O202" s="302">
        <f t="shared" si="93"/>
        <v>4.6745080292565433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5.7902059947270379E-2</v>
      </c>
      <c r="E203" s="302">
        <f t="shared" si="91"/>
        <v>1.3496049461295776</v>
      </c>
      <c r="F203" s="303"/>
      <c r="G203" s="302">
        <v>0.30907346129879448</v>
      </c>
      <c r="H203" s="302">
        <v>1.0216672483546718</v>
      </c>
      <c r="I203" s="302">
        <v>3.4492293661189409E-2</v>
      </c>
      <c r="J203" s="302">
        <f t="shared" si="94"/>
        <v>1.3652330033146556</v>
      </c>
      <c r="K203" s="303"/>
      <c r="L203" s="302">
        <v>0.33610188898292892</v>
      </c>
      <c r="M203" s="302">
        <v>1.4621950638921748</v>
      </c>
      <c r="N203" s="302">
        <v>5.7828661883176154E-2</v>
      </c>
      <c r="O203" s="302">
        <f t="shared" si="93"/>
        <v>1.8561256147582801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11.822500030274776</v>
      </c>
      <c r="D204" s="302">
        <v>0.31882872232144066</v>
      </c>
      <c r="E204" s="302">
        <f t="shared" si="91"/>
        <v>16.705297170625663</v>
      </c>
      <c r="F204" s="303"/>
      <c r="G204" s="302">
        <v>4.2543237089519241</v>
      </c>
      <c r="H204" s="302">
        <v>10.462510791052631</v>
      </c>
      <c r="I204" s="302">
        <v>0.15685690256889651</v>
      </c>
      <c r="J204" s="302">
        <f t="shared" si="94"/>
        <v>14.873691402573453</v>
      </c>
      <c r="K204" s="303"/>
      <c r="L204" s="302">
        <v>5.024798638531748</v>
      </c>
      <c r="M204" s="302">
        <v>8.0671138611408235</v>
      </c>
      <c r="N204" s="302">
        <v>0.2849243792083227</v>
      </c>
      <c r="O204" s="302">
        <f t="shared" si="93"/>
        <v>13.376836878880894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19.715348648304563</v>
      </c>
      <c r="D206" s="311">
        <f t="shared" si="95"/>
        <v>3.4580466453094596</v>
      </c>
      <c r="E206" s="311">
        <f t="shared" si="95"/>
        <v>36.031999999999982</v>
      </c>
      <c r="F206" s="311"/>
      <c r="G206" s="311">
        <f t="shared" ref="G206:J206" si="96">SUM(G196:G204)</f>
        <v>13.588547601325704</v>
      </c>
      <c r="H206" s="311">
        <f t="shared" si="96"/>
        <v>18.851907196912279</v>
      </c>
      <c r="I206" s="311">
        <f t="shared" si="96"/>
        <v>2.4025452017620572</v>
      </c>
      <c r="J206" s="311">
        <f t="shared" si="96"/>
        <v>34.843000000000039</v>
      </c>
      <c r="K206" s="311"/>
      <c r="L206" s="311">
        <f t="shared" ref="L206:O206" si="97">SUM(L196:L204)</f>
        <v>14.706243326784904</v>
      </c>
      <c r="M206" s="311">
        <f t="shared" si="97"/>
        <v>19.805524640008592</v>
      </c>
      <c r="N206" s="311">
        <f t="shared" si="97"/>
        <v>2.705232033206511</v>
      </c>
      <c r="O206" s="311">
        <f t="shared" si="97"/>
        <v>37.217000000000006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0.11805542480899411</v>
      </c>
      <c r="C213" s="302">
        <v>2.4540028540497676E-2</v>
      </c>
      <c r="D213" s="302">
        <v>6.7147750400063974E-2</v>
      </c>
      <c r="E213" s="302">
        <f>SUM(B213:D213)</f>
        <v>0.20974320374955574</v>
      </c>
      <c r="F213" s="303"/>
      <c r="G213" s="302">
        <v>0.27259575893544491</v>
      </c>
      <c r="H213" s="302">
        <v>2.1156092908882585E-2</v>
      </c>
      <c r="I213" s="302">
        <v>0.10449788086192766</v>
      </c>
      <c r="J213" s="302">
        <f>SUM(G213:I213)</f>
        <v>0.39824973270625519</v>
      </c>
      <c r="K213" s="303"/>
      <c r="L213" s="302">
        <v>0.25034285251023575</v>
      </c>
      <c r="M213" s="302">
        <v>2.4815144529405919E-2</v>
      </c>
      <c r="N213" s="302">
        <v>0.10846808732457396</v>
      </c>
      <c r="O213" s="302">
        <f>SUM(L213:N213)</f>
        <v>0.38362608436421564</v>
      </c>
    </row>
    <row r="214" spans="1:15" s="236" customFormat="1" x14ac:dyDescent="0.2">
      <c r="A214" s="237" t="str">
        <f>name!E$5</f>
        <v>Professional occupations</v>
      </c>
      <c r="B214" s="302">
        <v>0.13215756484087585</v>
      </c>
      <c r="C214" s="302">
        <v>3.1014565699548125E-2</v>
      </c>
      <c r="D214" s="302">
        <v>0.19503092648810497</v>
      </c>
      <c r="E214" s="302">
        <f t="shared" ref="E214:E221" si="98">SUM(B214:D214)</f>
        <v>0.35820305702852895</v>
      </c>
      <c r="F214" s="303"/>
      <c r="G214" s="302">
        <v>0.36952740252598121</v>
      </c>
      <c r="H214" s="302">
        <v>3.8716256845757774E-2</v>
      </c>
      <c r="I214" s="302">
        <v>0.21381775599675837</v>
      </c>
      <c r="J214" s="302">
        <f t="shared" ref="J214:J216" si="99">SUM(G214:I214)</f>
        <v>0.62206141536849735</v>
      </c>
      <c r="K214" s="303"/>
      <c r="L214" s="302">
        <v>0.44547298714664646</v>
      </c>
      <c r="M214" s="302">
        <v>5.279409485677395E-2</v>
      </c>
      <c r="N214" s="302">
        <v>0.19454234236462292</v>
      </c>
      <c r="O214" s="302">
        <f t="shared" ref="O214:O221" si="100">SUM(L214:N214)</f>
        <v>0.69280942436804338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0.13251608889237668</v>
      </c>
      <c r="C215" s="302">
        <v>6.1180587593584225E-2</v>
      </c>
      <c r="D215" s="302">
        <v>0.17546538043279905</v>
      </c>
      <c r="E215" s="302">
        <f t="shared" si="98"/>
        <v>0.36916205691875992</v>
      </c>
      <c r="F215" s="303"/>
      <c r="G215" s="302">
        <v>0.36994049205727736</v>
      </c>
      <c r="H215" s="302">
        <v>5.5085141401509247E-2</v>
      </c>
      <c r="I215" s="302">
        <v>0.42892676269394098</v>
      </c>
      <c r="J215" s="302">
        <f t="shared" si="99"/>
        <v>0.85395239615272756</v>
      </c>
      <c r="K215" s="303"/>
      <c r="L215" s="302">
        <v>0.35689799276211437</v>
      </c>
      <c r="M215" s="302">
        <v>5.3653200611232153E-2</v>
      </c>
      <c r="N215" s="302">
        <v>0.40857035087313187</v>
      </c>
      <c r="O215" s="302">
        <f t="shared" si="100"/>
        <v>0.81912154424647832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9.6782043736347315E-2</v>
      </c>
      <c r="C216" s="302">
        <v>0.11843234040269121</v>
      </c>
      <c r="D216" s="302">
        <v>1.0643220196177626E-2</v>
      </c>
      <c r="E216" s="302">
        <f t="shared" si="98"/>
        <v>0.22585760433521618</v>
      </c>
      <c r="F216" s="303"/>
      <c r="G216" s="302">
        <v>0.27457247410129643</v>
      </c>
      <c r="H216" s="302">
        <v>0.11528827904523439</v>
      </c>
      <c r="I216" s="302">
        <v>2.0313131393182325E-2</v>
      </c>
      <c r="J216" s="302">
        <f t="shared" si="99"/>
        <v>0.4101738845397131</v>
      </c>
      <c r="K216" s="303"/>
      <c r="L216" s="302">
        <v>0.27197861025046838</v>
      </c>
      <c r="M216" s="302">
        <v>0.11548594017106747</v>
      </c>
      <c r="N216" s="302">
        <v>1.5556375692713885E-2</v>
      </c>
      <c r="O216" s="302">
        <f t="shared" si="100"/>
        <v>0.40302092611424972</v>
      </c>
    </row>
    <row r="217" spans="1:15" s="236" customFormat="1" x14ac:dyDescent="0.2">
      <c r="A217" s="237" t="str">
        <f>name!E$8</f>
        <v>Skilled trades occupations</v>
      </c>
      <c r="B217" s="302">
        <v>0.12767335111069392</v>
      </c>
      <c r="C217" s="302">
        <v>3.24451107005784E-2</v>
      </c>
      <c r="D217" s="302">
        <v>0.10275073974350403</v>
      </c>
      <c r="E217" s="302">
        <f t="shared" si="98"/>
        <v>0.26286920155477633</v>
      </c>
      <c r="F217" s="303"/>
      <c r="G217" s="302">
        <v>0.19282983664310555</v>
      </c>
      <c r="H217" s="302">
        <v>1.4807140280153792E-2</v>
      </c>
      <c r="I217" s="302">
        <v>0.12739750953153997</v>
      </c>
      <c r="J217" s="302">
        <f>SUM(G217:I217)</f>
        <v>0.33503448645479927</v>
      </c>
      <c r="K217" s="303"/>
      <c r="L217" s="302">
        <v>0.15373992009292517</v>
      </c>
      <c r="M217" s="302">
        <v>1.9161137696808526E-2</v>
      </c>
      <c r="N217" s="302">
        <v>0.14287499068849915</v>
      </c>
      <c r="O217" s="302">
        <f t="shared" si="100"/>
        <v>0.31577604847823282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3.3454000669111077E-2</v>
      </c>
      <c r="C218" s="302">
        <v>3.1625908377332521E-2</v>
      </c>
      <c r="D218" s="302">
        <v>1.1478549135174813E-2</v>
      </c>
      <c r="E218" s="302">
        <f t="shared" si="98"/>
        <v>7.6558458181618411E-2</v>
      </c>
      <c r="F218" s="303"/>
      <c r="G218" s="302">
        <v>0.12144676407424183</v>
      </c>
      <c r="H218" s="302">
        <v>5.0090730435858009E-2</v>
      </c>
      <c r="I218" s="302">
        <v>3.2982234459227412E-2</v>
      </c>
      <c r="J218" s="302">
        <f t="shared" ref="J218:J221" si="101">SUM(G218:I218)</f>
        <v>0.20451972896932724</v>
      </c>
      <c r="K218" s="303"/>
      <c r="L218" s="302">
        <v>0.11106766935641192</v>
      </c>
      <c r="M218" s="302">
        <v>4.2697402743287385E-2</v>
      </c>
      <c r="N218" s="302">
        <v>3.3534713526537085E-2</v>
      </c>
      <c r="O218" s="302">
        <f t="shared" si="100"/>
        <v>0.18729978562623639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5.9945383921133383E-2</v>
      </c>
      <c r="C219" s="302">
        <v>4.9738351448474154E-2</v>
      </c>
      <c r="D219" s="302">
        <v>1.1579778095857866E-2</v>
      </c>
      <c r="E219" s="302">
        <f t="shared" si="98"/>
        <v>0.12126351346546541</v>
      </c>
      <c r="F219" s="303"/>
      <c r="G219" s="302">
        <v>0.13870695294528082</v>
      </c>
      <c r="H219" s="302">
        <v>4.1762976480397777E-2</v>
      </c>
      <c r="I219" s="302">
        <v>1.7690619845090232E-2</v>
      </c>
      <c r="J219" s="302">
        <f t="shared" si="101"/>
        <v>0.19816054927076884</v>
      </c>
      <c r="K219" s="303"/>
      <c r="L219" s="302">
        <v>0.15053211322365889</v>
      </c>
      <c r="M219" s="302">
        <v>4.2784015883358319E-2</v>
      </c>
      <c r="N219" s="302">
        <v>1.4150765102184869E-2</v>
      </c>
      <c r="O219" s="302">
        <f t="shared" si="100"/>
        <v>0.20746689420920209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3.6202421354758312E-2</v>
      </c>
      <c r="C220" s="302">
        <v>2.7860460969977921E-2</v>
      </c>
      <c r="D220" s="302">
        <v>3.7966445704292473E-2</v>
      </c>
      <c r="E220" s="302">
        <f t="shared" si="98"/>
        <v>0.1020293280290287</v>
      </c>
      <c r="F220" s="303"/>
      <c r="G220" s="302">
        <v>7.2969115827433872E-2</v>
      </c>
      <c r="H220" s="302">
        <v>1.1403765834882734E-2</v>
      </c>
      <c r="I220" s="302">
        <v>4.6405966355609535E-2</v>
      </c>
      <c r="J220" s="302">
        <f t="shared" si="101"/>
        <v>0.13077884801792614</v>
      </c>
      <c r="K220" s="303"/>
      <c r="L220" s="302">
        <v>6.2041099621691749E-2</v>
      </c>
      <c r="M220" s="302">
        <v>1.4303025173015965E-2</v>
      </c>
      <c r="N220" s="302">
        <v>5.9183438699427257E-2</v>
      </c>
      <c r="O220" s="302">
        <f t="shared" si="100"/>
        <v>0.13552756349413497</v>
      </c>
    </row>
    <row r="221" spans="1:15" s="236" customFormat="1" x14ac:dyDescent="0.2">
      <c r="A221" s="237" t="str">
        <f>name!E$12</f>
        <v>Elementary occupations</v>
      </c>
      <c r="B221" s="302">
        <v>8.3390037393994393E-2</v>
      </c>
      <c r="C221" s="302">
        <v>0.15543807917032951</v>
      </c>
      <c r="D221" s="302">
        <v>8.048546017272519E-2</v>
      </c>
      <c r="E221" s="302">
        <f t="shared" si="98"/>
        <v>0.31931357673704908</v>
      </c>
      <c r="F221" s="303"/>
      <c r="G221" s="302">
        <v>0.23453416114019313</v>
      </c>
      <c r="H221" s="302">
        <v>0.11896003419931155</v>
      </c>
      <c r="I221" s="302">
        <v>0.11257476318047961</v>
      </c>
      <c r="J221" s="302">
        <f t="shared" si="101"/>
        <v>0.46606895851998426</v>
      </c>
      <c r="K221" s="303"/>
      <c r="L221" s="302">
        <v>0.23020075073316107</v>
      </c>
      <c r="M221" s="302">
        <v>0.12073838306128978</v>
      </c>
      <c r="N221" s="302">
        <v>0.11841259530475927</v>
      </c>
      <c r="O221" s="302">
        <f t="shared" si="100"/>
        <v>0.46935172909921014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0.82017631672828495</v>
      </c>
      <c r="C223" s="311">
        <f t="shared" ref="C223:E223" si="102">SUM(C213:C221)</f>
        <v>0.53227543290301371</v>
      </c>
      <c r="D223" s="311">
        <f t="shared" si="102"/>
        <v>0.69254825036869994</v>
      </c>
      <c r="E223" s="311">
        <f t="shared" si="102"/>
        <v>2.0449999999999986</v>
      </c>
      <c r="F223" s="311"/>
      <c r="G223" s="311">
        <f t="shared" ref="G223:J223" si="103">SUM(G213:G221)</f>
        <v>2.0471229582502555</v>
      </c>
      <c r="H223" s="311">
        <f t="shared" si="103"/>
        <v>0.46727041743198783</v>
      </c>
      <c r="I223" s="311">
        <f t="shared" si="103"/>
        <v>1.1046066243177561</v>
      </c>
      <c r="J223" s="311">
        <f t="shared" si="103"/>
        <v>3.6189999999999984</v>
      </c>
      <c r="K223" s="311"/>
      <c r="L223" s="311">
        <f t="shared" ref="L223:O223" si="104">SUM(L213:L221)</f>
        <v>2.0322739956973139</v>
      </c>
      <c r="M223" s="311">
        <f t="shared" si="104"/>
        <v>0.48643234472623953</v>
      </c>
      <c r="N223" s="311">
        <f t="shared" si="104"/>
        <v>1.0952936595764502</v>
      </c>
      <c r="O223" s="311">
        <f t="shared" si="104"/>
        <v>3.614000000000003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1.3608040827009664</v>
      </c>
      <c r="C230" s="302">
        <v>0.24724958983285125</v>
      </c>
      <c r="D230" s="302">
        <v>0.13050537168999096</v>
      </c>
      <c r="E230" s="302">
        <f>SUM(B230:D230)</f>
        <v>1.7385590442238086</v>
      </c>
      <c r="F230" s="303"/>
      <c r="G230" s="302">
        <v>2.0798956178711681</v>
      </c>
      <c r="H230" s="302">
        <v>0.32155720913989772</v>
      </c>
      <c r="I230" s="302">
        <v>0.16715701917262399</v>
      </c>
      <c r="J230" s="302">
        <f>SUM(G230:I230)</f>
        <v>2.5686098461836897</v>
      </c>
      <c r="K230" s="303"/>
      <c r="L230" s="302">
        <v>1.953939021040487</v>
      </c>
      <c r="M230" s="302">
        <v>0.40561173720984317</v>
      </c>
      <c r="N230" s="302">
        <v>0.18841869216754431</v>
      </c>
      <c r="O230" s="302">
        <f>SUM(L230:N230)</f>
        <v>2.5479694504178743</v>
      </c>
    </row>
    <row r="231" spans="1:15" s="236" customFormat="1" x14ac:dyDescent="0.2">
      <c r="A231" s="237" t="str">
        <f>name!E$5</f>
        <v>Professional occupations</v>
      </c>
      <c r="B231" s="302">
        <v>3.8913532696320536</v>
      </c>
      <c r="C231" s="302">
        <v>0.22788616296832742</v>
      </c>
      <c r="D231" s="302">
        <v>0.48687180204587899</v>
      </c>
      <c r="E231" s="302">
        <f t="shared" ref="E231:E238" si="105">SUM(B231:D231)</f>
        <v>4.60611123464626</v>
      </c>
      <c r="F231" s="303"/>
      <c r="G231" s="302">
        <v>6.6065730015283082</v>
      </c>
      <c r="H231" s="302">
        <v>0.26501486290636395</v>
      </c>
      <c r="I231" s="302">
        <v>0.54330047077680599</v>
      </c>
      <c r="J231" s="302">
        <f t="shared" ref="J231:J233" si="106">SUM(G231:I231)</f>
        <v>7.4148883352114785</v>
      </c>
      <c r="K231" s="303"/>
      <c r="L231" s="302">
        <v>8.5429479844382126</v>
      </c>
      <c r="M231" s="302">
        <v>0.36325850505404639</v>
      </c>
      <c r="N231" s="302">
        <v>0.54447569675382856</v>
      </c>
      <c r="O231" s="302">
        <f t="shared" ref="O231:O238" si="107">SUM(L231:N231)</f>
        <v>9.4506821862460875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2.4738478882552752</v>
      </c>
      <c r="H232" s="302">
        <v>0.21722383870351283</v>
      </c>
      <c r="I232" s="302">
        <v>0.18946649522375467</v>
      </c>
      <c r="J232" s="302">
        <f t="shared" si="106"/>
        <v>2.8805382221825431</v>
      </c>
      <c r="K232" s="303"/>
      <c r="L232" s="302">
        <v>2.5315145162364812</v>
      </c>
      <c r="M232" s="302">
        <v>0.2094538194343038</v>
      </c>
      <c r="N232" s="302">
        <v>0.20146694983495778</v>
      </c>
      <c r="O232" s="302">
        <f t="shared" si="107"/>
        <v>2.9424352855057427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2.6376796079198555E-2</v>
      </c>
      <c r="E233" s="302">
        <f t="shared" si="105"/>
        <v>1.1563399952456161</v>
      </c>
      <c r="F233" s="303"/>
      <c r="G233" s="302">
        <v>0.93013697032582665</v>
      </c>
      <c r="H233" s="302">
        <v>0.35815622510291145</v>
      </c>
      <c r="I233" s="302">
        <v>2.3616940042142206E-2</v>
      </c>
      <c r="J233" s="302">
        <f t="shared" si="106"/>
        <v>1.3119101354708802</v>
      </c>
      <c r="K233" s="303"/>
      <c r="L233" s="302">
        <v>0.98835019214473085</v>
      </c>
      <c r="M233" s="302">
        <v>0.32654815220146594</v>
      </c>
      <c r="N233" s="302">
        <v>1.881628274456857E-2</v>
      </c>
      <c r="O233" s="302">
        <f t="shared" si="107"/>
        <v>1.3337146270907654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0.68442641141109128</v>
      </c>
      <c r="H234" s="302">
        <v>3.8366866569605654E-2</v>
      </c>
      <c r="I234" s="302">
        <v>0.18905691891310319</v>
      </c>
      <c r="J234" s="302">
        <f>SUM(G234:I234)</f>
        <v>0.91185019689380009</v>
      </c>
      <c r="K234" s="303"/>
      <c r="L234" s="302">
        <v>0.42207130998506748</v>
      </c>
      <c r="M234" s="302">
        <v>4.7407238935528097E-2</v>
      </c>
      <c r="N234" s="302">
        <v>0.32812682652837355</v>
      </c>
      <c r="O234" s="302">
        <f t="shared" si="107"/>
        <v>0.79760537544896914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5.1855437069992016E-2</v>
      </c>
      <c r="D235" s="302">
        <v>1.7827055082045438E-2</v>
      </c>
      <c r="E235" s="302">
        <f t="shared" si="105"/>
        <v>0.26125124845961162</v>
      </c>
      <c r="F235" s="303"/>
      <c r="G235" s="302">
        <v>0.24332469207196647</v>
      </c>
      <c r="H235" s="302">
        <v>4.6891929207320597E-2</v>
      </c>
      <c r="I235" s="302">
        <v>2.2826527120988815E-2</v>
      </c>
      <c r="J235" s="302">
        <f t="shared" ref="J235:J238" si="108">SUM(G235:I235)</f>
        <v>0.31304314840027586</v>
      </c>
      <c r="K235" s="303"/>
      <c r="L235" s="302">
        <v>0.29247144623170263</v>
      </c>
      <c r="M235" s="302">
        <v>4.4330760254118404E-2</v>
      </c>
      <c r="N235" s="302">
        <v>3.6290859441813948E-2</v>
      </c>
      <c r="O235" s="302">
        <f t="shared" si="107"/>
        <v>0.37309306592763497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0.48519605440965069</v>
      </c>
      <c r="C236" s="302">
        <v>0.29416557226157941</v>
      </c>
      <c r="D236" s="302">
        <v>2.1817561751154246E-2</v>
      </c>
      <c r="E236" s="302">
        <f t="shared" si="105"/>
        <v>0.80117918842238434</v>
      </c>
      <c r="F236" s="303"/>
      <c r="G236" s="302">
        <v>0.59933556767999241</v>
      </c>
      <c r="H236" s="302">
        <v>0.22244400101850242</v>
      </c>
      <c r="I236" s="302">
        <v>1.6818083490767445E-2</v>
      </c>
      <c r="J236" s="302">
        <f t="shared" si="108"/>
        <v>0.83859765218926219</v>
      </c>
      <c r="K236" s="303"/>
      <c r="L236" s="302">
        <v>0.70661402039337218</v>
      </c>
      <c r="M236" s="302">
        <v>0.28017571440887978</v>
      </c>
      <c r="N236" s="302">
        <v>1.789695228258828E-2</v>
      </c>
      <c r="O236" s="302">
        <f t="shared" si="107"/>
        <v>1.0046866870848403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8.6241570584122809E-2</v>
      </c>
      <c r="H237" s="302">
        <v>5.648490353398148E-2</v>
      </c>
      <c r="I237" s="302">
        <v>5.4790445409260792E-2</v>
      </c>
      <c r="J237" s="302">
        <f t="shared" si="108"/>
        <v>0.19751691952736508</v>
      </c>
      <c r="K237" s="303"/>
      <c r="L237" s="302">
        <v>7.3294363483994596E-2</v>
      </c>
      <c r="M237" s="302">
        <v>5.4799013019885753E-2</v>
      </c>
      <c r="N237" s="302">
        <v>7.7945915708760027E-2</v>
      </c>
      <c r="O237" s="302">
        <f t="shared" si="107"/>
        <v>0.20603929221264039</v>
      </c>
    </row>
    <row r="238" spans="1:15" s="236" customFormat="1" x14ac:dyDescent="0.2">
      <c r="A238" s="237" t="str">
        <f>name!E$12</f>
        <v>Elementary occupations</v>
      </c>
      <c r="B238" s="302">
        <v>0.17975960035566091</v>
      </c>
      <c r="C238" s="302">
        <v>0.10936561105036054</v>
      </c>
      <c r="D238" s="302">
        <v>5.2216331069901541E-2</v>
      </c>
      <c r="E238" s="302">
        <f t="shared" si="105"/>
        <v>0.34134154247592297</v>
      </c>
      <c r="F238" s="303"/>
      <c r="G238" s="302">
        <v>0.16325135656043374</v>
      </c>
      <c r="H238" s="302">
        <v>0.1201878428258546</v>
      </c>
      <c r="I238" s="302">
        <v>4.3606344554409128E-2</v>
      </c>
      <c r="J238" s="302">
        <f t="shared" si="108"/>
        <v>0.32704554394069751</v>
      </c>
      <c r="K238" s="303"/>
      <c r="L238" s="302">
        <v>0.17692328419558037</v>
      </c>
      <c r="M238" s="302">
        <v>9.3000448973238906E-2</v>
      </c>
      <c r="N238" s="302">
        <v>6.085029689660245E-2</v>
      </c>
      <c r="O238" s="302">
        <f t="shared" si="107"/>
        <v>0.33077403006542172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9.0682298410871756</v>
      </c>
      <c r="C240" s="311">
        <f t="shared" ref="C240:E240" si="109">SUM(C230:C238)</f>
        <v>1.6728751721524227</v>
      </c>
      <c r="D240" s="311">
        <f t="shared" si="109"/>
        <v>1.1488949867604135</v>
      </c>
      <c r="E240" s="311">
        <f t="shared" si="109"/>
        <v>11.890000000000013</v>
      </c>
      <c r="F240" s="311"/>
      <c r="G240" s="311">
        <f t="shared" ref="G240:J240" si="110">SUM(G230:G238)</f>
        <v>13.867033076288186</v>
      </c>
      <c r="H240" s="311">
        <f t="shared" si="110"/>
        <v>1.6463276790079506</v>
      </c>
      <c r="I240" s="311">
        <f t="shared" si="110"/>
        <v>1.2506392447038561</v>
      </c>
      <c r="J240" s="311">
        <f t="shared" si="110"/>
        <v>16.763999999999992</v>
      </c>
      <c r="K240" s="311"/>
      <c r="L240" s="311">
        <f t="shared" ref="L240:O240" si="111">SUM(L230:L238)</f>
        <v>15.688126138149629</v>
      </c>
      <c r="M240" s="311">
        <f t="shared" si="111"/>
        <v>1.8245853894913102</v>
      </c>
      <c r="N240" s="311">
        <f t="shared" si="111"/>
        <v>1.4742884723590375</v>
      </c>
      <c r="O240" s="311">
        <f t="shared" si="111"/>
        <v>18.986999999999977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1.8698990361709653</v>
      </c>
      <c r="C247" s="302">
        <v>0.17335589523460451</v>
      </c>
      <c r="D247" s="302">
        <v>6.3464638897278144E-2</v>
      </c>
      <c r="E247" s="302">
        <f>SUM(B247:D247)</f>
        <v>2.1067195703028476</v>
      </c>
      <c r="F247" s="303"/>
      <c r="G247" s="302">
        <v>1.7998948959263257</v>
      </c>
      <c r="H247" s="302">
        <v>0.25302504181219382</v>
      </c>
      <c r="I247" s="302">
        <v>0.13851784809106385</v>
      </c>
      <c r="J247" s="302">
        <f>SUM(G247:I247)</f>
        <v>2.1914377858295833</v>
      </c>
      <c r="K247" s="303"/>
      <c r="L247" s="302">
        <v>1.5450795095200298</v>
      </c>
      <c r="M247" s="302">
        <v>0.33096174736335898</v>
      </c>
      <c r="N247" s="302">
        <v>0.15147109707759779</v>
      </c>
      <c r="O247" s="302">
        <f>SUM(L247:N247)</f>
        <v>2.0275123539609865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0.13344780707451281</v>
      </c>
      <c r="D248" s="302">
        <v>0.11083606175597353</v>
      </c>
      <c r="E248" s="302">
        <f t="shared" ref="E248:E255" si="112">SUM(B248:D248)</f>
        <v>2.7909642859357926</v>
      </c>
      <c r="F248" s="303"/>
      <c r="G248" s="302">
        <v>2.9506638923671216</v>
      </c>
      <c r="H248" s="302">
        <v>0.18517930415069184</v>
      </c>
      <c r="I248" s="302">
        <v>0.18999229121085937</v>
      </c>
      <c r="J248" s="302">
        <f t="shared" ref="J248:J250" si="113">SUM(G248:I248)</f>
        <v>3.3258354877286731</v>
      </c>
      <c r="K248" s="303"/>
      <c r="L248" s="302">
        <v>3.5807918206182614</v>
      </c>
      <c r="M248" s="302">
        <v>0.20634090828477314</v>
      </c>
      <c r="N248" s="302">
        <v>0.18927126705344172</v>
      </c>
      <c r="O248" s="302">
        <f t="shared" ref="O248:O255" si="114">SUM(L248:N248)</f>
        <v>3.9764039959564763</v>
      </c>
    </row>
    <row r="249" spans="1:15" s="236" customFormat="1" x14ac:dyDescent="0.2">
      <c r="A249" s="237" t="str">
        <f>name!E$6</f>
        <v>Associate professional occupations</v>
      </c>
      <c r="B249" s="302">
        <v>2.6663050938092647</v>
      </c>
      <c r="C249" s="302">
        <v>0.32346079891674773</v>
      </c>
      <c r="D249" s="302">
        <v>0.1374578622339018</v>
      </c>
      <c r="E249" s="302">
        <f t="shared" si="112"/>
        <v>3.1272237549599144</v>
      </c>
      <c r="F249" s="303"/>
      <c r="G249" s="302">
        <v>2.6290293398856792</v>
      </c>
      <c r="H249" s="302">
        <v>0.35469104019725262</v>
      </c>
      <c r="I249" s="302">
        <v>0.25469783374054378</v>
      </c>
      <c r="J249" s="302">
        <f t="shared" si="113"/>
        <v>3.2384182138234756</v>
      </c>
      <c r="K249" s="303"/>
      <c r="L249" s="302">
        <v>2.3949065417936666</v>
      </c>
      <c r="M249" s="302">
        <v>0.36702464757141878</v>
      </c>
      <c r="N249" s="302">
        <v>0.29989158504893099</v>
      </c>
      <c r="O249" s="302">
        <f t="shared" si="114"/>
        <v>3.0618227744140167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3.2698514625886701</v>
      </c>
      <c r="H250" s="302">
        <v>1.3788368027005045</v>
      </c>
      <c r="I250" s="302">
        <v>8.8291904170338345E-2</v>
      </c>
      <c r="J250" s="302">
        <f t="shared" si="113"/>
        <v>4.7369801694595131</v>
      </c>
      <c r="K250" s="303"/>
      <c r="L250" s="302">
        <v>2.9727477782865224</v>
      </c>
      <c r="M250" s="302">
        <v>1.1700474005866899</v>
      </c>
      <c r="N250" s="302">
        <v>6.4669821393253085E-2</v>
      </c>
      <c r="O250" s="302">
        <f t="shared" si="114"/>
        <v>4.207465000266466</v>
      </c>
    </row>
    <row r="251" spans="1:15" s="236" customFormat="1" x14ac:dyDescent="0.2">
      <c r="A251" s="237" t="str">
        <f>name!E$8</f>
        <v>Skilled trades occupations</v>
      </c>
      <c r="B251" s="302">
        <v>0.14954645197720837</v>
      </c>
      <c r="C251" s="302">
        <v>3.314055978965693E-2</v>
      </c>
      <c r="D251" s="302">
        <v>2.4706188273407519E-2</v>
      </c>
      <c r="E251" s="302">
        <f t="shared" si="112"/>
        <v>0.20739320004027281</v>
      </c>
      <c r="F251" s="303"/>
      <c r="G251" s="302">
        <v>0.1110959139175729</v>
      </c>
      <c r="H251" s="302">
        <v>2.5796065299023844E-2</v>
      </c>
      <c r="I251" s="302">
        <v>4.493151413001481E-2</v>
      </c>
      <c r="J251" s="302">
        <f>SUM(G251:I251)</f>
        <v>0.18182349334661155</v>
      </c>
      <c r="K251" s="303"/>
      <c r="L251" s="302">
        <v>9.0301629316522039E-2</v>
      </c>
      <c r="M251" s="302">
        <v>2.0695538621547594E-2</v>
      </c>
      <c r="N251" s="302">
        <v>4.5811823016485662E-2</v>
      </c>
      <c r="O251" s="302">
        <f t="shared" si="114"/>
        <v>0.15680899095455531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6.3430388156837852E-2</v>
      </c>
      <c r="C252" s="302">
        <v>1.0021658450084035E-2</v>
      </c>
      <c r="D252" s="302">
        <v>1.9429131013888642E-2</v>
      </c>
      <c r="E252" s="302">
        <f t="shared" si="112"/>
        <v>9.2881177620810537E-2</v>
      </c>
      <c r="F252" s="303"/>
      <c r="G252" s="302">
        <v>8.9350201736832335E-2</v>
      </c>
      <c r="H252" s="302">
        <v>9.37686669722094E-3</v>
      </c>
      <c r="I252" s="302">
        <v>3.6515688567563889E-2</v>
      </c>
      <c r="J252" s="302">
        <f t="shared" ref="J252:J255" si="115">SUM(G252:I252)</f>
        <v>0.13524275700161717</v>
      </c>
      <c r="K252" s="303"/>
      <c r="L252" s="302">
        <v>9.3587035391773432E-2</v>
      </c>
      <c r="M252" s="302">
        <v>7.0763283001023213E-3</v>
      </c>
      <c r="N252" s="302">
        <v>5.0187340661426834E-2</v>
      </c>
      <c r="O252" s="302">
        <f t="shared" si="114"/>
        <v>0.15085070435330258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0.84374005156215448</v>
      </c>
      <c r="C253" s="302">
        <v>0.39534616614468049</v>
      </c>
      <c r="D253" s="302">
        <v>6.5109650663617832E-2</v>
      </c>
      <c r="E253" s="302">
        <f t="shared" si="112"/>
        <v>1.3041958683704526</v>
      </c>
      <c r="F253" s="303"/>
      <c r="G253" s="302">
        <v>0.77252568362372043</v>
      </c>
      <c r="H253" s="302">
        <v>0.42177316280733751</v>
      </c>
      <c r="I253" s="302">
        <v>7.6974930719570012E-2</v>
      </c>
      <c r="J253" s="302">
        <f t="shared" si="115"/>
        <v>1.2712737771506279</v>
      </c>
      <c r="K253" s="303"/>
      <c r="L253" s="302">
        <v>0.74739224051460795</v>
      </c>
      <c r="M253" s="302">
        <v>0.44584663614149811</v>
      </c>
      <c r="N253" s="302">
        <v>5.764995586917477E-2</v>
      </c>
      <c r="O253" s="302">
        <f t="shared" si="114"/>
        <v>1.2508888325252807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8.1681031976154825E-2</v>
      </c>
      <c r="C254" s="302">
        <v>1.2029069090043585E-2</v>
      </c>
      <c r="D254" s="302">
        <v>1.4469724942227903E-2</v>
      </c>
      <c r="E254" s="302">
        <f t="shared" si="112"/>
        <v>0.10817982600842632</v>
      </c>
      <c r="F254" s="303"/>
      <c r="G254" s="302">
        <v>5.2226584571572206E-2</v>
      </c>
      <c r="H254" s="302">
        <v>1.1138147077272741E-2</v>
      </c>
      <c r="I254" s="302">
        <v>4.2882163513333862E-2</v>
      </c>
      <c r="J254" s="302">
        <f t="shared" si="115"/>
        <v>0.10624689516217881</v>
      </c>
      <c r="K254" s="303"/>
      <c r="L254" s="302">
        <v>5.1227731052669673E-2</v>
      </c>
      <c r="M254" s="302">
        <v>1.7575292235433696E-2</v>
      </c>
      <c r="N254" s="302">
        <v>5.8610693610209486E-2</v>
      </c>
      <c r="O254" s="302">
        <f t="shared" si="114"/>
        <v>0.12741371689831285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4.882714160508634E-2</v>
      </c>
      <c r="D255" s="302">
        <v>2.1592917020286029E-2</v>
      </c>
      <c r="E255" s="302">
        <f t="shared" si="112"/>
        <v>0.29156488719589113</v>
      </c>
      <c r="F255" s="303"/>
      <c r="G255" s="302">
        <v>0.13855118294813976</v>
      </c>
      <c r="H255" s="302">
        <v>4.1532584134288342E-2</v>
      </c>
      <c r="I255" s="302">
        <v>3.165765341529176E-2</v>
      </c>
      <c r="J255" s="302">
        <f t="shared" si="115"/>
        <v>0.21174142049771985</v>
      </c>
      <c r="K255" s="303"/>
      <c r="L255" s="302">
        <v>0.13753064807922591</v>
      </c>
      <c r="M255" s="302">
        <v>5.7101854053007398E-2</v>
      </c>
      <c r="N255" s="302">
        <v>4.2201128538365718E-2</v>
      </c>
      <c r="O255" s="302">
        <f t="shared" si="114"/>
        <v>0.23683363067059904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12.268639897600789</v>
      </c>
      <c r="C257" s="311">
        <f t="shared" ref="C257:E257" si="116">SUM(C247:C255)</f>
        <v>2.6294913634445174</v>
      </c>
      <c r="D257" s="311">
        <f t="shared" si="116"/>
        <v>0.51286873895469609</v>
      </c>
      <c r="E257" s="311">
        <f t="shared" si="116"/>
        <v>15.410999999999998</v>
      </c>
      <c r="F257" s="311"/>
      <c r="G257" s="311">
        <f t="shared" ref="G257:J257" si="117">SUM(G247:G255)</f>
        <v>11.813189157565636</v>
      </c>
      <c r="H257" s="311">
        <f t="shared" si="117"/>
        <v>2.6813490148757859</v>
      </c>
      <c r="I257" s="311">
        <f t="shared" si="117"/>
        <v>0.90446182755857973</v>
      </c>
      <c r="J257" s="311">
        <f t="shared" si="117"/>
        <v>15.399000000000001</v>
      </c>
      <c r="K257" s="311"/>
      <c r="L257" s="311">
        <f t="shared" ref="L257:O257" si="118">SUM(L247:L255)</f>
        <v>11.613564934573281</v>
      </c>
      <c r="M257" s="311">
        <f t="shared" si="118"/>
        <v>2.6226703531578295</v>
      </c>
      <c r="N257" s="311">
        <f t="shared" si="118"/>
        <v>0.95976471226888593</v>
      </c>
      <c r="O257" s="311">
        <f t="shared" si="118"/>
        <v>15.195999999999996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0.44368982095409742</v>
      </c>
      <c r="E264" s="302">
        <f>SUM(B264:D264)</f>
        <v>1.1942914167267284</v>
      </c>
      <c r="F264" s="303"/>
      <c r="G264" s="302">
        <v>0.83501994417307468</v>
      </c>
      <c r="H264" s="302">
        <v>0.16791002125548363</v>
      </c>
      <c r="I264" s="302">
        <v>0.82550349135103684</v>
      </c>
      <c r="J264" s="302">
        <f>SUM(G264:I264)</f>
        <v>1.8284334567795952</v>
      </c>
      <c r="K264" s="303"/>
      <c r="L264" s="302">
        <v>0.7698738706620547</v>
      </c>
      <c r="M264" s="302">
        <v>0.14253677942834597</v>
      </c>
      <c r="N264" s="302">
        <v>0.77173165811818401</v>
      </c>
      <c r="O264" s="302">
        <f>SUM(L264:N264)</f>
        <v>1.6841423082085847</v>
      </c>
    </row>
    <row r="265" spans="1:15" s="236" customFormat="1" x14ac:dyDescent="0.2">
      <c r="A265" s="237" t="str">
        <f>name!E$5</f>
        <v>Professional occupations</v>
      </c>
      <c r="B265" s="302">
        <v>0.6638316065188814</v>
      </c>
      <c r="C265" s="302">
        <v>0.12543308461154726</v>
      </c>
      <c r="D265" s="302">
        <v>0.10353728944894305</v>
      </c>
      <c r="E265" s="302">
        <f t="shared" ref="E265:E272" si="119">SUM(B265:D265)</f>
        <v>0.89280198057937166</v>
      </c>
      <c r="F265" s="303"/>
      <c r="G265" s="302">
        <v>1.0172432311597377</v>
      </c>
      <c r="H265" s="302">
        <v>0.156808952814942</v>
      </c>
      <c r="I265" s="302">
        <v>0.16402228226290988</v>
      </c>
      <c r="J265" s="302">
        <f t="shared" ref="J265:J267" si="120">SUM(G265:I265)</f>
        <v>1.3380744662375894</v>
      </c>
      <c r="K265" s="303"/>
      <c r="L265" s="302">
        <v>1.0934155968451256</v>
      </c>
      <c r="M265" s="302">
        <v>0.16328494829855203</v>
      </c>
      <c r="N265" s="302">
        <v>0.11406023912805162</v>
      </c>
      <c r="O265" s="302">
        <f t="shared" ref="O265:O272" si="121">SUM(L265:N265)</f>
        <v>1.3707607842717293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0.16055062836184741</v>
      </c>
      <c r="D266" s="302">
        <v>9.1231565464355152E-2</v>
      </c>
      <c r="E266" s="302">
        <f t="shared" si="119"/>
        <v>0.82311872674214059</v>
      </c>
      <c r="F266" s="303"/>
      <c r="G266" s="302">
        <v>0.7721265234471496</v>
      </c>
      <c r="H266" s="302">
        <v>0.18107413344130907</v>
      </c>
      <c r="I266" s="302">
        <v>0.14147623194182418</v>
      </c>
      <c r="J266" s="302">
        <f t="shared" si="120"/>
        <v>1.0946768888302829</v>
      </c>
      <c r="K266" s="303"/>
      <c r="L266" s="302">
        <v>0.81910009934842798</v>
      </c>
      <c r="M266" s="302">
        <v>0.17487926347226487</v>
      </c>
      <c r="N266" s="302">
        <v>0.13778096385061386</v>
      </c>
      <c r="O266" s="302">
        <f t="shared" si="121"/>
        <v>1.1317603266713068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0.72488515401366838</v>
      </c>
      <c r="C267" s="302">
        <v>0.58984339938539299</v>
      </c>
      <c r="D267" s="302">
        <v>4.9564870723309382E-2</v>
      </c>
      <c r="E267" s="302">
        <f t="shared" si="119"/>
        <v>1.3642934241223708</v>
      </c>
      <c r="F267" s="303"/>
      <c r="G267" s="302">
        <v>0.82820110766933619</v>
      </c>
      <c r="H267" s="302">
        <v>0.42648285259070667</v>
      </c>
      <c r="I267" s="302">
        <v>0.15361218432786938</v>
      </c>
      <c r="J267" s="302">
        <f t="shared" si="120"/>
        <v>1.4082961445879123</v>
      </c>
      <c r="K267" s="303"/>
      <c r="L267" s="302">
        <v>0.7417561322363474</v>
      </c>
      <c r="M267" s="302">
        <v>0.31085075125604583</v>
      </c>
      <c r="N267" s="302">
        <v>0.13020899888377824</v>
      </c>
      <c r="O267" s="302">
        <f t="shared" si="121"/>
        <v>1.1828158823761714</v>
      </c>
    </row>
    <row r="268" spans="1:15" s="236" customFormat="1" x14ac:dyDescent="0.2">
      <c r="A268" s="237" t="str">
        <f>name!E$8</f>
        <v>Skilled trades occupations</v>
      </c>
      <c r="B268" s="302">
        <v>0.23739835702167894</v>
      </c>
      <c r="C268" s="302">
        <v>4.5204714052820276E-2</v>
      </c>
      <c r="D268" s="302">
        <v>0.29446566219344894</v>
      </c>
      <c r="E268" s="302">
        <f t="shared" si="119"/>
        <v>0.57706873326794816</v>
      </c>
      <c r="F268" s="303"/>
      <c r="G268" s="302">
        <v>0.24025763057580607</v>
      </c>
      <c r="H268" s="302">
        <v>3.9353706935796692E-2</v>
      </c>
      <c r="I268" s="302">
        <v>0.32409227608159663</v>
      </c>
      <c r="J268" s="302">
        <f>SUM(G268:I268)</f>
        <v>0.60370361359319946</v>
      </c>
      <c r="K268" s="303"/>
      <c r="L268" s="302">
        <v>0.21540343897944117</v>
      </c>
      <c r="M268" s="302">
        <v>5.0023328761212252E-2</v>
      </c>
      <c r="N268" s="302">
        <v>0.41302607241413647</v>
      </c>
      <c r="O268" s="302">
        <f t="shared" si="121"/>
        <v>0.6784528401547899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0.11742811556021228</v>
      </c>
      <c r="C269" s="302">
        <v>6.5953364838597484E-2</v>
      </c>
      <c r="D269" s="302">
        <v>4.1582736896993891E-2</v>
      </c>
      <c r="E269" s="302">
        <f t="shared" si="119"/>
        <v>0.22496421729580363</v>
      </c>
      <c r="F269" s="303"/>
      <c r="G269" s="302">
        <v>0.13064092327542973</v>
      </c>
      <c r="H269" s="302">
        <v>5.3793795920225367E-2</v>
      </c>
      <c r="I269" s="302">
        <v>6.5162143208431042E-2</v>
      </c>
      <c r="J269" s="302">
        <f t="shared" ref="J269:J272" si="122">SUM(G269:I269)</f>
        <v>0.24959686240408613</v>
      </c>
      <c r="K269" s="303"/>
      <c r="L269" s="302">
        <v>0.138431484492858</v>
      </c>
      <c r="M269" s="302">
        <v>4.0027813424080003E-2</v>
      </c>
      <c r="N269" s="302">
        <v>0.10072043681012892</v>
      </c>
      <c r="O269" s="302">
        <f t="shared" si="121"/>
        <v>0.27917973472706692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0.48457329625768919</v>
      </c>
      <c r="C270" s="302">
        <v>0.2561419968094078</v>
      </c>
      <c r="D270" s="302">
        <v>0.11203694916416493</v>
      </c>
      <c r="E270" s="302">
        <f t="shared" si="119"/>
        <v>0.852752242231262</v>
      </c>
      <c r="F270" s="303"/>
      <c r="G270" s="302">
        <v>0.49051169089012153</v>
      </c>
      <c r="H270" s="302">
        <v>0.20548309509963594</v>
      </c>
      <c r="I270" s="302">
        <v>0.15545951653486137</v>
      </c>
      <c r="J270" s="302">
        <f t="shared" si="122"/>
        <v>0.85145430252461884</v>
      </c>
      <c r="K270" s="303"/>
      <c r="L270" s="302">
        <v>0.48508998728862662</v>
      </c>
      <c r="M270" s="302">
        <v>0.18849591262569845</v>
      </c>
      <c r="N270" s="302">
        <v>0.10241039179090553</v>
      </c>
      <c r="O270" s="302">
        <f t="shared" si="121"/>
        <v>0.77599629170523055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0.14429348647112344</v>
      </c>
      <c r="C271" s="302">
        <v>1.4214080742333409E-2</v>
      </c>
      <c r="D271" s="302">
        <v>9.9950850377400584E-3</v>
      </c>
      <c r="E271" s="302">
        <f t="shared" si="119"/>
        <v>0.1685026522511969</v>
      </c>
      <c r="F271" s="303"/>
      <c r="G271" s="302">
        <v>0.13986871032381465</v>
      </c>
      <c r="H271" s="302">
        <v>1.5535836270647902E-2</v>
      </c>
      <c r="I271" s="302">
        <v>1.4623236246448212E-2</v>
      </c>
      <c r="J271" s="302">
        <f t="shared" si="122"/>
        <v>0.17002778284091075</v>
      </c>
      <c r="K271" s="303"/>
      <c r="L271" s="302">
        <v>0.10300392528285721</v>
      </c>
      <c r="M271" s="302">
        <v>1.4945993024914889E-2</v>
      </c>
      <c r="N271" s="302">
        <v>1.8550767691720555E-2</v>
      </c>
      <c r="O271" s="302">
        <f t="shared" si="121"/>
        <v>0.13650068599949267</v>
      </c>
    </row>
    <row r="272" spans="1:15" s="236" customFormat="1" x14ac:dyDescent="0.2">
      <c r="A272" s="237" t="str">
        <f>name!E$12</f>
        <v>Elementary occupations</v>
      </c>
      <c r="B272" s="302">
        <v>0.16740930503629251</v>
      </c>
      <c r="C272" s="302">
        <v>0.17411880014025219</v>
      </c>
      <c r="D272" s="302">
        <v>2.5678501606636969E-2</v>
      </c>
      <c r="E272" s="302">
        <f t="shared" si="119"/>
        <v>0.36720660678318168</v>
      </c>
      <c r="F272" s="303"/>
      <c r="G272" s="302">
        <v>0.16121990567864483</v>
      </c>
      <c r="H272" s="302">
        <v>0.11187878102147483</v>
      </c>
      <c r="I272" s="302">
        <v>3.5637795501699057E-2</v>
      </c>
      <c r="J272" s="302">
        <f t="shared" si="122"/>
        <v>0.30873648220181871</v>
      </c>
      <c r="K272" s="303"/>
      <c r="L272" s="302">
        <v>0.14834252944351475</v>
      </c>
      <c r="M272" s="302">
        <v>7.9942708808319454E-2</v>
      </c>
      <c r="N272" s="302">
        <v>7.610590763379739E-2</v>
      </c>
      <c r="O272" s="302">
        <f t="shared" si="121"/>
        <v>0.3043911458856316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3.742925848017677</v>
      </c>
      <c r="C274" s="311">
        <f t="shared" ref="C274:E274" si="123">SUM(C264:C272)</f>
        <v>1.5502916704926377</v>
      </c>
      <c r="D274" s="311">
        <f t="shared" si="123"/>
        <v>1.17178248148969</v>
      </c>
      <c r="E274" s="311">
        <f t="shared" si="123"/>
        <v>6.4650000000000043</v>
      </c>
      <c r="F274" s="311"/>
      <c r="G274" s="311">
        <f t="shared" ref="G274:J274" si="124">SUM(G264:G272)</f>
        <v>4.6150896671931152</v>
      </c>
      <c r="H274" s="311">
        <f t="shared" si="124"/>
        <v>1.358321175350222</v>
      </c>
      <c r="I274" s="311">
        <f t="shared" si="124"/>
        <v>1.8795891574566765</v>
      </c>
      <c r="J274" s="311">
        <f t="shared" si="124"/>
        <v>7.853000000000014</v>
      </c>
      <c r="K274" s="311"/>
      <c r="L274" s="311">
        <f t="shared" ref="L274:O274" si="125">SUM(L264:L272)</f>
        <v>4.514417064579253</v>
      </c>
      <c r="M274" s="311">
        <f t="shared" si="125"/>
        <v>1.164987499099434</v>
      </c>
      <c r="N274" s="311">
        <f t="shared" si="125"/>
        <v>1.8645954363213166</v>
      </c>
      <c r="O274" s="311">
        <f t="shared" si="125"/>
        <v>7.5440000000000049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2.6802639845353569</v>
      </c>
      <c r="C281" s="302">
        <v>0.44713234449112049</v>
      </c>
      <c r="D281" s="302">
        <v>0.5937153637210979</v>
      </c>
      <c r="E281" s="302">
        <f>SUM(B281:D281)</f>
        <v>3.7211116927475754</v>
      </c>
      <c r="F281" s="303"/>
      <c r="G281" s="302">
        <v>2.8802611696283935</v>
      </c>
      <c r="H281" s="302">
        <v>0.71649459051275977</v>
      </c>
      <c r="I281" s="302">
        <v>0.90021762138514805</v>
      </c>
      <c r="J281" s="302">
        <f>SUM(G281:I281)</f>
        <v>4.4969733815263018</v>
      </c>
      <c r="K281" s="303"/>
      <c r="L281" s="302">
        <v>2.6578689986724271</v>
      </c>
      <c r="M281" s="302">
        <v>0.93239266021887302</v>
      </c>
      <c r="N281" s="302">
        <v>1.1994615289070827</v>
      </c>
      <c r="O281" s="302">
        <f>SUM(L281:N281)</f>
        <v>4.7897231877983826</v>
      </c>
    </row>
    <row r="282" spans="1:15" s="236" customFormat="1" x14ac:dyDescent="0.2">
      <c r="A282" s="237" t="str">
        <f>name!E$5</f>
        <v>Professional occupations</v>
      </c>
      <c r="B282" s="302">
        <v>8.6122875604405156</v>
      </c>
      <c r="C282" s="302">
        <v>0.88245179757835812</v>
      </c>
      <c r="D282" s="302">
        <v>2.0640507714549723</v>
      </c>
      <c r="E282" s="302">
        <f t="shared" ref="E282:E289" si="126">SUM(B282:D282)</f>
        <v>11.558790129473847</v>
      </c>
      <c r="F282" s="303"/>
      <c r="G282" s="302">
        <v>10.733884381965877</v>
      </c>
      <c r="H282" s="302">
        <v>1.3731540784087275</v>
      </c>
      <c r="I282" s="302">
        <v>2.7885545997730143</v>
      </c>
      <c r="J282" s="302">
        <f t="shared" ref="J282:J284" si="127">SUM(G282:I282)</f>
        <v>14.89559306014762</v>
      </c>
      <c r="K282" s="303"/>
      <c r="L282" s="302">
        <v>13.092555627760897</v>
      </c>
      <c r="M282" s="302">
        <v>1.7140114534888831</v>
      </c>
      <c r="N282" s="302">
        <v>2.8838281147257794</v>
      </c>
      <c r="O282" s="302">
        <f t="shared" ref="O282:O289" si="128">SUM(L282:N282)</f>
        <v>17.690395195975558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4.1488193419254245</v>
      </c>
      <c r="C283" s="302">
        <v>0.79113712176276163</v>
      </c>
      <c r="D283" s="302">
        <v>0.80296336287687975</v>
      </c>
      <c r="E283" s="302">
        <f t="shared" si="126"/>
        <v>5.7429198265650658</v>
      </c>
      <c r="F283" s="303"/>
      <c r="G283" s="302">
        <v>4.7333166079666844</v>
      </c>
      <c r="H283" s="302">
        <v>1.0374901118669846</v>
      </c>
      <c r="I283" s="302">
        <v>0.98182606968607</v>
      </c>
      <c r="J283" s="302">
        <f t="shared" si="127"/>
        <v>6.7526327895197387</v>
      </c>
      <c r="K283" s="303"/>
      <c r="L283" s="302">
        <v>5.2770421835045616</v>
      </c>
      <c r="M283" s="302">
        <v>1.218951654339248</v>
      </c>
      <c r="N283" s="302">
        <v>1.2172172282694627</v>
      </c>
      <c r="O283" s="302">
        <f t="shared" si="128"/>
        <v>7.7132110661132725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4.8718444821438949</v>
      </c>
      <c r="C284" s="302">
        <v>3.176287346597956</v>
      </c>
      <c r="D284" s="302">
        <v>0.50310488950811649</v>
      </c>
      <c r="E284" s="302">
        <f t="shared" si="126"/>
        <v>8.5512367182499673</v>
      </c>
      <c r="F284" s="303"/>
      <c r="G284" s="302">
        <v>4.7906936427668025</v>
      </c>
      <c r="H284" s="302">
        <v>3.3489294827245999</v>
      </c>
      <c r="I284" s="302">
        <v>0.45431318564088685</v>
      </c>
      <c r="J284" s="302">
        <f t="shared" si="127"/>
        <v>8.5939363111322891</v>
      </c>
      <c r="K284" s="303"/>
      <c r="L284" s="302">
        <v>4.1385468781946804</v>
      </c>
      <c r="M284" s="302">
        <v>3.4117957863087458</v>
      </c>
      <c r="N284" s="302">
        <v>0.47333380179229662</v>
      </c>
      <c r="O284" s="302">
        <f t="shared" si="128"/>
        <v>8.0236764662957221</v>
      </c>
    </row>
    <row r="285" spans="1:15" s="236" customFormat="1" x14ac:dyDescent="0.2">
      <c r="A285" s="237" t="str">
        <f>name!E$8</f>
        <v>Skilled trades occupations</v>
      </c>
      <c r="B285" s="302">
        <v>0.73189418366268499</v>
      </c>
      <c r="C285" s="302">
        <v>0.1498463336327337</v>
      </c>
      <c r="D285" s="302">
        <v>0.2129021207946403</v>
      </c>
      <c r="E285" s="302">
        <f t="shared" si="126"/>
        <v>1.0946426380900589</v>
      </c>
      <c r="F285" s="303"/>
      <c r="G285" s="302">
        <v>0.54115682190531389</v>
      </c>
      <c r="H285" s="302">
        <v>9.7663568018026239E-2</v>
      </c>
      <c r="I285" s="302">
        <v>0.23374132885779053</v>
      </c>
      <c r="J285" s="302">
        <f>SUM(G285:I285)</f>
        <v>0.87256171878113065</v>
      </c>
      <c r="K285" s="303"/>
      <c r="L285" s="302">
        <v>0.46107412541461051</v>
      </c>
      <c r="M285" s="302">
        <v>0.12158509217565784</v>
      </c>
      <c r="N285" s="302">
        <v>0.32265625648995488</v>
      </c>
      <c r="O285" s="302">
        <f t="shared" si="128"/>
        <v>0.90531547408022328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0.30607270173421969</v>
      </c>
      <c r="C286" s="302">
        <v>0.18876168581149008</v>
      </c>
      <c r="D286" s="302">
        <v>0.16547097329770832</v>
      </c>
      <c r="E286" s="302">
        <f t="shared" si="126"/>
        <v>0.66030536084341807</v>
      </c>
      <c r="F286" s="303"/>
      <c r="G286" s="302">
        <v>0.36860044685465942</v>
      </c>
      <c r="H286" s="302">
        <v>0.31766381089683321</v>
      </c>
      <c r="I286" s="302">
        <v>0.2260572255694738</v>
      </c>
      <c r="J286" s="302">
        <f t="shared" ref="J286:J289" si="129">SUM(G286:I286)</f>
        <v>0.91232148332096641</v>
      </c>
      <c r="K286" s="303"/>
      <c r="L286" s="302">
        <v>0.46409534869826252</v>
      </c>
      <c r="M286" s="302">
        <v>0.38434254235960547</v>
      </c>
      <c r="N286" s="302">
        <v>0.35695194605150621</v>
      </c>
      <c r="O286" s="302">
        <f t="shared" si="128"/>
        <v>1.2053898371093743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0.91999845933269353</v>
      </c>
      <c r="C287" s="302">
        <v>0.54621128669051477</v>
      </c>
      <c r="D287" s="302">
        <v>0.16220391724700539</v>
      </c>
      <c r="E287" s="302">
        <f t="shared" si="126"/>
        <v>1.6284136632702135</v>
      </c>
      <c r="F287" s="303"/>
      <c r="G287" s="302">
        <v>0.84636254528937749</v>
      </c>
      <c r="H287" s="302">
        <v>0.56038912944050667</v>
      </c>
      <c r="I287" s="302">
        <v>0.13184690149056996</v>
      </c>
      <c r="J287" s="302">
        <f t="shared" si="129"/>
        <v>1.5385985762204542</v>
      </c>
      <c r="K287" s="303"/>
      <c r="L287" s="302">
        <v>0.90233050227044476</v>
      </c>
      <c r="M287" s="302">
        <v>0.65508108582862901</v>
      </c>
      <c r="N287" s="302">
        <v>0.11932325309254031</v>
      </c>
      <c r="O287" s="302">
        <f t="shared" si="128"/>
        <v>1.6767348411916141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0.52171298675300892</v>
      </c>
      <c r="C288" s="302">
        <v>0.164787658954545</v>
      </c>
      <c r="D288" s="302">
        <v>5.7565852197086549E-2</v>
      </c>
      <c r="E288" s="302">
        <f t="shared" si="126"/>
        <v>0.74406649790464052</v>
      </c>
      <c r="F288" s="303"/>
      <c r="G288" s="302">
        <v>0.34531761815564982</v>
      </c>
      <c r="H288" s="302">
        <v>0.15749679412924741</v>
      </c>
      <c r="I288" s="302">
        <v>7.697458625377783E-2</v>
      </c>
      <c r="J288" s="302">
        <f t="shared" si="129"/>
        <v>0.57978899853867505</v>
      </c>
      <c r="K288" s="303"/>
      <c r="L288" s="302">
        <v>0.28377363760685786</v>
      </c>
      <c r="M288" s="302">
        <v>0.19968982752508896</v>
      </c>
      <c r="N288" s="302">
        <v>0.10716357785267125</v>
      </c>
      <c r="O288" s="302">
        <f t="shared" si="128"/>
        <v>0.5906270429846181</v>
      </c>
    </row>
    <row r="289" spans="1:15" s="236" customFormat="1" x14ac:dyDescent="0.2">
      <c r="A289" s="237" t="str">
        <f>name!E$12</f>
        <v>Elementary occupations</v>
      </c>
      <c r="B289" s="302">
        <v>0.71021877199818939</v>
      </c>
      <c r="C289" s="302">
        <v>0.42221267817339786</v>
      </c>
      <c r="D289" s="302">
        <v>0.11808202268362473</v>
      </c>
      <c r="E289" s="302">
        <f t="shared" si="126"/>
        <v>1.2505134728552121</v>
      </c>
      <c r="F289" s="303"/>
      <c r="G289" s="302">
        <v>0.53426858690766499</v>
      </c>
      <c r="H289" s="302">
        <v>0.37642821179749358</v>
      </c>
      <c r="I289" s="302">
        <v>9.8896882107622652E-2</v>
      </c>
      <c r="J289" s="302">
        <f t="shared" si="129"/>
        <v>1.0095936808127812</v>
      </c>
      <c r="K289" s="303"/>
      <c r="L289" s="302">
        <v>0.5043043226868229</v>
      </c>
      <c r="M289" s="302">
        <v>0.49538979647907033</v>
      </c>
      <c r="N289" s="302">
        <v>0.16023276928533395</v>
      </c>
      <c r="O289" s="302">
        <f t="shared" si="128"/>
        <v>1.1599268884512273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23.503112472525988</v>
      </c>
      <c r="C291" s="311">
        <f t="shared" ref="C291:E291" si="130">SUM(C281:C289)</f>
        <v>6.7688282536928766</v>
      </c>
      <c r="D291" s="311">
        <f t="shared" si="130"/>
        <v>4.680059273781132</v>
      </c>
      <c r="E291" s="311">
        <f t="shared" si="130"/>
        <v>34.951999999999998</v>
      </c>
      <c r="F291" s="311"/>
      <c r="G291" s="311">
        <f t="shared" ref="G291:J291" si="131">SUM(G281:G289)</f>
        <v>25.773861821440427</v>
      </c>
      <c r="H291" s="311">
        <f t="shared" si="131"/>
        <v>7.9857097777951802</v>
      </c>
      <c r="I291" s="311">
        <f t="shared" si="131"/>
        <v>5.8924284007643539</v>
      </c>
      <c r="J291" s="311">
        <f t="shared" si="131"/>
        <v>39.651999999999951</v>
      </c>
      <c r="K291" s="311"/>
      <c r="L291" s="311">
        <f t="shared" ref="L291:O291" si="132">SUM(L281:L289)</f>
        <v>27.781591624809565</v>
      </c>
      <c r="M291" s="311">
        <f t="shared" si="132"/>
        <v>9.1332398987238026</v>
      </c>
      <c r="N291" s="311">
        <f t="shared" si="132"/>
        <v>6.8401684764666282</v>
      </c>
      <c r="O291" s="311">
        <f t="shared" si="132"/>
        <v>43.754999999999995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0.39542508476270438</v>
      </c>
      <c r="D298" s="302">
        <v>0.95222227306325569</v>
      </c>
      <c r="E298" s="302">
        <f>SUM(B298:D298)</f>
        <v>3.6820760133597856</v>
      </c>
      <c r="F298" s="303"/>
      <c r="G298" s="302">
        <v>2.6767508026339626</v>
      </c>
      <c r="H298" s="302">
        <v>0.57192691268077234</v>
      </c>
      <c r="I298" s="302">
        <v>0.84305922145709955</v>
      </c>
      <c r="J298" s="302">
        <f>SUM(G298:I298)</f>
        <v>4.0917369367718344</v>
      </c>
      <c r="K298" s="303"/>
      <c r="L298" s="302">
        <v>2.813085750292148</v>
      </c>
      <c r="M298" s="302">
        <v>0.61073226345663212</v>
      </c>
      <c r="N298" s="302">
        <v>1.0675111937390329</v>
      </c>
      <c r="O298" s="302">
        <f>SUM(L298:N298)</f>
        <v>4.4913292074878131</v>
      </c>
    </row>
    <row r="299" spans="1:15" s="236" customFormat="1" x14ac:dyDescent="0.2">
      <c r="A299" s="237" t="str">
        <f>name!E$5</f>
        <v>Professional occupations</v>
      </c>
      <c r="B299" s="302">
        <v>2.7955983563895561</v>
      </c>
      <c r="C299" s="302">
        <v>0.58553055192750392</v>
      </c>
      <c r="D299" s="302">
        <v>0.55544221164980168</v>
      </c>
      <c r="E299" s="302">
        <f t="shared" ref="E299:E306" si="133">SUM(B299:D299)</f>
        <v>3.936571119966862</v>
      </c>
      <c r="F299" s="303"/>
      <c r="G299" s="302">
        <v>3.6711605009709154</v>
      </c>
      <c r="H299" s="302">
        <v>0.82646509620269515</v>
      </c>
      <c r="I299" s="302">
        <v>0.48493404320998534</v>
      </c>
      <c r="J299" s="302">
        <f t="shared" ref="J299:J301" si="134">SUM(G299:I299)</f>
        <v>4.9825596403835952</v>
      </c>
      <c r="K299" s="303"/>
      <c r="L299" s="302">
        <v>5.1560609418825765</v>
      </c>
      <c r="M299" s="302">
        <v>1.141103004871326</v>
      </c>
      <c r="N299" s="302">
        <v>0.5125810585912961</v>
      </c>
      <c r="O299" s="302">
        <f t="shared" ref="O299:O306" si="135">SUM(L299:N299)</f>
        <v>6.8097450053451984</v>
      </c>
    </row>
    <row r="300" spans="1:15" s="236" customFormat="1" x14ac:dyDescent="0.2">
      <c r="A300" s="237" t="str">
        <f>name!E$6</f>
        <v>Associate professional occupations</v>
      </c>
      <c r="B300" s="302">
        <v>3.4409536107469658</v>
      </c>
      <c r="C300" s="302">
        <v>0.90904801624608023</v>
      </c>
      <c r="D300" s="302">
        <v>1.3228699371790369</v>
      </c>
      <c r="E300" s="302">
        <f t="shared" si="133"/>
        <v>5.6728715641720822</v>
      </c>
      <c r="F300" s="303"/>
      <c r="G300" s="302">
        <v>4.1425341822467443</v>
      </c>
      <c r="H300" s="302">
        <v>1.0594152736717863</v>
      </c>
      <c r="I300" s="302">
        <v>1.247948721642103</v>
      </c>
      <c r="J300" s="302">
        <f t="shared" si="134"/>
        <v>6.4498981775606339</v>
      </c>
      <c r="K300" s="303"/>
      <c r="L300" s="302">
        <v>4.6150533508934126</v>
      </c>
      <c r="M300" s="302">
        <v>1.4300580373732528</v>
      </c>
      <c r="N300" s="302">
        <v>1.3502694985825325</v>
      </c>
      <c r="O300" s="302">
        <f t="shared" si="135"/>
        <v>7.3953808868491979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3.9623067767929649</v>
      </c>
      <c r="C301" s="302">
        <v>2.1569917534012348</v>
      </c>
      <c r="D301" s="302">
        <v>0.20936736498309938</v>
      </c>
      <c r="E301" s="302">
        <f t="shared" si="133"/>
        <v>6.3286658951772994</v>
      </c>
      <c r="F301" s="303"/>
      <c r="G301" s="302">
        <v>4.3491027919070708</v>
      </c>
      <c r="H301" s="302">
        <v>2.2264807731826859</v>
      </c>
      <c r="I301" s="302">
        <v>0.25608863332438786</v>
      </c>
      <c r="J301" s="302">
        <f t="shared" si="134"/>
        <v>6.831672198414144</v>
      </c>
      <c r="K301" s="303"/>
      <c r="L301" s="302">
        <v>5.2158414683804892</v>
      </c>
      <c r="M301" s="302">
        <v>3.0121152004257077</v>
      </c>
      <c r="N301" s="302">
        <v>0.2643075097812953</v>
      </c>
      <c r="O301" s="302">
        <f t="shared" si="135"/>
        <v>8.4922641785874919</v>
      </c>
    </row>
    <row r="302" spans="1:15" s="236" customFormat="1" x14ac:dyDescent="0.2">
      <c r="A302" s="237" t="str">
        <f>name!E$8</f>
        <v>Skilled trades occupations</v>
      </c>
      <c r="B302" s="302">
        <v>0.98685811468013451</v>
      </c>
      <c r="C302" s="302">
        <v>0.36518772178862219</v>
      </c>
      <c r="D302" s="302">
        <v>0.67968296573019127</v>
      </c>
      <c r="E302" s="302">
        <f t="shared" si="133"/>
        <v>2.0317288021989479</v>
      </c>
      <c r="F302" s="303"/>
      <c r="G302" s="302">
        <v>0.74800362318969327</v>
      </c>
      <c r="H302" s="302">
        <v>0.25616582226673734</v>
      </c>
      <c r="I302" s="302">
        <v>0.46636788381589295</v>
      </c>
      <c r="J302" s="302">
        <f>SUM(G302:I302)</f>
        <v>1.4705373292723234</v>
      </c>
      <c r="K302" s="303"/>
      <c r="L302" s="302">
        <v>0.67893802961788274</v>
      </c>
      <c r="M302" s="302">
        <v>0.40853501126247532</v>
      </c>
      <c r="N302" s="302">
        <v>0.75110883015473451</v>
      </c>
      <c r="O302" s="302">
        <f t="shared" si="135"/>
        <v>1.8385818710350925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1.4133346868673082</v>
      </c>
      <c r="C303" s="302">
        <v>1.5823290639261143</v>
      </c>
      <c r="D303" s="302">
        <v>0.40823171974742978</v>
      </c>
      <c r="E303" s="302">
        <f t="shared" si="133"/>
        <v>3.4038954705408524</v>
      </c>
      <c r="F303" s="303"/>
      <c r="G303" s="302">
        <v>1.6281081597945861</v>
      </c>
      <c r="H303" s="302">
        <v>1.4405676608517644</v>
      </c>
      <c r="I303" s="302">
        <v>0.49974401748448449</v>
      </c>
      <c r="J303" s="302">
        <f t="shared" ref="J303:J306" si="136">SUM(G303:I303)</f>
        <v>3.5684198381308354</v>
      </c>
      <c r="K303" s="303"/>
      <c r="L303" s="302">
        <v>1.9630548059158381</v>
      </c>
      <c r="M303" s="302">
        <v>1.5031722509257546</v>
      </c>
      <c r="N303" s="302">
        <v>0.49235417448037971</v>
      </c>
      <c r="O303" s="302">
        <f t="shared" si="135"/>
        <v>3.9585812313219724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1.1795694185470016</v>
      </c>
      <c r="D304" s="302">
        <v>0.27454459887488913</v>
      </c>
      <c r="E304" s="302">
        <f t="shared" si="133"/>
        <v>3.7691852986284369</v>
      </c>
      <c r="F304" s="303"/>
      <c r="G304" s="302">
        <v>2.3837322526486955</v>
      </c>
      <c r="H304" s="302">
        <v>1.1471203336161979</v>
      </c>
      <c r="I304" s="302">
        <v>0.17356426065705047</v>
      </c>
      <c r="J304" s="302">
        <f t="shared" si="136"/>
        <v>3.7044168469219438</v>
      </c>
      <c r="K304" s="303"/>
      <c r="L304" s="302">
        <v>3.0017799700505625</v>
      </c>
      <c r="M304" s="302">
        <v>1.8147564183820213</v>
      </c>
      <c r="N304" s="302">
        <v>0.14915658546978194</v>
      </c>
      <c r="O304" s="302">
        <f t="shared" si="135"/>
        <v>4.9656929739023656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2.4683058200063597</v>
      </c>
      <c r="C305" s="302">
        <v>0.85243357493774197</v>
      </c>
      <c r="D305" s="302">
        <v>0.12729861710785353</v>
      </c>
      <c r="E305" s="302">
        <f t="shared" si="133"/>
        <v>3.4480380120519549</v>
      </c>
      <c r="F305" s="303"/>
      <c r="G305" s="302">
        <v>1.8809969645631333</v>
      </c>
      <c r="H305" s="302">
        <v>0.73797341375377401</v>
      </c>
      <c r="I305" s="302">
        <v>8.2190173467544661E-2</v>
      </c>
      <c r="J305" s="302">
        <f t="shared" si="136"/>
        <v>2.7011605517844517</v>
      </c>
      <c r="K305" s="303"/>
      <c r="L305" s="302">
        <v>1.9702552092086256</v>
      </c>
      <c r="M305" s="302">
        <v>0.84891408994904183</v>
      </c>
      <c r="N305" s="302">
        <v>9.7237146169023042E-2</v>
      </c>
      <c r="O305" s="302">
        <f t="shared" si="135"/>
        <v>2.9164064453266905</v>
      </c>
    </row>
    <row r="306" spans="1:15" s="236" customFormat="1" x14ac:dyDescent="0.2">
      <c r="A306" s="237" t="str">
        <f>name!E$12</f>
        <v>Elementary occupations</v>
      </c>
      <c r="B306" s="302">
        <v>7.3536936536509936</v>
      </c>
      <c r="C306" s="302">
        <v>8.8415065589323394</v>
      </c>
      <c r="D306" s="302">
        <v>0.90376761132046879</v>
      </c>
      <c r="E306" s="302">
        <f t="shared" si="133"/>
        <v>17.098967823903802</v>
      </c>
      <c r="F306" s="303"/>
      <c r="G306" s="302">
        <v>6.4505839601901931</v>
      </c>
      <c r="H306" s="302">
        <v>6.7691685137313069</v>
      </c>
      <c r="I306" s="302">
        <v>0.6218460068387428</v>
      </c>
      <c r="J306" s="302">
        <f t="shared" si="136"/>
        <v>13.841598480760242</v>
      </c>
      <c r="K306" s="303"/>
      <c r="L306" s="302">
        <v>7.7347984320748484</v>
      </c>
      <c r="M306" s="302">
        <v>6.1800228168927633</v>
      </c>
      <c r="N306" s="302">
        <v>0.7281969511765144</v>
      </c>
      <c r="O306" s="302">
        <f t="shared" si="135"/>
        <v>14.643018200144127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27.070550955874655</v>
      </c>
      <c r="C308" s="311">
        <f t="shared" ref="C308:E308" si="137">SUM(C298:C306)</f>
        <v>16.868021744469345</v>
      </c>
      <c r="D308" s="311">
        <f t="shared" si="137"/>
        <v>5.4334272996560262</v>
      </c>
      <c r="E308" s="311">
        <f t="shared" si="137"/>
        <v>49.372000000000028</v>
      </c>
      <c r="F308" s="311"/>
      <c r="G308" s="311">
        <f t="shared" ref="G308:J308" si="138">SUM(G298:G306)</f>
        <v>27.930973238144997</v>
      </c>
      <c r="H308" s="311">
        <f t="shared" si="138"/>
        <v>15.035283799957719</v>
      </c>
      <c r="I308" s="311">
        <f t="shared" si="138"/>
        <v>4.6757429618972912</v>
      </c>
      <c r="J308" s="311">
        <f t="shared" si="138"/>
        <v>47.642000000000003</v>
      </c>
      <c r="K308" s="311"/>
      <c r="L308" s="311">
        <f t="shared" ref="L308:O308" si="139">SUM(L298:L306)</f>
        <v>33.148867958316387</v>
      </c>
      <c r="M308" s="311">
        <f t="shared" si="139"/>
        <v>16.949409093538975</v>
      </c>
      <c r="N308" s="311">
        <f t="shared" si="139"/>
        <v>5.4127229481445909</v>
      </c>
      <c r="O308" s="311">
        <f t="shared" si="139"/>
        <v>55.510999999999953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1.3807453556455513</v>
      </c>
      <c r="C315" s="302">
        <v>0.48221100113961657</v>
      </c>
      <c r="D315" s="302">
        <v>8.1035028001935749E-3</v>
      </c>
      <c r="E315" s="302">
        <f>SUM(B315:D315)</f>
        <v>1.8710598595853616</v>
      </c>
      <c r="F315" s="303"/>
      <c r="G315" s="302">
        <v>1.4670470243792402</v>
      </c>
      <c r="H315" s="302">
        <v>0.60435638085126453</v>
      </c>
      <c r="I315" s="302">
        <v>0.15550264798511601</v>
      </c>
      <c r="J315" s="302">
        <f>SUM(G315:I315)</f>
        <v>2.2269060532156209</v>
      </c>
      <c r="K315" s="303"/>
      <c r="L315" s="302">
        <v>1.3213554119445539</v>
      </c>
      <c r="M315" s="302">
        <v>0.72947933882431559</v>
      </c>
      <c r="N315" s="302">
        <v>0.16887079282338771</v>
      </c>
      <c r="O315" s="302">
        <f>SUM(L315:N315)</f>
        <v>2.2197055435922572</v>
      </c>
    </row>
    <row r="316" spans="1:15" s="236" customFormat="1" x14ac:dyDescent="0.2">
      <c r="A316" s="237" t="str">
        <f>name!E$5</f>
        <v>Professional occupations</v>
      </c>
      <c r="B316" s="302">
        <v>3.170058367204529</v>
      </c>
      <c r="C316" s="302">
        <v>1.685671660361858</v>
      </c>
      <c r="D316" s="302">
        <v>3.4974278028495134E-2</v>
      </c>
      <c r="E316" s="302">
        <f t="shared" ref="E316:E323" si="140">SUM(B316:D316)</f>
        <v>4.8907043055948822</v>
      </c>
      <c r="F316" s="303"/>
      <c r="G316" s="302">
        <v>3.9335307167636722</v>
      </c>
      <c r="H316" s="302">
        <v>1.9277815764252795</v>
      </c>
      <c r="I316" s="302">
        <v>0.30244829769298309</v>
      </c>
      <c r="J316" s="302">
        <f t="shared" ref="J316:J318" si="141">SUM(G316:I316)</f>
        <v>6.1637605908819353</v>
      </c>
      <c r="K316" s="303"/>
      <c r="L316" s="302">
        <v>4.5371627055224666</v>
      </c>
      <c r="M316" s="302">
        <v>2.3253334203066336</v>
      </c>
      <c r="N316" s="302">
        <v>0.12801875192319584</v>
      </c>
      <c r="O316" s="302">
        <f t="shared" ref="O316:O323" si="142">SUM(L316:N316)</f>
        <v>6.9905148777522959</v>
      </c>
    </row>
    <row r="317" spans="1:15" s="236" customFormat="1" x14ac:dyDescent="0.2">
      <c r="A317" s="237" t="str">
        <f>name!E$6</f>
        <v>Associate professional occupations</v>
      </c>
      <c r="B317" s="302">
        <v>6.5781970542535584</v>
      </c>
      <c r="C317" s="302">
        <v>1.8410048262532512</v>
      </c>
      <c r="D317" s="302">
        <v>1.6042735887147292E-2</v>
      </c>
      <c r="E317" s="302">
        <f t="shared" si="140"/>
        <v>8.4352446163939572</v>
      </c>
      <c r="F317" s="303"/>
      <c r="G317" s="302">
        <v>7.0095561360024856</v>
      </c>
      <c r="H317" s="302">
        <v>1.7684335378504816</v>
      </c>
      <c r="I317" s="302">
        <v>0.17328161257470054</v>
      </c>
      <c r="J317" s="302">
        <f t="shared" si="141"/>
        <v>8.9512712864276693</v>
      </c>
      <c r="K317" s="303"/>
      <c r="L317" s="302">
        <v>6.3301421831607678</v>
      </c>
      <c r="M317" s="302">
        <v>2.1233748232122354</v>
      </c>
      <c r="N317" s="302">
        <v>0.16886825926516572</v>
      </c>
      <c r="O317" s="302">
        <f t="shared" si="142"/>
        <v>8.6223852656381688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</v>
      </c>
      <c r="C318" s="302">
        <v>6.0765189921334661</v>
      </c>
      <c r="D318" s="302">
        <v>4.4580369073523004E-3</v>
      </c>
      <c r="E318" s="302">
        <f t="shared" si="140"/>
        <v>13.122921801378347</v>
      </c>
      <c r="F318" s="303"/>
      <c r="G318" s="302">
        <v>6.5456606648027025</v>
      </c>
      <c r="H318" s="302">
        <v>4.981932656935613</v>
      </c>
      <c r="I318" s="302">
        <v>7.448025493599307E-2</v>
      </c>
      <c r="J318" s="302">
        <f t="shared" si="141"/>
        <v>11.602073576674309</v>
      </c>
      <c r="K318" s="303"/>
      <c r="L318" s="302">
        <v>6.3259218491017073</v>
      </c>
      <c r="M318" s="302">
        <v>4.4548992737304811</v>
      </c>
      <c r="N318" s="302">
        <v>8.2151862804925604E-2</v>
      </c>
      <c r="O318" s="302">
        <f t="shared" si="142"/>
        <v>10.862972985637114</v>
      </c>
    </row>
    <row r="319" spans="1:15" s="236" customFormat="1" x14ac:dyDescent="0.2">
      <c r="A319" s="237" t="str">
        <f>name!E$8</f>
        <v>Skilled trades occupations</v>
      </c>
      <c r="B319" s="302">
        <v>0.23856221555786181</v>
      </c>
      <c r="C319" s="302">
        <v>4.6579297414126294E-2</v>
      </c>
      <c r="D319" s="302">
        <v>9.6835328666106883E-4</v>
      </c>
      <c r="E319" s="302">
        <f t="shared" si="140"/>
        <v>0.28610986625864915</v>
      </c>
      <c r="F319" s="303"/>
      <c r="G319" s="302">
        <v>0.18773201663397351</v>
      </c>
      <c r="H319" s="302">
        <v>3.6105530154739364E-2</v>
      </c>
      <c r="I319" s="302">
        <v>8.0359753397352018E-2</v>
      </c>
      <c r="J319" s="302">
        <f>SUM(G319:I319)</f>
        <v>0.30419730018606489</v>
      </c>
      <c r="K319" s="303"/>
      <c r="L319" s="302">
        <v>0.18576521466084114</v>
      </c>
      <c r="M319" s="302">
        <v>8.2086069511120296E-2</v>
      </c>
      <c r="N319" s="302">
        <v>9.9325655770512486E-2</v>
      </c>
      <c r="O319" s="302">
        <f t="shared" si="142"/>
        <v>0.36717693994247397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0.69700765425365596</v>
      </c>
      <c r="C320" s="302">
        <v>0.72776035237673253</v>
      </c>
      <c r="D320" s="302">
        <v>1.143240047420551E-2</v>
      </c>
      <c r="E320" s="302">
        <f t="shared" si="140"/>
        <v>1.436200407104594</v>
      </c>
      <c r="F320" s="303"/>
      <c r="G320" s="302">
        <v>0.63070011803923565</v>
      </c>
      <c r="H320" s="302">
        <v>0.6082517644159815</v>
      </c>
      <c r="I320" s="302">
        <v>5.3915706429539356E-2</v>
      </c>
      <c r="J320" s="302">
        <f t="shared" ref="J320:J323" si="143">SUM(G320:I320)</f>
        <v>1.2928675888847563</v>
      </c>
      <c r="K320" s="303"/>
      <c r="L320" s="302">
        <v>0.67115174556008084</v>
      </c>
      <c r="M320" s="302">
        <v>0.56509706171219176</v>
      </c>
      <c r="N320" s="302">
        <v>6.4758822312734013E-2</v>
      </c>
      <c r="O320" s="302">
        <f t="shared" si="142"/>
        <v>1.3010076295850066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0.5489237406816001</v>
      </c>
      <c r="C321" s="302">
        <v>0.54145132096306781</v>
      </c>
      <c r="D321" s="302">
        <v>8.1303440957858075E-3</v>
      </c>
      <c r="E321" s="302">
        <f t="shared" si="140"/>
        <v>1.0985054057404537</v>
      </c>
      <c r="F321" s="303"/>
      <c r="G321" s="302">
        <v>0.50226072655451015</v>
      </c>
      <c r="H321" s="302">
        <v>0.48435290831942018</v>
      </c>
      <c r="I321" s="302">
        <v>3.031864868864239E-2</v>
      </c>
      <c r="J321" s="302">
        <f t="shared" si="143"/>
        <v>1.0169322835625727</v>
      </c>
      <c r="K321" s="303"/>
      <c r="L321" s="302">
        <v>0.53359170943405665</v>
      </c>
      <c r="M321" s="302">
        <v>0.57610004564772721</v>
      </c>
      <c r="N321" s="302">
        <v>3.0616661491637217E-2</v>
      </c>
      <c r="O321" s="302">
        <f t="shared" si="142"/>
        <v>1.1403084165734212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0.10226587380013132</v>
      </c>
      <c r="C322" s="302">
        <v>0.10524385446934847</v>
      </c>
      <c r="D322" s="302">
        <v>3.4556922979459398E-3</v>
      </c>
      <c r="E322" s="302">
        <f t="shared" si="140"/>
        <v>0.2109654205674257</v>
      </c>
      <c r="F322" s="303"/>
      <c r="G322" s="302">
        <v>7.2634704767269465E-2</v>
      </c>
      <c r="H322" s="302">
        <v>7.1472879859043104E-2</v>
      </c>
      <c r="I322" s="302">
        <v>2.4735680535991903E-2</v>
      </c>
      <c r="J322" s="302">
        <f t="shared" si="143"/>
        <v>0.16884326516230447</v>
      </c>
      <c r="K322" s="303"/>
      <c r="L322" s="302">
        <v>5.3438580988596086E-2</v>
      </c>
      <c r="M322" s="302">
        <v>9.267883496126994E-2</v>
      </c>
      <c r="N322" s="302">
        <v>6.0686358622808051E-2</v>
      </c>
      <c r="O322" s="302">
        <f t="shared" si="142"/>
        <v>0.20680377457267407</v>
      </c>
    </row>
    <row r="323" spans="1:15" s="236" customFormat="1" x14ac:dyDescent="0.2">
      <c r="A323" s="237" t="str">
        <f>name!E$12</f>
        <v>Elementary occupations</v>
      </c>
      <c r="B323" s="302">
        <v>0.44165454495129991</v>
      </c>
      <c r="C323" s="302">
        <v>0.80474051735514796</v>
      </c>
      <c r="D323" s="302">
        <v>9.0893255069889767E-2</v>
      </c>
      <c r="E323" s="302">
        <f t="shared" si="140"/>
        <v>1.3372883173763377</v>
      </c>
      <c r="F323" s="303"/>
      <c r="G323" s="302">
        <v>0.33168924732697075</v>
      </c>
      <c r="H323" s="302">
        <v>0.53274555707154614</v>
      </c>
      <c r="I323" s="302">
        <v>0.20171325060624515</v>
      </c>
      <c r="J323" s="302">
        <f t="shared" si="143"/>
        <v>1.066148055004762</v>
      </c>
      <c r="K323" s="303"/>
      <c r="L323" s="302">
        <v>0.26262235891445596</v>
      </c>
      <c r="M323" s="302">
        <v>0.48666049927345917</v>
      </c>
      <c r="N323" s="302">
        <v>0.31684170851870669</v>
      </c>
      <c r="O323" s="302">
        <f t="shared" si="142"/>
        <v>1.0661245667066219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20.199359578685723</v>
      </c>
      <c r="C325" s="311">
        <f t="shared" ref="C325:E325" si="144">SUM(C315:C323)</f>
        <v>12.311181822466615</v>
      </c>
      <c r="D325" s="311">
        <f t="shared" si="144"/>
        <v>0.1784585988476764</v>
      </c>
      <c r="E325" s="311">
        <f t="shared" si="144"/>
        <v>32.689000000000007</v>
      </c>
      <c r="F325" s="311"/>
      <c r="G325" s="311">
        <f t="shared" ref="G325:J325" si="145">SUM(G315:G323)</f>
        <v>20.680811355270063</v>
      </c>
      <c r="H325" s="311">
        <f t="shared" si="145"/>
        <v>11.01543279188337</v>
      </c>
      <c r="I325" s="311">
        <f t="shared" si="145"/>
        <v>1.0967558528465637</v>
      </c>
      <c r="J325" s="311">
        <f t="shared" si="145"/>
        <v>32.792999999999992</v>
      </c>
      <c r="K325" s="311"/>
      <c r="L325" s="311">
        <f t="shared" ref="L325:O325" si="146">SUM(L315:L323)</f>
        <v>20.221151759287526</v>
      </c>
      <c r="M325" s="311">
        <f t="shared" si="146"/>
        <v>11.435709367179435</v>
      </c>
      <c r="N325" s="311">
        <f t="shared" si="146"/>
        <v>1.1201388735330733</v>
      </c>
      <c r="O325" s="311">
        <f t="shared" si="146"/>
        <v>32.777000000000037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0.84325193874220628</v>
      </c>
      <c r="C332" s="302">
        <v>0.33941518033996215</v>
      </c>
      <c r="D332" s="302">
        <v>0.41729785684667198</v>
      </c>
      <c r="E332" s="302">
        <f>SUM(B332:D332)</f>
        <v>1.5999649759288403</v>
      </c>
      <c r="F332" s="303"/>
      <c r="G332" s="302">
        <v>0.87478577794643331</v>
      </c>
      <c r="H332" s="302">
        <v>0.42631027066650318</v>
      </c>
      <c r="I332" s="302">
        <v>0.45324379727417591</v>
      </c>
      <c r="J332" s="302">
        <f>SUM(G332:I332)</f>
        <v>1.7543398458871124</v>
      </c>
      <c r="K332" s="303"/>
      <c r="L332" s="302">
        <v>0.78811439771226133</v>
      </c>
      <c r="M332" s="302">
        <v>0.51669136600508092</v>
      </c>
      <c r="N332" s="302">
        <v>0.52498645120756071</v>
      </c>
      <c r="O332" s="302">
        <f>SUM(L332:N332)</f>
        <v>1.8297922149249031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9.1883618709307235</v>
      </c>
      <c r="D333" s="302">
        <v>2.1742491934255317</v>
      </c>
      <c r="E333" s="302">
        <f t="shared" ref="E333:E340" si="147">SUM(B333:D333)</f>
        <v>28.768597143629702</v>
      </c>
      <c r="F333" s="303"/>
      <c r="G333" s="302">
        <v>19.485349698657281</v>
      </c>
      <c r="H333" s="302">
        <v>9.9982859363304346</v>
      </c>
      <c r="I333" s="302">
        <v>2.855542503114517</v>
      </c>
      <c r="J333" s="302">
        <f t="shared" ref="J333:J335" si="148">SUM(G333:I333)</f>
        <v>32.339178138102227</v>
      </c>
      <c r="K333" s="303"/>
      <c r="L333" s="302">
        <v>20.764910542605683</v>
      </c>
      <c r="M333" s="302">
        <v>11.732932284683255</v>
      </c>
      <c r="N333" s="302">
        <v>2.9515874212058235</v>
      </c>
      <c r="O333" s="302">
        <f t="shared" ref="O333:O340" si="149">SUM(L333:N333)</f>
        <v>35.449430248494757</v>
      </c>
    </row>
    <row r="334" spans="1:15" s="236" customFormat="1" x14ac:dyDescent="0.2">
      <c r="A334" s="237" t="str">
        <f>name!E$6</f>
        <v>Associate professional occupations</v>
      </c>
      <c r="B334" s="302">
        <v>2.2149055895970733</v>
      </c>
      <c r="C334" s="302">
        <v>2.0335203083135798</v>
      </c>
      <c r="D334" s="302">
        <v>1.0291902728587747</v>
      </c>
      <c r="E334" s="302">
        <f t="shared" si="147"/>
        <v>5.277616170769428</v>
      </c>
      <c r="F334" s="303"/>
      <c r="G334" s="302">
        <v>2.4186865938479589</v>
      </c>
      <c r="H334" s="302">
        <v>2.1696216725619069</v>
      </c>
      <c r="I334" s="302">
        <v>0.85687319556385055</v>
      </c>
      <c r="J334" s="302">
        <f t="shared" si="148"/>
        <v>5.4451814619737169</v>
      </c>
      <c r="K334" s="303"/>
      <c r="L334" s="302">
        <v>2.6789986630311233</v>
      </c>
      <c r="M334" s="302">
        <v>2.8077700159588224</v>
      </c>
      <c r="N334" s="302">
        <v>0.77775985828897087</v>
      </c>
      <c r="O334" s="302">
        <f t="shared" si="149"/>
        <v>6.2645285372789168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3.4803819225777279</v>
      </c>
      <c r="D335" s="302">
        <v>0.13948024935357939</v>
      </c>
      <c r="E335" s="302">
        <f t="shared" si="147"/>
        <v>4.9710570059454975</v>
      </c>
      <c r="F335" s="303"/>
      <c r="G335" s="302">
        <v>1.215875927376878</v>
      </c>
      <c r="H335" s="302">
        <v>2.9146729790432566</v>
      </c>
      <c r="I335" s="302">
        <v>0.13286866550206844</v>
      </c>
      <c r="J335" s="302">
        <f t="shared" si="148"/>
        <v>4.2634175719222034</v>
      </c>
      <c r="K335" s="303"/>
      <c r="L335" s="302">
        <v>0.78920546543169479</v>
      </c>
      <c r="M335" s="302">
        <v>1.8511365138289224</v>
      </c>
      <c r="N335" s="302">
        <v>8.3686863477030804E-2</v>
      </c>
      <c r="O335" s="302">
        <f t="shared" si="149"/>
        <v>2.7240288427376482</v>
      </c>
    </row>
    <row r="336" spans="1:15" s="236" customFormat="1" x14ac:dyDescent="0.2">
      <c r="A336" s="237" t="str">
        <f>name!E$8</f>
        <v>Skilled trades occupations</v>
      </c>
      <c r="B336" s="302">
        <v>0.56757657757162261</v>
      </c>
      <c r="C336" s="302">
        <v>0.3837033340965203</v>
      </c>
      <c r="D336" s="302">
        <v>0.26722390892688908</v>
      </c>
      <c r="E336" s="302">
        <f t="shared" si="147"/>
        <v>1.218503820595032</v>
      </c>
      <c r="F336" s="303"/>
      <c r="G336" s="302">
        <v>0.41664871465638426</v>
      </c>
      <c r="H336" s="302">
        <v>0.25253780487678223</v>
      </c>
      <c r="I336" s="302">
        <v>0.18081664866122105</v>
      </c>
      <c r="J336" s="302">
        <f>SUM(G336:I336)</f>
        <v>0.85000316819438759</v>
      </c>
      <c r="K336" s="303"/>
      <c r="L336" s="302">
        <v>0.25648434792683178</v>
      </c>
      <c r="M336" s="302">
        <v>0.12081401352179244</v>
      </c>
      <c r="N336" s="302">
        <v>0.21068522205134022</v>
      </c>
      <c r="O336" s="302">
        <f t="shared" si="149"/>
        <v>0.58798358349996449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5.8163603595930704</v>
      </c>
      <c r="C337" s="302">
        <v>8.6574142495138879</v>
      </c>
      <c r="D337" s="302">
        <v>0.3969242135787267</v>
      </c>
      <c r="E337" s="302">
        <f t="shared" si="147"/>
        <v>14.870698822685684</v>
      </c>
      <c r="F337" s="303"/>
      <c r="G337" s="302">
        <v>5.4492566494191195</v>
      </c>
      <c r="H337" s="302">
        <v>7.8787658729399386</v>
      </c>
      <c r="I337" s="302">
        <v>0.45415370179897774</v>
      </c>
      <c r="J337" s="302">
        <f t="shared" ref="J337:J340" si="150">SUM(G337:I337)</f>
        <v>13.782176224158036</v>
      </c>
      <c r="K337" s="303"/>
      <c r="L337" s="302">
        <v>6.3922724158724193</v>
      </c>
      <c r="M337" s="302">
        <v>7.8433582688186831</v>
      </c>
      <c r="N337" s="302">
        <v>0.44619795766764103</v>
      </c>
      <c r="O337" s="302">
        <f t="shared" si="149"/>
        <v>14.681828642358743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0.23533962882664214</v>
      </c>
      <c r="D338" s="302">
        <v>0.13168263108083206</v>
      </c>
      <c r="E338" s="302">
        <f t="shared" si="147"/>
        <v>0.4852868893986132</v>
      </c>
      <c r="F338" s="303"/>
      <c r="G338" s="302">
        <v>0.10751342830944007</v>
      </c>
      <c r="H338" s="302">
        <v>0.20000802964341757</v>
      </c>
      <c r="I338" s="302">
        <v>7.9598091761543172E-2</v>
      </c>
      <c r="J338" s="302">
        <f t="shared" si="150"/>
        <v>0.38711954971440077</v>
      </c>
      <c r="K338" s="303"/>
      <c r="L338" s="302">
        <v>0.1143743291530408</v>
      </c>
      <c r="M338" s="302">
        <v>0.2172056221611115</v>
      </c>
      <c r="N338" s="302">
        <v>8.3137372267646253E-2</v>
      </c>
      <c r="O338" s="302">
        <f t="shared" si="149"/>
        <v>0.41471732358179858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9.8517722457994103E-2</v>
      </c>
      <c r="C339" s="302">
        <v>0.13971517619904131</v>
      </c>
      <c r="D339" s="302">
        <v>1.2165853832544826</v>
      </c>
      <c r="E339" s="302">
        <f t="shared" si="147"/>
        <v>1.4548182819115181</v>
      </c>
      <c r="F339" s="303"/>
      <c r="G339" s="302">
        <v>7.6411844745893812E-2</v>
      </c>
      <c r="H339" s="302">
        <v>9.665862257943289E-2</v>
      </c>
      <c r="I339" s="302">
        <v>0.94639723623780081</v>
      </c>
      <c r="J339" s="302">
        <f t="shared" si="150"/>
        <v>1.1194677035631275</v>
      </c>
      <c r="K339" s="303"/>
      <c r="L339" s="302">
        <v>6.6193264166120341E-2</v>
      </c>
      <c r="M339" s="302">
        <v>9.5154522121998417E-2</v>
      </c>
      <c r="N339" s="302">
        <v>1.0373634996496328</v>
      </c>
      <c r="O339" s="302">
        <f t="shared" si="149"/>
        <v>1.1987112859377516</v>
      </c>
    </row>
    <row r="340" spans="1:15" s="236" customFormat="1" x14ac:dyDescent="0.2">
      <c r="A340" s="237" t="str">
        <f>name!E$12</f>
        <v>Elementary occupations</v>
      </c>
      <c r="B340" s="302">
        <v>0.23636138769412185</v>
      </c>
      <c r="C340" s="302">
        <v>3.6428367240748138</v>
      </c>
      <c r="D340" s="302">
        <v>0.32825877736678455</v>
      </c>
      <c r="E340" s="302">
        <f t="shared" si="147"/>
        <v>4.2074568891357202</v>
      </c>
      <c r="F340" s="303"/>
      <c r="G340" s="302">
        <v>0.18396164639826951</v>
      </c>
      <c r="H340" s="302">
        <v>2.6787471150768511</v>
      </c>
      <c r="I340" s="302">
        <v>0.17240757500979179</v>
      </c>
      <c r="J340" s="302">
        <f t="shared" si="150"/>
        <v>3.0351163364849127</v>
      </c>
      <c r="K340" s="303"/>
      <c r="L340" s="302">
        <v>9.9024148745503401E-2</v>
      </c>
      <c r="M340" s="302">
        <v>0.88933449061234915</v>
      </c>
      <c r="N340" s="302">
        <v>0.35162068182757228</v>
      </c>
      <c r="O340" s="302">
        <f t="shared" si="149"/>
        <v>1.3399793211854247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28.652419118434864</v>
      </c>
      <c r="C342" s="311">
        <f t="shared" ref="C342:E342" si="151">SUM(C332:C340)</f>
        <v>28.1006883948729</v>
      </c>
      <c r="D342" s="311">
        <f t="shared" si="151"/>
        <v>6.1008924866922714</v>
      </c>
      <c r="E342" s="311">
        <f t="shared" si="151"/>
        <v>62.854000000000042</v>
      </c>
      <c r="F342" s="311"/>
      <c r="G342" s="311">
        <f t="shared" ref="G342:J342" si="152">SUM(G332:G340)</f>
        <v>30.228490281357658</v>
      </c>
      <c r="H342" s="311">
        <f t="shared" si="152"/>
        <v>26.615608303718524</v>
      </c>
      <c r="I342" s="311">
        <f t="shared" si="152"/>
        <v>6.1319014149239468</v>
      </c>
      <c r="J342" s="311">
        <f t="shared" si="152"/>
        <v>62.97600000000012</v>
      </c>
      <c r="K342" s="311"/>
      <c r="L342" s="311">
        <f t="shared" ref="L342:O342" si="153">SUM(L332:L340)</f>
        <v>31.949577574644678</v>
      </c>
      <c r="M342" s="311">
        <f t="shared" si="153"/>
        <v>26.074397097712012</v>
      </c>
      <c r="N342" s="311">
        <f t="shared" si="153"/>
        <v>6.4670253276432179</v>
      </c>
      <c r="O342" s="311">
        <f t="shared" si="153"/>
        <v>64.490999999999914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2.6346348203641736</v>
      </c>
      <c r="C349" s="302">
        <v>0.82630806666833811</v>
      </c>
      <c r="D349" s="302">
        <v>0.50597004323587202</v>
      </c>
      <c r="E349" s="302">
        <f>SUM(B349:D349)</f>
        <v>3.9669129302683839</v>
      </c>
      <c r="F349" s="303"/>
      <c r="G349" s="302">
        <v>2.9485813868145665</v>
      </c>
      <c r="H349" s="302">
        <v>1.1881899412834966</v>
      </c>
      <c r="I349" s="302">
        <v>0.52884605430504505</v>
      </c>
      <c r="J349" s="302">
        <f>SUM(G349:I349)</f>
        <v>4.6656173824031075</v>
      </c>
      <c r="K349" s="303"/>
      <c r="L349" s="302">
        <v>3.2997307091392498</v>
      </c>
      <c r="M349" s="302">
        <v>1.5862238411322769</v>
      </c>
      <c r="N349" s="302">
        <v>0.73821032263331454</v>
      </c>
      <c r="O349" s="302">
        <f>SUM(L349:N349)</f>
        <v>5.6241648729048412</v>
      </c>
    </row>
    <row r="350" spans="1:15" s="236" customFormat="1" x14ac:dyDescent="0.2">
      <c r="A350" s="237" t="str">
        <f>name!E$5</f>
        <v>Professional occupations</v>
      </c>
      <c r="B350" s="302">
        <v>16.454475908371844</v>
      </c>
      <c r="C350" s="302">
        <v>7.7255033968324449</v>
      </c>
      <c r="D350" s="302">
        <v>2.6419766380490666</v>
      </c>
      <c r="E350" s="302">
        <f t="shared" ref="E350:E357" si="154">SUM(B350:D350)</f>
        <v>26.821955943253354</v>
      </c>
      <c r="F350" s="303"/>
      <c r="G350" s="302">
        <v>19.133654403058902</v>
      </c>
      <c r="H350" s="302">
        <v>9.4270102159703537</v>
      </c>
      <c r="I350" s="302">
        <v>2.4801990196236483</v>
      </c>
      <c r="J350" s="302">
        <f t="shared" ref="J350:J352" si="155">SUM(G350:I350)</f>
        <v>31.040863638652901</v>
      </c>
      <c r="K350" s="303"/>
      <c r="L350" s="302">
        <v>23.050353195610082</v>
      </c>
      <c r="M350" s="302">
        <v>11.151888935179251</v>
      </c>
      <c r="N350" s="302">
        <v>2.903930059973983</v>
      </c>
      <c r="O350" s="302">
        <f t="shared" ref="O350:O357" si="156">SUM(L350:N350)</f>
        <v>37.10617219076331</v>
      </c>
    </row>
    <row r="351" spans="1:15" s="236" customFormat="1" x14ac:dyDescent="0.2">
      <c r="A351" s="237" t="str">
        <f>name!E$6</f>
        <v>Associate professional occupations</v>
      </c>
      <c r="B351" s="302">
        <v>6.7598969962020705</v>
      </c>
      <c r="C351" s="302">
        <v>4.1727797643921303</v>
      </c>
      <c r="D351" s="302">
        <v>0.95079968286536742</v>
      </c>
      <c r="E351" s="302">
        <f t="shared" si="154"/>
        <v>11.883476443459569</v>
      </c>
      <c r="F351" s="303"/>
      <c r="G351" s="302">
        <v>7.6478570166408817</v>
      </c>
      <c r="H351" s="302">
        <v>4.9967884848708906</v>
      </c>
      <c r="I351" s="302">
        <v>0.68366363416144504</v>
      </c>
      <c r="J351" s="302">
        <f t="shared" si="155"/>
        <v>13.328309135673216</v>
      </c>
      <c r="K351" s="303"/>
      <c r="L351" s="302">
        <v>14.133448569201303</v>
      </c>
      <c r="M351" s="302">
        <v>8.2841661495275183</v>
      </c>
      <c r="N351" s="302">
        <v>1.0388230776833685</v>
      </c>
      <c r="O351" s="302">
        <f t="shared" si="156"/>
        <v>23.456437796412189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4.5676757692528485</v>
      </c>
      <c r="C352" s="302">
        <v>6.9145002847961186</v>
      </c>
      <c r="D352" s="302">
        <v>0.2243858783820597</v>
      </c>
      <c r="E352" s="302">
        <f t="shared" si="154"/>
        <v>11.706561932431027</v>
      </c>
      <c r="F352" s="303"/>
      <c r="G352" s="302">
        <v>4.3147623079863875</v>
      </c>
      <c r="H352" s="302">
        <v>6.3926501329836301</v>
      </c>
      <c r="I352" s="302">
        <v>0.13754065666929219</v>
      </c>
      <c r="J352" s="302">
        <f t="shared" si="155"/>
        <v>10.84495309763931</v>
      </c>
      <c r="K352" s="303"/>
      <c r="L352" s="302">
        <v>4.3021346855986273</v>
      </c>
      <c r="M352" s="302">
        <v>4.9342592743778786</v>
      </c>
      <c r="N352" s="302">
        <v>0.10621445401905075</v>
      </c>
      <c r="O352" s="302">
        <f t="shared" si="156"/>
        <v>9.3426084139955581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0.52918768252128134</v>
      </c>
      <c r="D353" s="302">
        <v>0.22526832352422058</v>
      </c>
      <c r="E353" s="302">
        <f t="shared" si="154"/>
        <v>1.3485110271442804</v>
      </c>
      <c r="F353" s="303"/>
      <c r="G353" s="302">
        <v>0.47874788480262698</v>
      </c>
      <c r="H353" s="302">
        <v>0.407605611091238</v>
      </c>
      <c r="I353" s="302">
        <v>0.19691047998483854</v>
      </c>
      <c r="J353" s="302">
        <f>SUM(G353:I353)</f>
        <v>1.0832639758787035</v>
      </c>
      <c r="K353" s="303"/>
      <c r="L353" s="302">
        <v>0.33406607568769364</v>
      </c>
      <c r="M353" s="302">
        <v>0.37488555015593161</v>
      </c>
      <c r="N353" s="302">
        <v>0.2397402799655918</v>
      </c>
      <c r="O353" s="302">
        <f t="shared" si="156"/>
        <v>0.94869190580921703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16.214103020206867</v>
      </c>
      <c r="D354" s="302">
        <v>1.8561996544914963</v>
      </c>
      <c r="E354" s="302">
        <f t="shared" si="154"/>
        <v>34.554739925694044</v>
      </c>
      <c r="F354" s="303"/>
      <c r="G354" s="302">
        <v>16.334500990482795</v>
      </c>
      <c r="H354" s="302">
        <v>16.066172407971695</v>
      </c>
      <c r="I354" s="302">
        <v>1.5973341990536769</v>
      </c>
      <c r="J354" s="302">
        <f t="shared" ref="J354:J357" si="157">SUM(G354:I354)</f>
        <v>33.998007597508163</v>
      </c>
      <c r="K354" s="303"/>
      <c r="L354" s="302">
        <v>21.022042431787998</v>
      </c>
      <c r="M354" s="302">
        <v>17.136857559488817</v>
      </c>
      <c r="N354" s="302">
        <v>2.092746603047658</v>
      </c>
      <c r="O354" s="302">
        <f t="shared" si="156"/>
        <v>40.25164659432447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0.65464360328071414</v>
      </c>
      <c r="C355" s="302">
        <v>0.666579273211094</v>
      </c>
      <c r="D355" s="302">
        <v>8.8214440763384833E-2</v>
      </c>
      <c r="E355" s="302">
        <f t="shared" si="154"/>
        <v>1.4094373172551931</v>
      </c>
      <c r="F355" s="303"/>
      <c r="G355" s="302">
        <v>0.61181646208588747</v>
      </c>
      <c r="H355" s="302">
        <v>0.62939419059032164</v>
      </c>
      <c r="I355" s="302">
        <v>5.184488538868301E-2</v>
      </c>
      <c r="J355" s="302">
        <f t="shared" si="157"/>
        <v>1.2930555380648923</v>
      </c>
      <c r="K355" s="303"/>
      <c r="L355" s="302">
        <v>0.73194322120512401</v>
      </c>
      <c r="M355" s="302">
        <v>0.73675911363225577</v>
      </c>
      <c r="N355" s="302">
        <v>6.2765549779345953E-2</v>
      </c>
      <c r="O355" s="302">
        <f t="shared" si="156"/>
        <v>1.5314678846167258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0.32669420190950132</v>
      </c>
      <c r="D356" s="302">
        <v>3.0309836544688828E-2</v>
      </c>
      <c r="E356" s="302">
        <f t="shared" si="154"/>
        <v>0.57968156583586206</v>
      </c>
      <c r="F356" s="303"/>
      <c r="G356" s="302">
        <v>0.1679736787540361</v>
      </c>
      <c r="H356" s="302">
        <v>0.29961744978061766</v>
      </c>
      <c r="I356" s="302">
        <v>2.8555502457258627E-2</v>
      </c>
      <c r="J356" s="302">
        <f t="shared" si="157"/>
        <v>0.49614663099191242</v>
      </c>
      <c r="K356" s="303"/>
      <c r="L356" s="302">
        <v>6.9235664213489256E-2</v>
      </c>
      <c r="M356" s="302">
        <v>0.20793036653694752</v>
      </c>
      <c r="N356" s="302">
        <v>2.4427218553756659E-2</v>
      </c>
      <c r="O356" s="302">
        <f t="shared" si="156"/>
        <v>0.30159324930419346</v>
      </c>
    </row>
    <row r="357" spans="1:15" s="236" customFormat="1" x14ac:dyDescent="0.2">
      <c r="A357" s="237" t="str">
        <f>name!E$12</f>
        <v>Elementary occupations</v>
      </c>
      <c r="B357" s="302">
        <v>0.67776905448803548</v>
      </c>
      <c r="C357" s="302">
        <v>1.9121774005243111</v>
      </c>
      <c r="D357" s="302">
        <v>5.2776459646042856E-2</v>
      </c>
      <c r="E357" s="302">
        <f t="shared" si="154"/>
        <v>2.642722914658389</v>
      </c>
      <c r="F357" s="303"/>
      <c r="G357" s="302">
        <v>0.59428962515992634</v>
      </c>
      <c r="H357" s="302">
        <v>1.4803820422021994</v>
      </c>
      <c r="I357" s="302">
        <v>2.6111335825649135E-2</v>
      </c>
      <c r="J357" s="302">
        <f t="shared" si="157"/>
        <v>2.1007830031877752</v>
      </c>
      <c r="K357" s="303"/>
      <c r="L357" s="302">
        <v>0.48082257047883858</v>
      </c>
      <c r="M357" s="302">
        <v>1.2648352498081223</v>
      </c>
      <c r="N357" s="302">
        <v>8.5592715825360561E-3</v>
      </c>
      <c r="O357" s="302">
        <f t="shared" si="156"/>
        <v>1.754217091869497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49.050265951435811</v>
      </c>
      <c r="C359" s="311">
        <f t="shared" ref="C359:E359" si="158">SUM(C349:C357)</f>
        <v>39.28783309106209</v>
      </c>
      <c r="D359" s="311">
        <f t="shared" si="158"/>
        <v>6.5759009575021992</v>
      </c>
      <c r="E359" s="311">
        <f t="shared" si="158"/>
        <v>94.914000000000101</v>
      </c>
      <c r="F359" s="311"/>
      <c r="G359" s="311">
        <f t="shared" ref="G359:J359" si="159">SUM(G349:G357)</f>
        <v>52.232183755786011</v>
      </c>
      <c r="H359" s="311">
        <f t="shared" si="159"/>
        <v>40.887810476744448</v>
      </c>
      <c r="I359" s="311">
        <f t="shared" si="159"/>
        <v>5.7310057674695374</v>
      </c>
      <c r="J359" s="311">
        <f t="shared" si="159"/>
        <v>98.850999999999985</v>
      </c>
      <c r="K359" s="311"/>
      <c r="L359" s="311">
        <f t="shared" ref="L359:O359" si="160">SUM(L349:L357)</f>
        <v>67.423777122922417</v>
      </c>
      <c r="M359" s="311">
        <f t="shared" si="160"/>
        <v>45.677806039838998</v>
      </c>
      <c r="N359" s="311">
        <f t="shared" si="160"/>
        <v>7.2154168372386049</v>
      </c>
      <c r="O359" s="311">
        <f t="shared" si="160"/>
        <v>120.31699999999999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0.6238985696510112</v>
      </c>
      <c r="C366" s="302">
        <v>0.2010633577247691</v>
      </c>
      <c r="D366" s="302">
        <v>0.15849762713087651</v>
      </c>
      <c r="E366" s="302">
        <f>SUM(B366:D366)</f>
        <v>0.9834595545066569</v>
      </c>
      <c r="F366" s="303"/>
      <c r="G366" s="302">
        <v>0.64224458729114098</v>
      </c>
      <c r="H366" s="302">
        <v>0.27385227648748034</v>
      </c>
      <c r="I366" s="302">
        <v>0.26452424980551215</v>
      </c>
      <c r="J366" s="302">
        <f>SUM(G366:I366)</f>
        <v>1.1806211135841336</v>
      </c>
      <c r="K366" s="303"/>
      <c r="L366" s="302">
        <v>0.5831718298214047</v>
      </c>
      <c r="M366" s="302">
        <v>0.31519819790671955</v>
      </c>
      <c r="N366" s="302">
        <v>0.22900876376280513</v>
      </c>
      <c r="O366" s="302">
        <f>SUM(L366:N366)</f>
        <v>1.1273787914909295</v>
      </c>
    </row>
    <row r="367" spans="1:15" s="236" customFormat="1" x14ac:dyDescent="0.2">
      <c r="A367" s="237" t="str">
        <f>name!E$5</f>
        <v>Professional occupations</v>
      </c>
      <c r="B367" s="302">
        <v>0.7871542508811824</v>
      </c>
      <c r="C367" s="302">
        <v>0.41834413739829823</v>
      </c>
      <c r="D367" s="302">
        <v>0.4838903128925765</v>
      </c>
      <c r="E367" s="302">
        <f t="shared" ref="E367:E374" si="161">SUM(B367:D367)</f>
        <v>1.689388701172057</v>
      </c>
      <c r="F367" s="303"/>
      <c r="G367" s="302">
        <v>0.93755524745153207</v>
      </c>
      <c r="H367" s="302">
        <v>0.58651931756483933</v>
      </c>
      <c r="I367" s="302">
        <v>0.73650679285172982</v>
      </c>
      <c r="J367" s="302">
        <f t="shared" ref="J367:J369" si="162">SUM(G367:I367)</f>
        <v>2.2605813578681011</v>
      </c>
      <c r="K367" s="303"/>
      <c r="L367" s="302">
        <v>1.0700352162215025</v>
      </c>
      <c r="M367" s="302">
        <v>0.74341280382793407</v>
      </c>
      <c r="N367" s="302">
        <v>0.6271517829441754</v>
      </c>
      <c r="O367" s="302">
        <f t="shared" ref="O367:O374" si="163">SUM(L367:N367)</f>
        <v>2.4405998029936118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</v>
      </c>
      <c r="C368" s="302">
        <v>0.71230198823144153</v>
      </c>
      <c r="D368" s="302">
        <v>1.2149136398701927</v>
      </c>
      <c r="E368" s="302">
        <f t="shared" si="161"/>
        <v>2.9657507260427556</v>
      </c>
      <c r="F368" s="303"/>
      <c r="G368" s="302">
        <v>1.0950740961438576</v>
      </c>
      <c r="H368" s="302">
        <v>0.79944613920341934</v>
      </c>
      <c r="I368" s="302">
        <v>1.9030331428168232</v>
      </c>
      <c r="J368" s="302">
        <f t="shared" si="162"/>
        <v>3.7975533781641002</v>
      </c>
      <c r="K368" s="303"/>
      <c r="L368" s="302">
        <v>0.96612129150878556</v>
      </c>
      <c r="M368" s="302">
        <v>0.72726755334994986</v>
      </c>
      <c r="N368" s="302">
        <v>1.6321728298192872</v>
      </c>
      <c r="O368" s="302">
        <f t="shared" si="163"/>
        <v>3.3255616746780228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0.88831177323254418</v>
      </c>
      <c r="C369" s="302">
        <v>1.6938504416924229</v>
      </c>
      <c r="D369" s="302">
        <v>4.3177045703400981E-2</v>
      </c>
      <c r="E369" s="302">
        <f t="shared" si="161"/>
        <v>2.6253392606283681</v>
      </c>
      <c r="F369" s="303"/>
      <c r="G369" s="302">
        <v>0.77950813924428708</v>
      </c>
      <c r="H369" s="302">
        <v>1.5834555382512663</v>
      </c>
      <c r="I369" s="302">
        <v>5.0120518707833683E-2</v>
      </c>
      <c r="J369" s="302">
        <f t="shared" si="162"/>
        <v>2.4130841962033873</v>
      </c>
      <c r="K369" s="303"/>
      <c r="L369" s="302">
        <v>0.84268567217405266</v>
      </c>
      <c r="M369" s="302">
        <v>1.5203429793155772</v>
      </c>
      <c r="N369" s="302">
        <v>3.8020070319898069E-2</v>
      </c>
      <c r="O369" s="302">
        <f t="shared" si="163"/>
        <v>2.401048721809528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0.39174001198091174</v>
      </c>
      <c r="D370" s="302">
        <v>0.31449253295930113</v>
      </c>
      <c r="E370" s="302">
        <f t="shared" si="161"/>
        <v>1.3363763547196452</v>
      </c>
      <c r="F370" s="303"/>
      <c r="G370" s="302">
        <v>0.52221201192499545</v>
      </c>
      <c r="H370" s="302">
        <v>0.29778382617530996</v>
      </c>
      <c r="I370" s="302">
        <v>0.44011103247013106</v>
      </c>
      <c r="J370" s="302">
        <f>SUM(G370:I370)</f>
        <v>1.2601068705704366</v>
      </c>
      <c r="K370" s="303"/>
      <c r="L370" s="302">
        <v>0.39479155186325332</v>
      </c>
      <c r="M370" s="302">
        <v>0.35488737504223861</v>
      </c>
      <c r="N370" s="302">
        <v>0.43481096971332273</v>
      </c>
      <c r="O370" s="302">
        <f t="shared" si="163"/>
        <v>1.1844898966188147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0.64256041568588795</v>
      </c>
      <c r="C371" s="302">
        <v>1.0849020476862303</v>
      </c>
      <c r="D371" s="302">
        <v>6.7673600902717859E-2</v>
      </c>
      <c r="E371" s="302">
        <f t="shared" si="161"/>
        <v>1.7951360642748362</v>
      </c>
      <c r="F371" s="303"/>
      <c r="G371" s="302">
        <v>0.51872359378078836</v>
      </c>
      <c r="H371" s="302">
        <v>0.91240738323882553</v>
      </c>
      <c r="I371" s="302">
        <v>8.4407439068753976E-2</v>
      </c>
      <c r="J371" s="302">
        <f t="shared" ref="J371:J374" si="164">SUM(G371:I371)</f>
        <v>1.5155384160883678</v>
      </c>
      <c r="K371" s="303"/>
      <c r="L371" s="302">
        <v>0.41659915110524592</v>
      </c>
      <c r="M371" s="302">
        <v>0.85176281148687027</v>
      </c>
      <c r="N371" s="302">
        <v>6.9850084452069444E-2</v>
      </c>
      <c r="O371" s="302">
        <f t="shared" si="163"/>
        <v>1.3382120470441858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0.38737370055450765</v>
      </c>
      <c r="C372" s="302">
        <v>0.72593848427328356</v>
      </c>
      <c r="D372" s="302">
        <v>3.4604371113593803E-2</v>
      </c>
      <c r="E372" s="302">
        <f t="shared" si="161"/>
        <v>1.1479165559413849</v>
      </c>
      <c r="F372" s="303"/>
      <c r="G372" s="302">
        <v>0.34211029735268106</v>
      </c>
      <c r="H372" s="302">
        <v>0.67794019855073295</v>
      </c>
      <c r="I372" s="302">
        <v>4.1396273781232416E-2</v>
      </c>
      <c r="J372" s="302">
        <f t="shared" si="164"/>
        <v>1.0614467696846464</v>
      </c>
      <c r="K372" s="303"/>
      <c r="L372" s="302">
        <v>0.36810970267868187</v>
      </c>
      <c r="M372" s="302">
        <v>0.80424400575749433</v>
      </c>
      <c r="N372" s="302">
        <v>3.0941404603005398E-2</v>
      </c>
      <c r="O372" s="302">
        <f t="shared" si="163"/>
        <v>1.2032951130391816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0.12660052163846461</v>
      </c>
      <c r="D373" s="302">
        <v>1.7676802771513615E-2</v>
      </c>
      <c r="E373" s="302">
        <f t="shared" si="161"/>
        <v>0.3233058122320942</v>
      </c>
      <c r="F373" s="303"/>
      <c r="G373" s="302">
        <v>0.14441793778551215</v>
      </c>
      <c r="H373" s="302">
        <v>0.1186925175305228</v>
      </c>
      <c r="I373" s="302">
        <v>2.8693237491922759E-2</v>
      </c>
      <c r="J373" s="302">
        <f t="shared" si="164"/>
        <v>0.2918036928079577</v>
      </c>
      <c r="K373" s="303"/>
      <c r="L373" s="302">
        <v>0.14448564569101449</v>
      </c>
      <c r="M373" s="302">
        <v>0.15750221613701995</v>
      </c>
      <c r="N373" s="302">
        <v>3.169949560645529E-2</v>
      </c>
      <c r="O373" s="302">
        <f t="shared" si="163"/>
        <v>0.33368735743448974</v>
      </c>
    </row>
    <row r="374" spans="1:15" s="236" customFormat="1" x14ac:dyDescent="0.2">
      <c r="A374" s="237" t="str">
        <f>name!E$12</f>
        <v>Elementary occupations</v>
      </c>
      <c r="B374" s="302">
        <v>0.46761925252588354</v>
      </c>
      <c r="C374" s="302">
        <v>1.8460948985320507</v>
      </c>
      <c r="D374" s="302">
        <v>4.5612819424235659E-2</v>
      </c>
      <c r="E374" s="302">
        <f t="shared" si="161"/>
        <v>2.35932697048217</v>
      </c>
      <c r="F374" s="303"/>
      <c r="G374" s="302">
        <v>0.36222941644904738</v>
      </c>
      <c r="H374" s="302">
        <v>1.4045186533394811</v>
      </c>
      <c r="I374" s="302">
        <v>4.7516135240306352E-2</v>
      </c>
      <c r="J374" s="302">
        <f t="shared" si="164"/>
        <v>1.8142642050288349</v>
      </c>
      <c r="K374" s="303"/>
      <c r="L374" s="302">
        <v>0.38707506933071473</v>
      </c>
      <c r="M374" s="302">
        <v>1.1895200192085049</v>
      </c>
      <c r="N374" s="302">
        <v>6.1131506352025154E-2</v>
      </c>
      <c r="O374" s="302">
        <f t="shared" si="163"/>
        <v>1.6377265948912449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5.6446253580736867</v>
      </c>
      <c r="C376" s="311">
        <f t="shared" ref="C376:E376" si="165">SUM(C366:C374)</f>
        <v>7.2008358891578732</v>
      </c>
      <c r="D376" s="311">
        <f t="shared" si="165"/>
        <v>2.380538752768409</v>
      </c>
      <c r="E376" s="311">
        <f t="shared" si="165"/>
        <v>15.225999999999967</v>
      </c>
      <c r="F376" s="311"/>
      <c r="G376" s="311">
        <f t="shared" ref="G376:J376" si="166">SUM(G366:G374)</f>
        <v>5.3440753274238428</v>
      </c>
      <c r="H376" s="311">
        <f t="shared" si="166"/>
        <v>6.6546158503418784</v>
      </c>
      <c r="I376" s="311">
        <f t="shared" si="166"/>
        <v>3.5963088222342456</v>
      </c>
      <c r="J376" s="311">
        <f t="shared" si="166"/>
        <v>15.594999999999965</v>
      </c>
      <c r="K376" s="311"/>
      <c r="L376" s="311">
        <f t="shared" ref="L376:O376" si="167">SUM(L366:L374)</f>
        <v>5.1730751303946567</v>
      </c>
      <c r="M376" s="311">
        <f t="shared" si="167"/>
        <v>6.66413796203231</v>
      </c>
      <c r="N376" s="311">
        <f t="shared" si="167"/>
        <v>3.1547869075730435</v>
      </c>
      <c r="O376" s="311">
        <f t="shared" si="167"/>
        <v>14.992000000000008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0.35738339094889077</v>
      </c>
      <c r="C383" s="302">
        <v>6.4764941970663362E-2</v>
      </c>
      <c r="D383" s="302">
        <v>0.47450011800396291</v>
      </c>
      <c r="E383" s="302">
        <f>SUM(B383:D383)</f>
        <v>0.89664845092351708</v>
      </c>
      <c r="F383" s="303"/>
      <c r="G383" s="302">
        <v>0.66172041594124875</v>
      </c>
      <c r="H383" s="302">
        <v>0.16581848557153245</v>
      </c>
      <c r="I383" s="302">
        <v>0.83285722280286778</v>
      </c>
      <c r="J383" s="302">
        <f>SUM(G383:I383)</f>
        <v>1.6603961243156489</v>
      </c>
      <c r="K383" s="303"/>
      <c r="L383" s="302">
        <v>0.57403835327318309</v>
      </c>
      <c r="M383" s="302">
        <v>0.16785720772030852</v>
      </c>
      <c r="N383" s="302">
        <v>0.72998937133612884</v>
      </c>
      <c r="O383" s="302">
        <f>SUM(L383:N383)</f>
        <v>1.4718849323296204</v>
      </c>
    </row>
    <row r="384" spans="1:15" s="236" customFormat="1" x14ac:dyDescent="0.2">
      <c r="A384" s="237" t="str">
        <f>name!E$5</f>
        <v>Professional occupations</v>
      </c>
      <c r="B384" s="302">
        <v>0.84132141462195442</v>
      </c>
      <c r="C384" s="302">
        <v>0.25842420635455943</v>
      </c>
      <c r="D384" s="302">
        <v>1.165096306812244</v>
      </c>
      <c r="E384" s="302">
        <f t="shared" ref="E384:E391" si="168">SUM(B384:D384)</f>
        <v>2.2648419277887575</v>
      </c>
      <c r="F384" s="303"/>
      <c r="G384" s="302">
        <v>1.4629655978109415</v>
      </c>
      <c r="H384" s="302">
        <v>0.53696731873322789</v>
      </c>
      <c r="I384" s="302">
        <v>1.2261812563240382</v>
      </c>
      <c r="J384" s="302">
        <f t="shared" ref="J384:J386" si="169">SUM(G384:I384)</f>
        <v>3.2261141728682077</v>
      </c>
      <c r="K384" s="303"/>
      <c r="L384" s="302">
        <v>1.4724053855211992</v>
      </c>
      <c r="M384" s="302">
        <v>0.54339878933109487</v>
      </c>
      <c r="N384" s="302">
        <v>1.1127984303382557</v>
      </c>
      <c r="O384" s="302">
        <f t="shared" ref="O384:O391" si="170">SUM(L384:N384)</f>
        <v>3.12860260519055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0.46648631910057131</v>
      </c>
      <c r="C385" s="302">
        <v>0.22989850037980294</v>
      </c>
      <c r="D385" s="302">
        <v>0.76354626971505768</v>
      </c>
      <c r="E385" s="302">
        <f t="shared" si="168"/>
        <v>1.459931089195432</v>
      </c>
      <c r="F385" s="303"/>
      <c r="G385" s="302">
        <v>0.76812392279562836</v>
      </c>
      <c r="H385" s="302">
        <v>0.4724969917781669</v>
      </c>
      <c r="I385" s="302">
        <v>1.2100126810723943</v>
      </c>
      <c r="J385" s="302">
        <f t="shared" si="169"/>
        <v>2.4506335956461895</v>
      </c>
      <c r="K385" s="303"/>
      <c r="L385" s="302">
        <v>0.75002211705237642</v>
      </c>
      <c r="M385" s="302">
        <v>0.44763412188033513</v>
      </c>
      <c r="N385" s="302">
        <v>1.0539969517429746</v>
      </c>
      <c r="O385" s="302">
        <f t="shared" si="170"/>
        <v>2.251653190675686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0.66535818007679848</v>
      </c>
      <c r="C386" s="302">
        <v>0.62543984438299549</v>
      </c>
      <c r="D386" s="302">
        <v>0.21808487452149466</v>
      </c>
      <c r="E386" s="302">
        <f t="shared" si="168"/>
        <v>1.5088828989812886</v>
      </c>
      <c r="F386" s="303"/>
      <c r="G386" s="302">
        <v>0.8178462120324187</v>
      </c>
      <c r="H386" s="302">
        <v>0.95224817611692469</v>
      </c>
      <c r="I386" s="302">
        <v>0.25337378170490649</v>
      </c>
      <c r="J386" s="302">
        <f t="shared" si="169"/>
        <v>2.02346816985425</v>
      </c>
      <c r="K386" s="303"/>
      <c r="L386" s="302">
        <v>0.73725295447786399</v>
      </c>
      <c r="M386" s="302">
        <v>1.0597481950331777</v>
      </c>
      <c r="N386" s="302">
        <v>0.3252871394964606</v>
      </c>
      <c r="O386" s="302">
        <f t="shared" si="170"/>
        <v>2.1222882890075021</v>
      </c>
    </row>
    <row r="387" spans="1:15" s="236" customFormat="1" x14ac:dyDescent="0.2">
      <c r="A387" s="237" t="str">
        <f>name!E$8</f>
        <v>Skilled trades occupations</v>
      </c>
      <c r="B387" s="302">
        <v>0.17948423492783744</v>
      </c>
      <c r="C387" s="302">
        <v>8.7463980941224373E-2</v>
      </c>
      <c r="D387" s="302">
        <v>0.38641166013876638</v>
      </c>
      <c r="E387" s="302">
        <f t="shared" si="168"/>
        <v>0.65335987600782819</v>
      </c>
      <c r="F387" s="303"/>
      <c r="G387" s="302">
        <v>0.28156215674637558</v>
      </c>
      <c r="H387" s="302">
        <v>0.1444047338608313</v>
      </c>
      <c r="I387" s="302">
        <v>0.56192120435312154</v>
      </c>
      <c r="J387" s="302">
        <f>SUM(G387:I387)</f>
        <v>0.98788809496032837</v>
      </c>
      <c r="K387" s="303"/>
      <c r="L387" s="302">
        <v>0.2296834909631448</v>
      </c>
      <c r="M387" s="302">
        <v>0.15077322691472506</v>
      </c>
      <c r="N387" s="302">
        <v>0.67410266496594951</v>
      </c>
      <c r="O387" s="302">
        <f t="shared" si="170"/>
        <v>1.0545593828438193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1.9343160135364867</v>
      </c>
      <c r="C388" s="302">
        <v>0.69555812968636188</v>
      </c>
      <c r="D388" s="302">
        <v>1.4231819608011596</v>
      </c>
      <c r="E388" s="302">
        <f t="shared" si="168"/>
        <v>4.0530561040240087</v>
      </c>
      <c r="F388" s="303"/>
      <c r="G388" s="302">
        <v>2.375651109230525</v>
      </c>
      <c r="H388" s="302">
        <v>0.92923174074380888</v>
      </c>
      <c r="I388" s="302">
        <v>2.332928276790156</v>
      </c>
      <c r="J388" s="302">
        <f t="shared" ref="J388:J391" si="171">SUM(G388:I388)</f>
        <v>5.6378111267644897</v>
      </c>
      <c r="K388" s="303"/>
      <c r="L388" s="302">
        <v>1.6308811163350123</v>
      </c>
      <c r="M388" s="302">
        <v>0.35379847634550515</v>
      </c>
      <c r="N388" s="302">
        <v>1.854290319608912</v>
      </c>
      <c r="O388" s="302">
        <f t="shared" si="170"/>
        <v>3.8389699122894294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0.16106415024924989</v>
      </c>
      <c r="C389" s="302">
        <v>0.15448750994088178</v>
      </c>
      <c r="D389" s="302">
        <v>0.15080172704845216</v>
      </c>
      <c r="E389" s="302">
        <f t="shared" si="168"/>
        <v>0.46635338723858388</v>
      </c>
      <c r="F389" s="303"/>
      <c r="G389" s="302">
        <v>0.30950812503392955</v>
      </c>
      <c r="H389" s="302">
        <v>0.37244906631331592</v>
      </c>
      <c r="I389" s="302">
        <v>0.2154919299657389</v>
      </c>
      <c r="J389" s="302">
        <f t="shared" si="171"/>
        <v>0.89744912131298449</v>
      </c>
      <c r="K389" s="303"/>
      <c r="L389" s="302">
        <v>0.30955335157664871</v>
      </c>
      <c r="M389" s="302">
        <v>0.38966418912563272</v>
      </c>
      <c r="N389" s="302">
        <v>0.12450357515089928</v>
      </c>
      <c r="O389" s="302">
        <f t="shared" si="170"/>
        <v>0.82372111585318064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0.27407781188735081</v>
      </c>
      <c r="C390" s="302">
        <v>0.11249321111911997</v>
      </c>
      <c r="D390" s="302">
        <v>0.1179471448483216</v>
      </c>
      <c r="E390" s="302">
        <f t="shared" si="168"/>
        <v>0.50451816785479242</v>
      </c>
      <c r="F390" s="303"/>
      <c r="G390" s="302">
        <v>0.44170188868777654</v>
      </c>
      <c r="H390" s="302">
        <v>0.16120996439366797</v>
      </c>
      <c r="I390" s="302">
        <v>0.15571078756809811</v>
      </c>
      <c r="J390" s="302">
        <f t="shared" si="171"/>
        <v>0.75862264064954266</v>
      </c>
      <c r="K390" s="303"/>
      <c r="L390" s="302">
        <v>0.36969070351067129</v>
      </c>
      <c r="M390" s="302">
        <v>0.16560032245179979</v>
      </c>
      <c r="N390" s="302">
        <v>0.12415238863664634</v>
      </c>
      <c r="O390" s="302">
        <f t="shared" si="170"/>
        <v>0.65944341459911737</v>
      </c>
    </row>
    <row r="391" spans="1:15" s="236" customFormat="1" x14ac:dyDescent="0.2">
      <c r="A391" s="237" t="str">
        <f>name!E$12</f>
        <v>Elementary occupations</v>
      </c>
      <c r="B391" s="302">
        <v>0.3869954756755567</v>
      </c>
      <c r="C391" s="302">
        <v>0.51786285878733007</v>
      </c>
      <c r="D391" s="302">
        <v>0.41654976352289452</v>
      </c>
      <c r="E391" s="302">
        <f t="shared" si="168"/>
        <v>1.3214080979857812</v>
      </c>
      <c r="F391" s="303"/>
      <c r="G391" s="302">
        <v>0.6510982920012709</v>
      </c>
      <c r="H391" s="302">
        <v>0.74595329060889703</v>
      </c>
      <c r="I391" s="302">
        <v>0.38856537101818583</v>
      </c>
      <c r="J391" s="302">
        <f t="shared" si="171"/>
        <v>1.7856169536283537</v>
      </c>
      <c r="K391" s="303"/>
      <c r="L391" s="302">
        <v>0.71511693306706225</v>
      </c>
      <c r="M391" s="302">
        <v>0.48826413599884866</v>
      </c>
      <c r="N391" s="302">
        <v>0.34249608814516863</v>
      </c>
      <c r="O391" s="302">
        <f t="shared" si="170"/>
        <v>1.5458771572110797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5.2664869910246956</v>
      </c>
      <c r="C393" s="311">
        <f t="shared" ref="C393:E393" si="172">SUM(C383:C391)</f>
        <v>2.7463931835629394</v>
      </c>
      <c r="D393" s="311">
        <f t="shared" si="172"/>
        <v>5.116119825412353</v>
      </c>
      <c r="E393" s="311">
        <f t="shared" si="172"/>
        <v>13.128999999999989</v>
      </c>
      <c r="F393" s="311"/>
      <c r="G393" s="311">
        <f t="shared" ref="G393:J393" si="173">SUM(G383:G391)</f>
        <v>7.770177720280115</v>
      </c>
      <c r="H393" s="311">
        <f t="shared" si="173"/>
        <v>4.4807797681203727</v>
      </c>
      <c r="I393" s="311">
        <f t="shared" si="173"/>
        <v>7.1770425115995069</v>
      </c>
      <c r="J393" s="311">
        <f t="shared" si="173"/>
        <v>19.427999999999994</v>
      </c>
      <c r="K393" s="311"/>
      <c r="L393" s="311">
        <f t="shared" ref="L393:O393" si="174">SUM(L383:L391)</f>
        <v>6.7886444057771618</v>
      </c>
      <c r="M393" s="311">
        <f t="shared" si="174"/>
        <v>3.7667386648014283</v>
      </c>
      <c r="N393" s="311">
        <f t="shared" si="174"/>
        <v>6.3416169294213951</v>
      </c>
      <c r="O393" s="311">
        <f t="shared" si="174"/>
        <v>16.896999999999984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Sheffield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Sheffield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Sheffield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52.556320386004082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63.897512886615843</v>
      </c>
      <c r="E8" s="11">
        <f t="array" ref="E8:E16">MMULT(aggregation!$B$13:$AA$21,'Occ T2'!E8:E33)</f>
        <v>59.253379229780791</v>
      </c>
      <c r="F8" s="11">
        <f t="array" ref="F8:F16">MMULT(aggregation!$B$13:$AA$21,'Occ T2'!F8:F33)</f>
        <v>64.694368884651539</v>
      </c>
      <c r="G8" s="11"/>
      <c r="H8" s="11">
        <f>F8-D8</f>
        <v>0.79685599803569573</v>
      </c>
      <c r="I8" s="11">
        <f t="array" ref="I8:I16">MMULT(aggregation!$B$13:$AA$21,'Occ T2'!I8:I33)</f>
        <v>32.797928169160386</v>
      </c>
      <c r="J8" s="11">
        <f>SUM(H8:I8)</f>
        <v>33.594784167196082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37.820814375645355</v>
      </c>
      <c r="O8" s="11">
        <f t="array" ref="O8:O16">MMULT(aggregation!$B$13:$AA$21,'Occ T2'!O8:O33)</f>
        <v>40.037280114344448</v>
      </c>
      <c r="P8" s="11">
        <f t="array" ref="P8:P16">MMULT(aggregation!$B$13:$AA$21,'Occ T2'!P8:P33)</f>
        <v>36.534492524965543</v>
      </c>
      <c r="Q8" s="11">
        <f t="array" ref="Q8:Q16">MMULT(aggregation!$B$13:$AA$21,'Occ T2'!Q8:Q33)</f>
        <v>38.291915057726953</v>
      </c>
      <c r="R8" s="11"/>
      <c r="S8" s="11">
        <f>Q8-O8</f>
        <v>-1.7453650566174943</v>
      </c>
      <c r="T8" s="11">
        <f t="array" ref="T8:T16">MMULT(aggregation!$B$13:$AA$21,'Occ T2'!T8:T33)</f>
        <v>18.009322167132293</v>
      </c>
      <c r="U8" s="11">
        <f>SUM(S8:T8)</f>
        <v>16.263957110514799</v>
      </c>
      <c r="W8" s="10" t="str">
        <f>name!E4</f>
        <v>Managers, directors and senior officials</v>
      </c>
      <c r="X8" s="11">
        <f t="array" ref="X8:X16">MMULT(aggregation!$B$13:$AA$21,'Occ T2'!X8:X33)</f>
        <v>18.734125610077928</v>
      </c>
      <c r="Y8" s="11">
        <f t="array" ref="Y8:Y16">MMULT(aggregation!$B$13:$AA$21,'Occ T2'!Y8:Y33)</f>
        <v>22.511936769541435</v>
      </c>
      <c r="Z8" s="11">
        <f t="array" ref="Z8:Z16">MMULT(aggregation!$B$13:$AA$21,'Occ T2'!Z8:Z33)</f>
        <v>23.860232772271377</v>
      </c>
      <c r="AA8" s="11">
        <f t="array" ref="AA8:AA16">MMULT(aggregation!$B$13:$AA$21,'Occ T2'!AA8:AA33)</f>
        <v>22.718886704815368</v>
      </c>
      <c r="AB8" s="11">
        <f t="array" ref="AB8:AB16">MMULT(aggregation!$B$13:$AA$21,'Occ T2'!AB8:AB33)</f>
        <v>26.402453826924585</v>
      </c>
      <c r="AC8" s="11"/>
      <c r="AD8" s="11">
        <f>AB8-Z8</f>
        <v>2.5422210546532078</v>
      </c>
      <c r="AE8" s="11">
        <f t="array" ref="AE8:AE16">MMULT(aggregation!$B$13:$AA$21,'Occ T2'!AE8:AE33)</f>
        <v>14.788606002028096</v>
      </c>
      <c r="AF8" s="11">
        <f>SUM(AD8:AE8)</f>
        <v>17.330827056681304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126.91293841590036</v>
      </c>
      <c r="D9" s="11">
        <v>136.33428078004977</v>
      </c>
      <c r="E9" s="11">
        <v>144.08570260150299</v>
      </c>
      <c r="F9" s="11">
        <v>160.23524606836992</v>
      </c>
      <c r="G9" s="11"/>
      <c r="H9" s="11">
        <f t="shared" ref="H9:H16" si="0">F9-D9</f>
        <v>23.900965288320151</v>
      </c>
      <c r="I9" s="11">
        <v>70.598354495916908</v>
      </c>
      <c r="J9" s="11">
        <f t="shared" ref="J9:J15" si="1">SUM(H9:I9)</f>
        <v>94.499319784237059</v>
      </c>
      <c r="L9" s="10" t="str">
        <f>name!E5</f>
        <v>Professional occupations</v>
      </c>
      <c r="M9" s="11">
        <v>50.917050320089281</v>
      </c>
      <c r="N9" s="11">
        <v>60.110805717576916</v>
      </c>
      <c r="O9" s="11">
        <v>64.233609117703992</v>
      </c>
      <c r="P9" s="11">
        <v>69.141087856073099</v>
      </c>
      <c r="Q9" s="11">
        <v>74.3995838900141</v>
      </c>
      <c r="R9" s="11"/>
      <c r="S9" s="11">
        <f t="shared" ref="S9:S16" si="2">Q9-O9</f>
        <v>10.165974772310108</v>
      </c>
      <c r="T9" s="11">
        <v>26.72868727340164</v>
      </c>
      <c r="U9" s="11">
        <f t="shared" ref="U9:U12" si="3">SUM(S9:T9)</f>
        <v>36.894662045711748</v>
      </c>
      <c r="W9" s="10" t="str">
        <f>name!E5</f>
        <v>Professional occupations</v>
      </c>
      <c r="X9" s="11">
        <v>58.400032097837567</v>
      </c>
      <c r="Y9" s="11">
        <v>66.802132698323405</v>
      </c>
      <c r="Z9" s="11">
        <v>72.100671662345832</v>
      </c>
      <c r="AA9" s="11">
        <v>74.944614745429874</v>
      </c>
      <c r="AB9" s="11">
        <v>85.835662178355904</v>
      </c>
      <c r="AC9" s="11"/>
      <c r="AD9" s="11">
        <f t="shared" ref="AD9:AD16" si="4">AB9-Z9</f>
        <v>13.734990516010072</v>
      </c>
      <c r="AE9" s="11">
        <v>43.869667222515275</v>
      </c>
      <c r="AF9" s="11">
        <f t="shared" ref="AF9:AF12" si="5">SUM(AD9:AE9)</f>
        <v>57.604657738525347</v>
      </c>
    </row>
    <row r="10" spans="1:32" x14ac:dyDescent="0.2">
      <c r="A10" t="str">
        <f>name!E6</f>
        <v>Associate professional occupations</v>
      </c>
      <c r="B10" s="11">
        <v>66.838651494990017</v>
      </c>
      <c r="C10" s="11">
        <v>73.64040094026609</v>
      </c>
      <c r="D10" s="11">
        <v>79.516861206753305</v>
      </c>
      <c r="E10" s="11">
        <v>83.869325250654157</v>
      </c>
      <c r="F10" s="11">
        <v>92.548542468157635</v>
      </c>
      <c r="G10" s="11"/>
      <c r="H10" s="11">
        <f t="shared" si="0"/>
        <v>13.03168126140433</v>
      </c>
      <c r="I10" s="11">
        <v>41.411619606254092</v>
      </c>
      <c r="J10" s="11">
        <f t="shared" si="1"/>
        <v>54.443300867658422</v>
      </c>
      <c r="L10" s="10" t="str">
        <f>name!E6</f>
        <v>Associate professional occupations</v>
      </c>
      <c r="M10" s="11">
        <v>34.760163884236945</v>
      </c>
      <c r="N10" s="11">
        <v>38.789173400835296</v>
      </c>
      <c r="O10" s="11">
        <v>41.592198381174782</v>
      </c>
      <c r="P10" s="11">
        <v>39.503732487419875</v>
      </c>
      <c r="Q10" s="11">
        <v>40.782105546093618</v>
      </c>
      <c r="R10" s="11"/>
      <c r="S10" s="11">
        <f t="shared" si="2"/>
        <v>-0.81009283508116425</v>
      </c>
      <c r="T10" s="11">
        <v>15.390374408854909</v>
      </c>
      <c r="U10" s="11">
        <f t="shared" si="3"/>
        <v>14.580281573773744</v>
      </c>
      <c r="W10" s="10" t="str">
        <f>name!E6</f>
        <v>Associate professional occupations</v>
      </c>
      <c r="X10" s="11">
        <v>32.078487610753101</v>
      </c>
      <c r="Y10" s="11">
        <v>34.851227539430774</v>
      </c>
      <c r="Z10" s="11">
        <v>37.924662825578594</v>
      </c>
      <c r="AA10" s="11">
        <v>44.365592763234261</v>
      </c>
      <c r="AB10" s="11">
        <v>51.766436922064031</v>
      </c>
      <c r="AC10" s="11"/>
      <c r="AD10" s="11">
        <f t="shared" si="4"/>
        <v>13.841774096485437</v>
      </c>
      <c r="AE10" s="11">
        <v>26.021245197399182</v>
      </c>
      <c r="AF10" s="11">
        <f t="shared" si="5"/>
        <v>39.863019293884619</v>
      </c>
    </row>
    <row r="11" spans="1:32" x14ac:dyDescent="0.2">
      <c r="A11" t="str">
        <f>name!E7</f>
        <v>Administrative and secretarial occupations</v>
      </c>
      <c r="B11" s="11">
        <v>79.104995416742085</v>
      </c>
      <c r="C11" s="11">
        <v>74.89403144658128</v>
      </c>
      <c r="D11" s="11">
        <v>79.696314126564857</v>
      </c>
      <c r="E11" s="11">
        <v>81.69299008950361</v>
      </c>
      <c r="F11" s="11">
        <v>78.042163762450571</v>
      </c>
      <c r="G11" s="11"/>
      <c r="H11" s="11">
        <f t="shared" si="0"/>
        <v>-1.6541503641142867</v>
      </c>
      <c r="I11" s="11">
        <v>39.804900940542467</v>
      </c>
      <c r="J11" s="11">
        <f t="shared" si="1"/>
        <v>38.15075057642818</v>
      </c>
      <c r="L11" s="10" t="str">
        <f>name!E7</f>
        <v>Administrative and secretarial occupations</v>
      </c>
      <c r="M11" s="11">
        <v>23.862063897028641</v>
      </c>
      <c r="N11" s="11">
        <v>22.75280893131956</v>
      </c>
      <c r="O11" s="11">
        <v>27.129902692203036</v>
      </c>
      <c r="P11" s="11">
        <v>29.346997264739656</v>
      </c>
      <c r="Q11" s="11">
        <v>33.0530705307579</v>
      </c>
      <c r="R11" s="11"/>
      <c r="S11" s="11">
        <f t="shared" si="2"/>
        <v>5.9231678385548641</v>
      </c>
      <c r="T11" s="11">
        <v>11.471646215541623</v>
      </c>
      <c r="U11" s="11">
        <f t="shared" si="3"/>
        <v>17.394814054096486</v>
      </c>
      <c r="W11" s="10" t="str">
        <f>name!E7</f>
        <v>Administrative and secretarial occupations</v>
      </c>
      <c r="X11" s="11">
        <v>55.242931519713508</v>
      </c>
      <c r="Y11" s="11">
        <v>52.141222515261774</v>
      </c>
      <c r="Z11" s="11">
        <v>52.566411434361697</v>
      </c>
      <c r="AA11" s="11">
        <v>52.34599282476389</v>
      </c>
      <c r="AB11" s="11">
        <v>44.989093231692642</v>
      </c>
      <c r="AC11" s="11"/>
      <c r="AD11" s="11">
        <f t="shared" si="4"/>
        <v>-7.5773182026690549</v>
      </c>
      <c r="AE11" s="11">
        <v>28.333254725000856</v>
      </c>
      <c r="AF11" s="11">
        <f t="shared" si="5"/>
        <v>20.755936522331801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58.113398761545383</v>
      </c>
      <c r="E12" s="11">
        <v>56.081613479125323</v>
      </c>
      <c r="F12" s="11">
        <v>51.406973673158092</v>
      </c>
      <c r="G12" s="11"/>
      <c r="H12" s="11">
        <f t="shared" si="0"/>
        <v>-6.7064250883872916</v>
      </c>
      <c r="I12" s="11">
        <v>22.811752831479016</v>
      </c>
      <c r="J12" s="11">
        <f t="shared" si="1"/>
        <v>16.105327743091724</v>
      </c>
      <c r="L12" s="10" t="str">
        <f>name!E8</f>
        <v>Skilled trades occupations</v>
      </c>
      <c r="M12" s="11">
        <v>61.296660735443169</v>
      </c>
      <c r="N12" s="11">
        <v>57.366153449760255</v>
      </c>
      <c r="O12" s="11">
        <v>51.475776384679719</v>
      </c>
      <c r="P12" s="11">
        <v>49.288478692738977</v>
      </c>
      <c r="Q12" s="11">
        <v>44.173641123334832</v>
      </c>
      <c r="R12" s="11"/>
      <c r="S12" s="11">
        <f t="shared" si="2"/>
        <v>-7.3021352613448869</v>
      </c>
      <c r="T12" s="11">
        <v>18.727987427882141</v>
      </c>
      <c r="U12" s="11">
        <f t="shared" si="3"/>
        <v>11.425852166537254</v>
      </c>
      <c r="W12" s="10" t="str">
        <f>name!E8</f>
        <v>Skilled trades occupations</v>
      </c>
      <c r="X12" s="11">
        <v>6.6271552436739647</v>
      </c>
      <c r="Y12" s="11">
        <v>6.5604630134568085</v>
      </c>
      <c r="Z12" s="11">
        <v>6.6376223768656812</v>
      </c>
      <c r="AA12" s="11">
        <v>6.7931347863863758</v>
      </c>
      <c r="AB12" s="11">
        <v>7.2333325498232526</v>
      </c>
      <c r="AC12" s="11"/>
      <c r="AD12" s="11">
        <f t="shared" si="4"/>
        <v>0.59571017295757134</v>
      </c>
      <c r="AE12" s="11">
        <v>4.0837654035968765</v>
      </c>
      <c r="AF12" s="11">
        <f t="shared" si="5"/>
        <v>4.6794755765544478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69.02918865438302</v>
      </c>
      <c r="D13" s="11">
        <v>67.729124201828284</v>
      </c>
      <c r="E13" s="11">
        <v>68.27488693303539</v>
      </c>
      <c r="F13" s="11">
        <v>73.700015932994873</v>
      </c>
      <c r="G13" s="11"/>
      <c r="H13" s="11">
        <f t="shared" si="0"/>
        <v>5.9708917311665886</v>
      </c>
      <c r="I13" s="11">
        <v>38.763765602125808</v>
      </c>
      <c r="J13" s="11">
        <f>SUM(H13:I13)</f>
        <v>44.734657333292397</v>
      </c>
      <c r="L13" s="10" t="str">
        <f>name!E9</f>
        <v>Caring, leisure and other service occupations</v>
      </c>
      <c r="M13" s="11">
        <v>11.028000819503582</v>
      </c>
      <c r="N13" s="11">
        <v>12.103914848242354</v>
      </c>
      <c r="O13" s="11">
        <v>12.355540345634711</v>
      </c>
      <c r="P13" s="11">
        <v>13.252945464448871</v>
      </c>
      <c r="Q13" s="11">
        <v>15.093925700675024</v>
      </c>
      <c r="R13" s="11"/>
      <c r="S13" s="11">
        <f t="shared" si="2"/>
        <v>2.7383853550403128</v>
      </c>
      <c r="T13" s="11">
        <v>6.0621253010346088</v>
      </c>
      <c r="U13" s="11">
        <f>SUM(S13:T13)</f>
        <v>8.8005106560749216</v>
      </c>
      <c r="W13" s="10" t="str">
        <f>name!E9</f>
        <v>Caring, leisure and other service occupations</v>
      </c>
      <c r="X13" s="11">
        <v>55.903721367963179</v>
      </c>
      <c r="Y13" s="11">
        <v>56.925273806140716</v>
      </c>
      <c r="Z13" s="11">
        <v>55.373583856193562</v>
      </c>
      <c r="AA13" s="11">
        <v>55.02194146858649</v>
      </c>
      <c r="AB13" s="11">
        <v>58.606090232319836</v>
      </c>
      <c r="AC13" s="11"/>
      <c r="AD13" s="11">
        <f t="shared" si="4"/>
        <v>3.232506376126274</v>
      </c>
      <c r="AE13" s="11">
        <v>32.701640301091196</v>
      </c>
      <c r="AF13" s="11">
        <f>SUM(AD13:AE13)</f>
        <v>35.93414667721747</v>
      </c>
    </row>
    <row r="14" spans="1:32" x14ac:dyDescent="0.2">
      <c r="A14" t="str">
        <f>name!E10</f>
        <v>Sales and customer service occupations</v>
      </c>
      <c r="B14" s="11">
        <v>53.145486513954303</v>
      </c>
      <c r="C14" s="11">
        <v>54.246768323838978</v>
      </c>
      <c r="D14" s="11">
        <v>53.50713181730454</v>
      </c>
      <c r="E14" s="11">
        <v>53.241604083888362</v>
      </c>
      <c r="F14" s="11">
        <v>52.932879314617693</v>
      </c>
      <c r="G14" s="11"/>
      <c r="H14" s="11">
        <f t="shared" si="0"/>
        <v>-0.57425250268684636</v>
      </c>
      <c r="I14" s="11">
        <v>24.358441241551571</v>
      </c>
      <c r="J14" s="11">
        <f t="shared" si="1"/>
        <v>23.784188738864724</v>
      </c>
      <c r="L14" s="10" t="str">
        <f>name!E10</f>
        <v>Sales and customer service occupations</v>
      </c>
      <c r="M14" s="11">
        <v>20.435896578178504</v>
      </c>
      <c r="N14" s="11">
        <v>22.276805795157845</v>
      </c>
      <c r="O14" s="11">
        <v>22.443308239926058</v>
      </c>
      <c r="P14" s="11">
        <v>23.469459237006454</v>
      </c>
      <c r="Q14" s="11">
        <v>24.54690453780832</v>
      </c>
      <c r="R14" s="11"/>
      <c r="S14" s="11">
        <f t="shared" si="2"/>
        <v>2.1035962978822624</v>
      </c>
      <c r="T14" s="11">
        <v>8.0682618806234494</v>
      </c>
      <c r="U14" s="11">
        <f t="shared" ref="U14:U15" si="6">SUM(S14:T14)</f>
        <v>10.171858178505712</v>
      </c>
      <c r="W14" s="10" t="str">
        <f>name!E10</f>
        <v>Sales and customer service occupations</v>
      </c>
      <c r="X14" s="11">
        <v>32.709589935775909</v>
      </c>
      <c r="Y14" s="11">
        <v>31.969962528681179</v>
      </c>
      <c r="Z14" s="11">
        <v>31.063823577378532</v>
      </c>
      <c r="AA14" s="11">
        <v>29.772144846881879</v>
      </c>
      <c r="AB14" s="11">
        <v>28.385974776809316</v>
      </c>
      <c r="AC14" s="11"/>
      <c r="AD14" s="11">
        <f t="shared" si="4"/>
        <v>-2.6778488005692154</v>
      </c>
      <c r="AE14" s="11">
        <v>16.290179360928121</v>
      </c>
      <c r="AF14" s="11">
        <f t="shared" ref="AF14:AF15" si="7">SUM(AD14:AE14)</f>
        <v>13.612330560358906</v>
      </c>
    </row>
    <row r="15" spans="1:32" x14ac:dyDescent="0.2">
      <c r="A15" t="str">
        <f>name!E11</f>
        <v>Process, plant and machine operatives</v>
      </c>
      <c r="B15" s="11">
        <v>47.658203511066709</v>
      </c>
      <c r="C15" s="11">
        <v>46.290302219301267</v>
      </c>
      <c r="D15" s="11">
        <v>43.214665828328073</v>
      </c>
      <c r="E15" s="11">
        <v>43.749976255761354</v>
      </c>
      <c r="F15" s="11">
        <v>40.37453700676221</v>
      </c>
      <c r="G15" s="11"/>
      <c r="H15" s="11">
        <f t="shared" si="0"/>
        <v>-2.8401288215658624</v>
      </c>
      <c r="I15" s="11">
        <v>19.938078283404252</v>
      </c>
      <c r="J15" s="11">
        <f t="shared" si="1"/>
        <v>17.09794946183839</v>
      </c>
      <c r="L15" s="10" t="str">
        <f>name!E11</f>
        <v>Process, plant and machine operatives</v>
      </c>
      <c r="M15" s="11">
        <v>40.845449408231097</v>
      </c>
      <c r="N15" s="11">
        <v>39.56677898785896</v>
      </c>
      <c r="O15" s="11">
        <v>37.185707000993482</v>
      </c>
      <c r="P15" s="11">
        <v>36.444451006205966</v>
      </c>
      <c r="Q15" s="11">
        <v>33.118823592245391</v>
      </c>
      <c r="R15" s="11"/>
      <c r="S15" s="11">
        <f t="shared" si="2"/>
        <v>-4.0668834087480903</v>
      </c>
      <c r="T15" s="11">
        <v>16.079821615593254</v>
      </c>
      <c r="U15" s="11">
        <f t="shared" si="6"/>
        <v>12.012938206845163</v>
      </c>
      <c r="W15" s="10" t="str">
        <f>name!E11</f>
        <v>Process, plant and machine operatives</v>
      </c>
      <c r="X15" s="11">
        <v>6.8127541028355409</v>
      </c>
      <c r="Y15" s="11">
        <v>6.7235232314423348</v>
      </c>
      <c r="Z15" s="11">
        <v>6.0289588273345656</v>
      </c>
      <c r="AA15" s="11">
        <v>7.3055252495553935</v>
      </c>
      <c r="AB15" s="11">
        <v>7.2557134145168103</v>
      </c>
      <c r="AC15" s="11"/>
      <c r="AD15" s="11">
        <f t="shared" si="4"/>
        <v>1.2267545871822447</v>
      </c>
      <c r="AE15" s="11">
        <v>3.858256667810998</v>
      </c>
      <c r="AF15" s="11">
        <f t="shared" si="7"/>
        <v>5.0850112549932422</v>
      </c>
    </row>
    <row r="16" spans="1:32" x14ac:dyDescent="0.2">
      <c r="A16" t="str">
        <f>name!E12</f>
        <v>Elementary occupations</v>
      </c>
      <c r="B16" s="11">
        <v>72.903722092731954</v>
      </c>
      <c r="C16" s="11">
        <v>68.802002391325615</v>
      </c>
      <c r="D16" s="11">
        <v>63.409710391009789</v>
      </c>
      <c r="E16" s="11">
        <v>64.554522076748199</v>
      </c>
      <c r="F16" s="11">
        <v>60.778272888837208</v>
      </c>
      <c r="G16" s="11"/>
      <c r="H16" s="11">
        <f t="shared" si="0"/>
        <v>-2.6314375021725809</v>
      </c>
      <c r="I16" s="11">
        <v>29.747837405835188</v>
      </c>
      <c r="J16" s="11">
        <f>SUM(H16:I16)</f>
        <v>27.116399903662607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35.399313903246274</v>
      </c>
      <c r="P16" s="11">
        <v>37.065587838827064</v>
      </c>
      <c r="Q16" s="11">
        <v>35.372412454771748</v>
      </c>
      <c r="R16" s="11"/>
      <c r="S16" s="11">
        <f t="shared" si="2"/>
        <v>-2.690144847452558E-2</v>
      </c>
      <c r="T16" s="11">
        <v>13.756494115092204</v>
      </c>
      <c r="U16" s="11">
        <f>SUM(S16:T16)</f>
        <v>13.729592666617679</v>
      </c>
      <c r="W16" s="10" t="str">
        <f>name!E12</f>
        <v>Elementary occupations</v>
      </c>
      <c r="X16" s="11">
        <v>32.95559464383782</v>
      </c>
      <c r="Y16" s="11">
        <v>31.912984122464803</v>
      </c>
      <c r="Z16" s="11">
        <v>28.010396487763501</v>
      </c>
      <c r="AA16" s="11">
        <v>27.488934237921207</v>
      </c>
      <c r="AB16" s="11">
        <v>25.405860434065485</v>
      </c>
      <c r="AC16" s="11"/>
      <c r="AD16" s="11">
        <f t="shared" si="4"/>
        <v>-2.6045360536980162</v>
      </c>
      <c r="AE16" s="11">
        <v>15.991343290742989</v>
      </c>
      <c r="AF16" s="11">
        <f>SUM(AD16:AE16)</f>
        <v>13.386807237044973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616.37999999999988</v>
      </c>
      <c r="C18" s="34">
        <f>SUM(C8:C16)</f>
        <v>638.07500000000027</v>
      </c>
      <c r="D18" s="34">
        <f>SUM(D8:D16)</f>
        <v>645.41899999999976</v>
      </c>
      <c r="E18" s="34">
        <f>SUM(E8:E16)</f>
        <v>654.80400000000009</v>
      </c>
      <c r="F18" s="34">
        <f>SUM(F8:F16)</f>
        <v>674.71299999999985</v>
      </c>
      <c r="G18" s="11"/>
      <c r="H18" s="34">
        <f>SUM(H8:H16)</f>
        <v>29.293999999999897</v>
      </c>
      <c r="I18" s="34">
        <f>SUM(I8:I16)</f>
        <v>320.23267857626968</v>
      </c>
      <c r="J18" s="34">
        <f>SUM(H18:I18)</f>
        <v>349.52667857626955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331.85263617990654</v>
      </c>
      <c r="P18" s="34">
        <f>SUM(P8:P16)</f>
        <v>334.04723237242547</v>
      </c>
      <c r="Q18" s="34">
        <f>SUM(Q8:Q16)</f>
        <v>338.83238243342788</v>
      </c>
      <c r="R18" s="11"/>
      <c r="S18" s="34">
        <f>SUM(S8:S16)</f>
        <v>6.9797462535213857</v>
      </c>
      <c r="T18" s="34">
        <f>SUM(T8:T16)</f>
        <v>134.29472040515614</v>
      </c>
      <c r="U18" s="34">
        <f>SUM(S18:T18)</f>
        <v>141.27446665867754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310.39872622474326</v>
      </c>
      <c r="Z18" s="34">
        <f>SUM(Z8:Z16)</f>
        <v>313.56636382009333</v>
      </c>
      <c r="AA18" s="34">
        <f>SUM(AA8:AA16)</f>
        <v>320.75676762757473</v>
      </c>
      <c r="AB18" s="34">
        <f>SUM(AB8:AB16)</f>
        <v>335.8806175665718</v>
      </c>
      <c r="AC18" s="11"/>
      <c r="AD18" s="34">
        <f>SUM(AD8:AD16)</f>
        <v>22.314253746478521</v>
      </c>
      <c r="AE18" s="34">
        <f>SUM(AE8:AE16)</f>
        <v>185.93795817111362</v>
      </c>
      <c r="AF18" s="34">
        <f>SUM(AD18:AE18)</f>
        <v>208.25221191759215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9.9001598785619684</v>
      </c>
      <c r="E26" s="18">
        <f t="shared" si="8"/>
        <v>9.0490252395802084</v>
      </c>
      <c r="F26" s="18">
        <f t="shared" si="8"/>
        <v>9.5884278033254962</v>
      </c>
      <c r="G26" s="11"/>
      <c r="H26" s="40">
        <f>IF(D8&gt;0,(H8/D8)*100,0)</f>
        <v>1.2470845296431052</v>
      </c>
      <c r="I26" s="40">
        <f>IF(D8&gt;0,(I8/D8)*100,0)</f>
        <v>51.328958964896323</v>
      </c>
      <c r="J26" s="40">
        <f>IF(D8&gt;0,(J8/D8)*100,0)</f>
        <v>52.576043494539427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11.54212782631477</v>
      </c>
      <c r="O26" s="18">
        <f t="shared" si="9"/>
        <v>12.064776876637232</v>
      </c>
      <c r="P26" s="18">
        <f t="shared" si="9"/>
        <v>10.93692417850469</v>
      </c>
      <c r="Q26" s="18">
        <f t="shared" si="9"/>
        <v>11.301137979410916</v>
      </c>
      <c r="R26" s="11"/>
      <c r="S26" s="40">
        <f>IF(O8&gt;0,(S8/O8)*100,0)</f>
        <v>-4.3593497151475322</v>
      </c>
      <c r="T26" s="40">
        <f>IF(O8&gt;0,(T8/O8)*100,0)</f>
        <v>44.981382640625384</v>
      </c>
      <c r="U26" s="40">
        <f>IF(O8&gt;0,(U8/O8)*100,0)</f>
        <v>40.622032925477853</v>
      </c>
      <c r="W26" t="str">
        <f>$A$8</f>
        <v>Managers, directors and senior officials</v>
      </c>
      <c r="X26" s="18">
        <f t="shared" ref="X26:AB26" si="10">X8/X$18*100</f>
        <v>6.2558775274326646</v>
      </c>
      <c r="Y26" s="18">
        <f t="shared" si="10"/>
        <v>7.2525867110813254</v>
      </c>
      <c r="Z26" s="18">
        <f t="shared" si="10"/>
        <v>7.6093087541624946</v>
      </c>
      <c r="AA26" s="18">
        <f t="shared" si="10"/>
        <v>7.08290174915152</v>
      </c>
      <c r="AB26" s="18">
        <f t="shared" si="10"/>
        <v>7.8606660956527508</v>
      </c>
      <c r="AC26" s="11"/>
      <c r="AD26" s="40">
        <f>IF(Z8&gt;0,(AD8/Z8)*100,0)</f>
        <v>10.654636435934489</v>
      </c>
      <c r="AE26" s="40">
        <f>IF(Z8&gt;0,(AE8/Z8)*100,0)</f>
        <v>61.980141363978383</v>
      </c>
      <c r="AF26" s="40">
        <f>IF(Z8&gt;0,(AF8/Z8)*100,0)</f>
        <v>72.634777799912868</v>
      </c>
    </row>
    <row r="27" spans="1:32" x14ac:dyDescent="0.2">
      <c r="A27" t="str">
        <f>$A$9</f>
        <v>Professional occupations</v>
      </c>
      <c r="B27" s="18">
        <f t="shared" si="8"/>
        <v>17.735338982109539</v>
      </c>
      <c r="C27" s="18">
        <f t="shared" si="8"/>
        <v>19.889971933691228</v>
      </c>
      <c r="D27" s="18">
        <f t="shared" si="8"/>
        <v>21.123375788449025</v>
      </c>
      <c r="E27" s="18">
        <f t="shared" si="8"/>
        <v>22.004401714330239</v>
      </c>
      <c r="F27" s="18">
        <f t="shared" si="8"/>
        <v>23.748652548323502</v>
      </c>
      <c r="G27" s="11"/>
      <c r="H27" s="40">
        <f t="shared" ref="H27:H36" si="11">IF(D9&gt;0,(H9/D9)*100,0)</f>
        <v>17.531148550143421</v>
      </c>
      <c r="I27" s="40">
        <f t="shared" ref="I27:I36" si="12">IF(D9&gt;0,(I9/D9)*100,0)</f>
        <v>51.78327423739767</v>
      </c>
      <c r="J27" s="40">
        <f t="shared" ref="J27:J36" si="13">IF(D9&gt;0,(J9/D9)*100,0)</f>
        <v>69.314422787541091</v>
      </c>
      <c r="L27" t="str">
        <f>$A$9</f>
        <v>Professional occupations</v>
      </c>
      <c r="M27" s="18">
        <f t="shared" ref="M27:Q27" si="14">M9/M$18*100</f>
        <v>16.066438211327306</v>
      </c>
      <c r="N27" s="18">
        <f t="shared" si="14"/>
        <v>18.344570702364912</v>
      </c>
      <c r="O27" s="18">
        <f t="shared" si="14"/>
        <v>19.356064142543428</v>
      </c>
      <c r="P27" s="18">
        <f t="shared" si="14"/>
        <v>20.697997515210208</v>
      </c>
      <c r="Q27" s="18">
        <f t="shared" si="14"/>
        <v>21.957636798375304</v>
      </c>
      <c r="R27" s="11"/>
      <c r="S27" s="40">
        <f t="shared" ref="S27:S34" si="15">IF(O9&gt;0,(S9/O9)*100,0)</f>
        <v>15.826566359803335</v>
      </c>
      <c r="T27" s="40">
        <f t="shared" ref="T27:T34" si="16">IF(O9&gt;0,(T9/O9)*100,0)</f>
        <v>41.611685285226656</v>
      </c>
      <c r="U27" s="40">
        <f t="shared" ref="U27:U34" si="17">IF(O9&gt;0,(U9/O9)*100,0)</f>
        <v>57.438251645029993</v>
      </c>
      <c r="W27" t="str">
        <f>$A$9</f>
        <v>Professional occupations</v>
      </c>
      <c r="X27" s="18">
        <f t="shared" ref="X27:AB27" si="18">X9/X$18*100</f>
        <v>19.501494545636742</v>
      </c>
      <c r="Y27" s="18">
        <f t="shared" si="18"/>
        <v>21.521393953773998</v>
      </c>
      <c r="Z27" s="18">
        <f t="shared" si="18"/>
        <v>22.993751875667737</v>
      </c>
      <c r="AA27" s="18">
        <f t="shared" si="18"/>
        <v>23.36493639705423</v>
      </c>
      <c r="AB27" s="18">
        <f t="shared" si="18"/>
        <v>25.555407989966316</v>
      </c>
      <c r="AC27" s="11"/>
      <c r="AD27" s="40">
        <f t="shared" ref="AD27:AD34" si="19">IF(Z9&gt;0,(AD9/Z9)*100,0)</f>
        <v>19.04974003617097</v>
      </c>
      <c r="AE27" s="40">
        <f t="shared" ref="AE27:AE34" si="20">IF(Z9&gt;0,(AE9/Z9)*100,0)</f>
        <v>60.845018792558569</v>
      </c>
      <c r="AF27" s="40">
        <f t="shared" ref="AF27:AF34" si="21">IF(Z9&gt;0,(AF9/Z9)*100,0)</f>
        <v>79.894758828729536</v>
      </c>
    </row>
    <row r="28" spans="1:32" x14ac:dyDescent="0.2">
      <c r="A28" t="str">
        <f>$A$10</f>
        <v>Associate professional occupations</v>
      </c>
      <c r="B28" s="18">
        <f t="shared" si="8"/>
        <v>10.84374111667965</v>
      </c>
      <c r="C28" s="18">
        <f t="shared" si="8"/>
        <v>11.541025888847873</v>
      </c>
      <c r="D28" s="18">
        <f t="shared" si="8"/>
        <v>12.320192186277957</v>
      </c>
      <c r="E28" s="18">
        <f t="shared" si="8"/>
        <v>12.808309853124623</v>
      </c>
      <c r="F28" s="18">
        <f t="shared" si="8"/>
        <v>13.716727329717621</v>
      </c>
      <c r="G28" s="11"/>
      <c r="H28" s="40">
        <f t="shared" si="11"/>
        <v>16.388576037377039</v>
      </c>
      <c r="I28" s="40">
        <f t="shared" si="12"/>
        <v>52.079042077099793</v>
      </c>
      <c r="J28" s="40">
        <f t="shared" si="13"/>
        <v>68.467618114476821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11.837650908908815</v>
      </c>
      <c r="O28" s="18">
        <f t="shared" si="22"/>
        <v>12.533333729079221</v>
      </c>
      <c r="P28" s="18">
        <f t="shared" si="22"/>
        <v>11.825792480560835</v>
      </c>
      <c r="Q28" s="18">
        <f t="shared" si="22"/>
        <v>12.036070830421968</v>
      </c>
      <c r="R28" s="11"/>
      <c r="S28" s="40">
        <f t="shared" si="15"/>
        <v>-1.9477038161267852</v>
      </c>
      <c r="T28" s="40">
        <f t="shared" si="16"/>
        <v>37.003031837386139</v>
      </c>
      <c r="U28" s="40">
        <f t="shared" si="17"/>
        <v>35.055328021259356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11.227889999199562</v>
      </c>
      <c r="Z28" s="18">
        <f t="shared" si="23"/>
        <v>12.094620852681006</v>
      </c>
      <c r="AA28" s="18">
        <f t="shared" si="23"/>
        <v>13.831537551452818</v>
      </c>
      <c r="AB28" s="18">
        <f t="shared" si="23"/>
        <v>15.41215366849916</v>
      </c>
      <c r="AC28" s="11"/>
      <c r="AD28" s="40">
        <f t="shared" si="19"/>
        <v>36.49808084028566</v>
      </c>
      <c r="AE28" s="40">
        <f t="shared" si="20"/>
        <v>68.612990225054673</v>
      </c>
      <c r="AF28" s="40">
        <f t="shared" si="21"/>
        <v>105.11107106534033</v>
      </c>
    </row>
    <row r="29" spans="1:32" x14ac:dyDescent="0.2">
      <c r="A29" t="str">
        <f>$A$11</f>
        <v>Administrative and secretarial occupations</v>
      </c>
      <c r="B29" s="18">
        <f t="shared" si="8"/>
        <v>12.833803078740727</v>
      </c>
      <c r="C29" s="18">
        <f t="shared" si="8"/>
        <v>11.737496602528113</v>
      </c>
      <c r="D29" s="18">
        <f t="shared" si="8"/>
        <v>12.347996282502512</v>
      </c>
      <c r="E29" s="18">
        <f t="shared" si="8"/>
        <v>12.475945487428849</v>
      </c>
      <c r="F29" s="18">
        <f t="shared" si="8"/>
        <v>11.566720036882435</v>
      </c>
      <c r="G29" s="11"/>
      <c r="H29" s="40">
        <f t="shared" si="11"/>
        <v>-2.0755669597057507</v>
      </c>
      <c r="I29" s="40">
        <f t="shared" si="12"/>
        <v>49.945723810173618</v>
      </c>
      <c r="J29" s="40">
        <f t="shared" si="13"/>
        <v>47.870156850467872</v>
      </c>
      <c r="L29" t="str">
        <f>$A$11</f>
        <v>Administrative and secretarial occupations</v>
      </c>
      <c r="M29" s="18">
        <f t="shared" ref="M29:Q29" si="24">M11/M$18*100</f>
        <v>7.5294694564247573</v>
      </c>
      <c r="N29" s="18">
        <f t="shared" si="24"/>
        <v>6.9436852016099824</v>
      </c>
      <c r="O29" s="18">
        <f t="shared" si="24"/>
        <v>8.1752861765712055</v>
      </c>
      <c r="P29" s="18">
        <f t="shared" si="24"/>
        <v>8.7852837625132665</v>
      </c>
      <c r="Q29" s="18">
        <f t="shared" si="24"/>
        <v>9.7549916254689748</v>
      </c>
      <c r="R29" s="11"/>
      <c r="S29" s="40">
        <f t="shared" si="15"/>
        <v>21.832617336505027</v>
      </c>
      <c r="T29" s="40">
        <f t="shared" si="16"/>
        <v>42.284140660919149</v>
      </c>
      <c r="U29" s="40">
        <f t="shared" si="17"/>
        <v>64.116757997424173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16.798143197762055</v>
      </c>
      <c r="Z29" s="18">
        <f t="shared" si="25"/>
        <v>16.764046626034588</v>
      </c>
      <c r="AA29" s="18">
        <f t="shared" si="25"/>
        <v>16.31952872325423</v>
      </c>
      <c r="AB29" s="18">
        <f t="shared" si="25"/>
        <v>13.394370165696081</v>
      </c>
      <c r="AC29" s="11"/>
      <c r="AD29" s="40">
        <f t="shared" si="19"/>
        <v>-14.414752683147592</v>
      </c>
      <c r="AE29" s="40">
        <f t="shared" si="20"/>
        <v>53.899921930908015</v>
      </c>
      <c r="AF29" s="40">
        <f t="shared" si="21"/>
        <v>39.485169247760425</v>
      </c>
    </row>
    <row r="30" spans="1:32" x14ac:dyDescent="0.2">
      <c r="A30" t="str">
        <f>$A$12</f>
        <v>Skilled trades occupations</v>
      </c>
      <c r="B30" s="18">
        <f t="shared" si="8"/>
        <v>11.019795577260316</v>
      </c>
      <c r="C30" s="18">
        <f t="shared" si="8"/>
        <v>10.018668097514713</v>
      </c>
      <c r="D30" s="18">
        <f t="shared" si="8"/>
        <v>9.003980168161366</v>
      </c>
      <c r="E30" s="18">
        <f t="shared" si="8"/>
        <v>8.5646412482399796</v>
      </c>
      <c r="F30" s="18">
        <f t="shared" si="8"/>
        <v>7.6190874746978494</v>
      </c>
      <c r="G30" s="11"/>
      <c r="H30" s="40">
        <f t="shared" si="11"/>
        <v>-11.540238966069639</v>
      </c>
      <c r="I30" s="40">
        <f t="shared" si="12"/>
        <v>39.253861101949418</v>
      </c>
      <c r="J30" s="40">
        <f t="shared" si="13"/>
        <v>27.713622135879774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15.511637025771064</v>
      </c>
      <c r="P30" s="18">
        <f t="shared" si="26"/>
        <v>14.754942988956667</v>
      </c>
      <c r="Q30" s="18">
        <f t="shared" si="26"/>
        <v>13.037018718839205</v>
      </c>
      <c r="R30" s="11"/>
      <c r="S30" s="40">
        <f t="shared" si="15"/>
        <v>-14.18557576825234</v>
      </c>
      <c r="T30" s="40">
        <f t="shared" si="16"/>
        <v>36.382136886926077</v>
      </c>
      <c r="U30" s="40">
        <f t="shared" si="17"/>
        <v>22.196561118673731</v>
      </c>
      <c r="W30" t="str">
        <f>$A$12</f>
        <v>Skilled trades occupations</v>
      </c>
      <c r="X30" s="18">
        <f t="shared" ref="X30:AB30" si="27">X12/X$18*100</f>
        <v>2.2130027535101511</v>
      </c>
      <c r="Y30" s="18">
        <f t="shared" si="27"/>
        <v>2.1135599018878461</v>
      </c>
      <c r="Z30" s="18">
        <f t="shared" si="27"/>
        <v>2.1168158140437456</v>
      </c>
      <c r="AA30" s="18">
        <f t="shared" si="27"/>
        <v>2.1178461289003168</v>
      </c>
      <c r="AB30" s="18">
        <f t="shared" si="27"/>
        <v>2.153542708783903</v>
      </c>
      <c r="AC30" s="11"/>
      <c r="AD30" s="40">
        <f t="shared" si="19"/>
        <v>8.9747523907629816</v>
      </c>
      <c r="AE30" s="40">
        <f t="shared" si="20"/>
        <v>61.524521458619809</v>
      </c>
      <c r="AF30" s="40">
        <f t="shared" si="21"/>
        <v>70.499273849382789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10.858840680662384</v>
      </c>
      <c r="C31" s="18">
        <f t="shared" si="8"/>
        <v>10.818350296498529</v>
      </c>
      <c r="D31" s="18">
        <f t="shared" si="8"/>
        <v>10.493822493888203</v>
      </c>
      <c r="E31" s="18">
        <f t="shared" si="8"/>
        <v>10.426766930720548</v>
      </c>
      <c r="F31" s="18">
        <f t="shared" si="8"/>
        <v>10.92316524700056</v>
      </c>
      <c r="G31" s="11"/>
      <c r="H31" s="40">
        <f t="shared" si="11"/>
        <v>8.815840750241696</v>
      </c>
      <c r="I31" s="40">
        <f t="shared" si="12"/>
        <v>57.233525545985756</v>
      </c>
      <c r="J31" s="40">
        <f t="shared" si="13"/>
        <v>66.049366296227447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3.6938636748976337</v>
      </c>
      <c r="O31" s="18">
        <f t="shared" si="28"/>
        <v>3.7232009026248716</v>
      </c>
      <c r="P31" s="18">
        <f t="shared" si="28"/>
        <v>3.9673866986789799</v>
      </c>
      <c r="Q31" s="18">
        <f t="shared" si="28"/>
        <v>4.4546880650171046</v>
      </c>
      <c r="R31" s="11"/>
      <c r="S31" s="40">
        <f t="shared" si="15"/>
        <v>22.163218106505568</v>
      </c>
      <c r="T31" s="40">
        <f t="shared" si="16"/>
        <v>49.064024166101284</v>
      </c>
      <c r="U31" s="40">
        <f t="shared" si="17"/>
        <v>71.227242272606844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18.339403160090338</v>
      </c>
      <c r="Z31" s="18">
        <f t="shared" si="29"/>
        <v>17.659286915086277</v>
      </c>
      <c r="AA31" s="18">
        <f t="shared" si="29"/>
        <v>17.153789731561186</v>
      </c>
      <c r="AB31" s="18">
        <f t="shared" si="29"/>
        <v>17.448488292333231</v>
      </c>
      <c r="AC31" s="11"/>
      <c r="AD31" s="40">
        <f t="shared" si="19"/>
        <v>5.8376325876272794</v>
      </c>
      <c r="AE31" s="40">
        <f t="shared" si="20"/>
        <v>59.056391195516781</v>
      </c>
      <c r="AF31" s="40">
        <f t="shared" si="21"/>
        <v>64.894023783144064</v>
      </c>
    </row>
    <row r="32" spans="1:32" x14ac:dyDescent="0.2">
      <c r="A32" t="str">
        <f>$A$14</f>
        <v>Sales and customer service occupations</v>
      </c>
      <c r="B32" s="18">
        <f t="shared" si="8"/>
        <v>8.6221951578497524</v>
      </c>
      <c r="C32" s="18">
        <f t="shared" si="8"/>
        <v>8.5016288561437054</v>
      </c>
      <c r="D32" s="18">
        <f t="shared" si="8"/>
        <v>8.2902938737943206</v>
      </c>
      <c r="E32" s="18">
        <f t="shared" si="8"/>
        <v>8.1309222429747461</v>
      </c>
      <c r="F32" s="18">
        <f t="shared" si="8"/>
        <v>7.8452437280173513</v>
      </c>
      <c r="H32" s="40">
        <f t="shared" si="11"/>
        <v>-1.0732260974996413</v>
      </c>
      <c r="I32" s="40">
        <f t="shared" si="12"/>
        <v>45.523728172762759</v>
      </c>
      <c r="J32" s="40">
        <f t="shared" si="13"/>
        <v>44.450502075263117</v>
      </c>
      <c r="L32" t="str">
        <f>$A$14</f>
        <v>Sales and customer service occupations</v>
      </c>
      <c r="M32" s="18">
        <f t="shared" ref="M32:Q32" si="30">M14/M$18*100</f>
        <v>6.448371765495553</v>
      </c>
      <c r="N32" s="18">
        <f t="shared" si="30"/>
        <v>6.7984189207537158</v>
      </c>
      <c r="O32" s="18">
        <f t="shared" si="30"/>
        <v>6.7630344897302299</v>
      </c>
      <c r="P32" s="18">
        <f t="shared" si="30"/>
        <v>7.0257906555084464</v>
      </c>
      <c r="Q32" s="18">
        <f t="shared" si="30"/>
        <v>7.2445568400272888</v>
      </c>
      <c r="S32" s="40">
        <f t="shared" si="15"/>
        <v>9.3729332386925908</v>
      </c>
      <c r="T32" s="40">
        <f t="shared" si="16"/>
        <v>35.949521319990708</v>
      </c>
      <c r="U32" s="40">
        <f t="shared" si="17"/>
        <v>45.322454558683297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9.9066185540236074</v>
      </c>
      <c r="AA32" s="18">
        <f t="shared" si="31"/>
        <v>9.2818446410614204</v>
      </c>
      <c r="AB32" s="18">
        <f t="shared" si="31"/>
        <v>8.4512095346446099</v>
      </c>
      <c r="AD32" s="40">
        <f t="shared" si="19"/>
        <v>-8.6204738895030726</v>
      </c>
      <c r="AE32" s="40">
        <f t="shared" si="20"/>
        <v>52.44099883695916</v>
      </c>
      <c r="AF32" s="40">
        <f t="shared" si="21"/>
        <v>43.820524947456093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6.6955986465115052</v>
      </c>
      <c r="E33" s="18">
        <f t="shared" si="8"/>
        <v>6.6813850031095328</v>
      </c>
      <c r="F33" s="18">
        <f t="shared" si="8"/>
        <v>5.9839571798323465</v>
      </c>
      <c r="G33" s="11"/>
      <c r="H33" s="40">
        <f t="shared" si="11"/>
        <v>-6.5721411172040156</v>
      </c>
      <c r="I33" s="40">
        <f t="shared" si="12"/>
        <v>46.137295987915394</v>
      </c>
      <c r="J33" s="40">
        <f t="shared" si="13"/>
        <v>39.565154870711375</v>
      </c>
      <c r="L33" t="str">
        <f>$A$15</f>
        <v>Process, plant and machine operatives</v>
      </c>
      <c r="M33" s="18">
        <f t="shared" ref="M33:Q33" si="32">M15/M$18*100</f>
        <v>12.888430987376365</v>
      </c>
      <c r="N33" s="18">
        <f t="shared" si="32"/>
        <v>12.074960000001873</v>
      </c>
      <c r="O33" s="18">
        <f t="shared" si="32"/>
        <v>11.20548790241765</v>
      </c>
      <c r="P33" s="18">
        <f t="shared" si="32"/>
        <v>10.90996945173743</v>
      </c>
      <c r="Q33" s="18">
        <f t="shared" si="32"/>
        <v>9.7743974039294823</v>
      </c>
      <c r="R33" s="11"/>
      <c r="S33" s="40">
        <f t="shared" si="15"/>
        <v>-10.936684378864806</v>
      </c>
      <c r="T33" s="40">
        <f t="shared" si="16"/>
        <v>43.241941359790879</v>
      </c>
      <c r="U33" s="40">
        <f t="shared" si="17"/>
        <v>32.305256980926075</v>
      </c>
      <c r="W33" t="str">
        <f>$A$15</f>
        <v>Process, plant and machine operatives</v>
      </c>
      <c r="X33" s="18">
        <f t="shared" ref="X33:AB33" si="33">X15/X$18*100</f>
        <v>2.2749796910151208</v>
      </c>
      <c r="Y33" s="18">
        <f t="shared" si="33"/>
        <v>2.1660924041853793</v>
      </c>
      <c r="Z33" s="18">
        <f t="shared" si="33"/>
        <v>1.9227058520835612</v>
      </c>
      <c r="AA33" s="18">
        <f t="shared" si="33"/>
        <v>2.2775903696715498</v>
      </c>
      <c r="AB33" s="18">
        <f t="shared" si="33"/>
        <v>2.1602060479356844</v>
      </c>
      <c r="AC33" s="11"/>
      <c r="AD33" s="40">
        <f t="shared" si="19"/>
        <v>20.347702187321111</v>
      </c>
      <c r="AE33" s="40">
        <f t="shared" si="20"/>
        <v>63.995405812329189</v>
      </c>
      <c r="AF33" s="40">
        <f t="shared" si="21"/>
        <v>84.343107999650286</v>
      </c>
    </row>
    <row r="34" spans="1:32" x14ac:dyDescent="0.2">
      <c r="A34" t="str">
        <f>$A$16</f>
        <v>Elementary occupations</v>
      </c>
      <c r="B34" s="18">
        <f t="shared" si="8"/>
        <v>11.827723497312043</v>
      </c>
      <c r="C34" s="18">
        <f t="shared" si="8"/>
        <v>10.782745349892346</v>
      </c>
      <c r="D34" s="18">
        <f t="shared" si="8"/>
        <v>9.8245806818531545</v>
      </c>
      <c r="E34" s="18">
        <f t="shared" si="8"/>
        <v>9.8586022804912901</v>
      </c>
      <c r="F34" s="18">
        <f t="shared" si="8"/>
        <v>9.0080186522028214</v>
      </c>
      <c r="G34" s="11"/>
      <c r="H34" s="40">
        <f t="shared" si="11"/>
        <v>-4.1498967365504091</v>
      </c>
      <c r="I34" s="40">
        <f t="shared" si="12"/>
        <v>46.913693852878453</v>
      </c>
      <c r="J34" s="40">
        <f t="shared" si="13"/>
        <v>42.763797116328043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10.667178754625088</v>
      </c>
      <c r="P34" s="18">
        <f t="shared" si="34"/>
        <v>11.095912268329485</v>
      </c>
      <c r="Q34" s="18">
        <f t="shared" si="34"/>
        <v>10.439501738509762</v>
      </c>
      <c r="R34" s="11"/>
      <c r="S34" s="40">
        <f t="shared" si="15"/>
        <v>-7.5994265165852823E-2</v>
      </c>
      <c r="T34" s="40">
        <f t="shared" si="16"/>
        <v>38.860906040980282</v>
      </c>
      <c r="U34" s="40">
        <f t="shared" si="17"/>
        <v>38.784911775814429</v>
      </c>
      <c r="W34" t="str">
        <f>$A$16</f>
        <v>Elementary occupations</v>
      </c>
      <c r="X34" s="18">
        <f t="shared" ref="X34:AB34" si="35">X16/X$18*100</f>
        <v>11.004845821288784</v>
      </c>
      <c r="Y34" s="18">
        <f t="shared" si="35"/>
        <v>10.281287075694474</v>
      </c>
      <c r="Z34" s="18">
        <f t="shared" si="35"/>
        <v>8.9328447562169906</v>
      </c>
      <c r="AA34" s="18">
        <f t="shared" si="35"/>
        <v>8.5700247078927241</v>
      </c>
      <c r="AB34" s="18">
        <f t="shared" si="35"/>
        <v>7.5639554964882798</v>
      </c>
      <c r="AC34" s="11"/>
      <c r="AD34" s="40">
        <f t="shared" si="19"/>
        <v>-9.2984619294333175</v>
      </c>
      <c r="AE34" s="40">
        <f t="shared" si="20"/>
        <v>57.09074235250079</v>
      </c>
      <c r="AF34" s="40">
        <f t="shared" si="21"/>
        <v>47.792280423067467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4.5387569935189251</v>
      </c>
      <c r="I36" s="43">
        <f t="shared" si="12"/>
        <v>49.616245969869155</v>
      </c>
      <c r="J36" s="43">
        <f t="shared" si="13"/>
        <v>54.155002963388078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2.1032667794561295</v>
      </c>
      <c r="T36" s="43">
        <f t="shared" ref="T36" si="37">IF(O18&gt;0,(T18/O18)*100,0)</f>
        <v>40.468179476010327</v>
      </c>
      <c r="U36" s="43">
        <f t="shared" ref="U36" si="38">IF(O18&gt;0,(U18/O18)*100,0)</f>
        <v>42.571446255466455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7.1162778668700506</v>
      </c>
      <c r="AE36" s="43">
        <f t="shared" ref="AE36" si="40">IF(Z18&gt;0,(AE18/Z18)*100,0)</f>
        <v>59.297800920316291</v>
      </c>
      <c r="AF36" s="43">
        <f t="shared" ref="AF36" si="41">IF(Z18&gt;0,(AF18/Z18)*100,0)</f>
        <v>66.414078787186341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Sheffield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Sheffield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Sheffield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5.908501889547213</v>
      </c>
      <c r="D46" s="18">
        <f t="shared" si="42"/>
        <v>-1.4978219007884874</v>
      </c>
      <c r="E46" s="18">
        <f t="shared" si="42"/>
        <v>0.88238377202463081</v>
      </c>
      <c r="F46" s="18">
        <f>IF(F$6-D$6 &lt;&gt; 0,(EXP(LN(F8/D8)/(F$6-D$6))-1)*100,0)</f>
        <v>8.2658975817628821E-2</v>
      </c>
      <c r="H46" s="18">
        <f>IF($F$6-$D$6 &lt;&gt; 0,(EXP(LN(1+(H26/100))/($F$6-$D$6))-1)*100,0)</f>
        <v>8.2658975817628821E-2</v>
      </c>
      <c r="I46" s="18">
        <f>IF($F$6-$D$6 &lt;&gt; 0,(EXP(LN(1+(I26/100))/($F$6-$D$6))-1)*100,0)</f>
        <v>2.8003996320380642</v>
      </c>
      <c r="J46" s="18">
        <f>IF($F$6-$D$6 &lt;&gt; 0,(EXP(LN(1+(J26/100))/($F$6-$D$6))-1)*100,0)</f>
        <v>2.8566613301024057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5.860438954816316</v>
      </c>
      <c r="O46" s="18">
        <f t="shared" ref="O46:O54" si="45">IF(P$6-O$6 &lt;&gt; 0,(EXP(LN(P8/O8)/(P$6-O$6))-1)*100,0)</f>
        <v>-1.8144216681785119</v>
      </c>
      <c r="P46" s="18">
        <f t="shared" ref="P46:P54" si="46">IF(Q$6-P$6 &lt;&gt; 0,(EXP(LN(Q8/P8)/(Q$6-P$6))-1)*100,0)</f>
        <v>0.47092502052343832</v>
      </c>
      <c r="Q46" s="18">
        <f>IF(Q$6-O$6 &lt;&gt; 0,(EXP(LN(Q8/O8)/(Q$6-O$6))-1)*100,0)</f>
        <v>-0.29670724557512296</v>
      </c>
      <c r="S46" s="18">
        <f>IF($F$6-$D$6 &lt;&gt; 0,(EXP(LN(1+(S26/100))/($F$6-$D$6))-1)*100,0)</f>
        <v>-0.29670724557512296</v>
      </c>
      <c r="T46" s="18">
        <f>IF($F$6-$D$6 &lt;&gt; 0,(EXP(LN(1+(T26/100))/($F$6-$D$6))-1)*100,0)</f>
        <v>2.507147668173082</v>
      </c>
      <c r="U46" s="18">
        <f>IF($F$6-$D$6 &lt;&gt; 0,(EXP(LN(1+(U26/100))/($F$6-$D$6))-1)*100,0)</f>
        <v>2.2987259160558215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5.9892492437797706</v>
      </c>
      <c r="Z46" s="18">
        <f t="shared" ref="Z46:Z54" si="49">IF(AA$6-Z$6 &lt;&gt; 0,(EXP(LN(AA8/Z8)/(AA$6-Z$6))-1)*100,0)</f>
        <v>-0.97554202157414949</v>
      </c>
      <c r="AA46" s="18">
        <f t="shared" ref="AA46:AA54" si="50">IF(AB$6-AA$6 &lt;&gt; 0,(EXP(LN(AB8/AA8)/(AB$6-AA$6))-1)*100,0)</f>
        <v>1.5139494630154626</v>
      </c>
      <c r="AB46" s="18">
        <f>IF(AB$6-Z$6 &lt;&gt; 0,(EXP(LN(AB8/Z8)/(AB$6-Z$6))-1)*100,0)</f>
        <v>0.67724152165027363</v>
      </c>
      <c r="AD46" s="18">
        <f>IF($F$6-$D$6 &lt;&gt; 0,(EXP(LN(1+(AD26/100))/($F$6-$D$6))-1)*100,0)</f>
        <v>0.67724152165027363</v>
      </c>
      <c r="AE46" s="18">
        <f>IF($F$6-$D$6 &lt;&gt; 0,(EXP(LN(1+(AE26/100))/($F$6-$D$6))-1)*100,0)</f>
        <v>3.2676081714626548</v>
      </c>
      <c r="AF46" s="18">
        <f>IF($F$6-$D$6 &lt;&gt; 0,(EXP(LN(1+(AF26/100))/($F$6-$D$6))-1)*100,0)</f>
        <v>3.7071149439966034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7.4234687824145773</v>
      </c>
      <c r="D47" s="18">
        <f t="shared" si="42"/>
        <v>1.1121077020135761</v>
      </c>
      <c r="E47" s="18">
        <f t="shared" si="42"/>
        <v>1.0680103845314592</v>
      </c>
      <c r="F47" s="18">
        <f>IF(F$6-D$6 &lt;&gt; 0,(EXP(LN(F9/D9)/(F$6-D$6))-1)*100,0)</f>
        <v>1.0827073530717213</v>
      </c>
      <c r="H47" s="18">
        <f t="shared" ref="H47:J56" si="51">IF($F$6-$D$6 &lt;&gt; 0,(EXP(LN(1+(H27/100))/($F$6-$D$6))-1)*100,0)</f>
        <v>1.0827073530717213</v>
      </c>
      <c r="I47" s="18">
        <f t="shared" si="51"/>
        <v>2.820945814166631</v>
      </c>
      <c r="J47" s="18">
        <f t="shared" si="51"/>
        <v>3.5729303201485374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6.8586726644416451</v>
      </c>
      <c r="O47" s="18">
        <f t="shared" si="45"/>
        <v>1.4833457399370475</v>
      </c>
      <c r="P47" s="18">
        <f t="shared" si="46"/>
        <v>0.73570491249157488</v>
      </c>
      <c r="Q47" s="18">
        <f>IF(Q$6-O$6 &lt;&gt; 0,(EXP(LN(Q9/O9)/(Q$6-O$6))-1)*100,0)</f>
        <v>0.98430451292941257</v>
      </c>
      <c r="S47" s="18">
        <f t="shared" ref="S47:U47" si="52">IF($F$6-$D$6 &lt;&gt; 0,(EXP(LN(1+(S27/100))/($F$6-$D$6))-1)*100,0)</f>
        <v>0.98430451292941257</v>
      </c>
      <c r="T47" s="18">
        <f t="shared" si="52"/>
        <v>2.3465653504736395</v>
      </c>
      <c r="U47" s="18">
        <f t="shared" si="52"/>
        <v>3.0719954301093644</v>
      </c>
      <c r="W47" t="str">
        <f>$A$9</f>
        <v>Professional occupations</v>
      </c>
      <c r="X47" s="18">
        <f t="shared" si="47"/>
        <v>3.4175656066586901</v>
      </c>
      <c r="Y47" s="18">
        <f t="shared" si="48"/>
        <v>7.9316913248121734</v>
      </c>
      <c r="Z47" s="18">
        <f t="shared" si="49"/>
        <v>0.77672116389533308</v>
      </c>
      <c r="AA47" s="18">
        <f t="shared" si="50"/>
        <v>1.3660989368648346</v>
      </c>
      <c r="AB47" s="18">
        <f>IF(AB$6-Z$6 &lt;&gt; 0,(EXP(LN(AB9/Z9)/(AB$6-Z$6))-1)*100,0)</f>
        <v>1.1692576836597857</v>
      </c>
      <c r="AD47" s="18">
        <f t="shared" ref="AD47:AF47" si="53">IF($F$6-$D$6 &lt;&gt; 0,(EXP(LN(1+(AD27/100))/($F$6-$D$6))-1)*100,0)</f>
        <v>1.1692576836597857</v>
      </c>
      <c r="AE47" s="18">
        <f t="shared" si="53"/>
        <v>3.2192045085540189</v>
      </c>
      <c r="AF47" s="18">
        <f t="shared" si="53"/>
        <v>3.9923120733609485</v>
      </c>
    </row>
    <row r="48" spans="1:32" x14ac:dyDescent="0.2">
      <c r="A48" t="str">
        <f>$A$10</f>
        <v>Associate professional occupations</v>
      </c>
      <c r="B48" s="18">
        <f t="shared" si="42"/>
        <v>2.452395251573769</v>
      </c>
      <c r="C48" s="18">
        <f t="shared" si="42"/>
        <v>7.9799406188105104</v>
      </c>
      <c r="D48" s="18">
        <f t="shared" si="42"/>
        <v>1.0715169804571101</v>
      </c>
      <c r="E48" s="18">
        <f t="shared" si="42"/>
        <v>0.98959800021547473</v>
      </c>
      <c r="F48" s="18">
        <f t="shared" ref="F48:F56" si="54">IF(F$6-D$6 &lt;&gt; 0,(EXP(LN(F10/D10)/(F$6-D$6))-1)*100,0)</f>
        <v>1.0168969469982247</v>
      </c>
      <c r="H48" s="18">
        <f t="shared" si="51"/>
        <v>1.0168969469982247</v>
      </c>
      <c r="I48" s="18">
        <f t="shared" si="51"/>
        <v>2.8342909425262741</v>
      </c>
      <c r="J48" s="18">
        <f t="shared" si="51"/>
        <v>3.5383156642478264</v>
      </c>
      <c r="L48" t="str">
        <f>$A$10</f>
        <v>Associate professional occupations</v>
      </c>
      <c r="M48" s="18">
        <f t="shared" si="43"/>
        <v>2.7796601637346319</v>
      </c>
      <c r="N48" s="18">
        <f t="shared" si="44"/>
        <v>7.2263075868461923</v>
      </c>
      <c r="O48" s="18">
        <f t="shared" si="45"/>
        <v>-1.0250590878748689</v>
      </c>
      <c r="P48" s="18">
        <f>IF(Q$6-P$6 &lt;&gt; 0,(EXP(LN(Q10/P10)/(Q$6-P$6))-1)*100,0)</f>
        <v>0.3189900423581582</v>
      </c>
      <c r="Q48" s="18">
        <f t="shared" ref="Q48:Q54" si="55">IF(Q$6-O$6 &lt;&gt; 0,(EXP(LN(Q10/O10)/(Q$6-O$6))-1)*100,0)</f>
        <v>-0.13104216547494829</v>
      </c>
      <c r="S48" s="18">
        <f t="shared" ref="S48:U48" si="56">IF($F$6-$D$6 &lt;&gt; 0,(EXP(LN(1+(S28/100))/($F$6-$D$6))-1)*100,0)</f>
        <v>-0.13104216547494829</v>
      </c>
      <c r="T48" s="18">
        <f t="shared" si="56"/>
        <v>2.1210673230866117</v>
      </c>
      <c r="U48" s="18">
        <f t="shared" si="56"/>
        <v>2.0236323036970649</v>
      </c>
      <c r="W48" t="str">
        <f>$A$10</f>
        <v>Associate professional occupations</v>
      </c>
      <c r="X48" s="18">
        <f t="shared" si="47"/>
        <v>2.0941949067081245</v>
      </c>
      <c r="Y48" s="18">
        <f t="shared" si="48"/>
        <v>8.8187289319164641</v>
      </c>
      <c r="Z48" s="18">
        <f t="shared" si="49"/>
        <v>3.1869823747343595</v>
      </c>
      <c r="AA48" s="18">
        <f t="shared" si="50"/>
        <v>1.5547399747421586</v>
      </c>
      <c r="AB48" s="18">
        <f t="shared" ref="AB48:AB54" si="57">IF(AB$6-Z$6 &lt;&gt; 0,(EXP(LN(AB10/Z10)/(AB$6-Z$6))-1)*100,0)</f>
        <v>2.095931607215662</v>
      </c>
      <c r="AD48" s="18">
        <f t="shared" ref="AD48:AF48" si="58">IF($F$6-$D$6 &lt;&gt; 0,(EXP(LN(1+(AD28/100))/($F$6-$D$6))-1)*100,0)</f>
        <v>2.095931607215662</v>
      </c>
      <c r="AE48" s="18">
        <f t="shared" si="58"/>
        <v>3.5442695386996403</v>
      </c>
      <c r="AF48" s="18">
        <f t="shared" si="58"/>
        <v>4.905745287564689</v>
      </c>
    </row>
    <row r="49" spans="1:32" x14ac:dyDescent="0.2">
      <c r="A49" t="str">
        <f>$A$11</f>
        <v>Administrative and secretarial occupations</v>
      </c>
      <c r="B49" s="18">
        <f t="shared" si="42"/>
        <v>-1.3582372146435207</v>
      </c>
      <c r="C49" s="18">
        <f t="shared" si="42"/>
        <v>6.4121033241598679</v>
      </c>
      <c r="D49" s="18">
        <f t="shared" si="42"/>
        <v>0.49612383253356818</v>
      </c>
      <c r="E49" s="18">
        <f t="shared" si="42"/>
        <v>-0.45614603813828314</v>
      </c>
      <c r="F49" s="18">
        <f t="shared" si="54"/>
        <v>-0.13972959508149474</v>
      </c>
      <c r="H49" s="18">
        <f t="shared" si="51"/>
        <v>-0.13972959508149474</v>
      </c>
      <c r="I49" s="18">
        <f t="shared" si="51"/>
        <v>2.7374871171594206</v>
      </c>
      <c r="J49" s="18">
        <f t="shared" si="51"/>
        <v>2.6420621906502628</v>
      </c>
      <c r="L49" t="str">
        <f>$A$11</f>
        <v>Administrative and secretarial occupations</v>
      </c>
      <c r="M49" s="18">
        <f t="shared" si="43"/>
        <v>-1.1829797648970963</v>
      </c>
      <c r="N49" s="18">
        <f t="shared" si="44"/>
        <v>19.237597318625333</v>
      </c>
      <c r="O49" s="18">
        <f t="shared" si="45"/>
        <v>1.5834801158246314</v>
      </c>
      <c r="P49" s="18">
        <f t="shared" si="46"/>
        <v>1.1963419467559522</v>
      </c>
      <c r="Q49" s="18">
        <f t="shared" si="55"/>
        <v>1.3252237918245591</v>
      </c>
      <c r="S49" s="18">
        <f t="shared" ref="S49:U49" si="59">IF($F$6-$D$6 &lt;&gt; 0,(EXP(LN(1+(S29/100))/($F$6-$D$6))-1)*100,0)</f>
        <v>1.3252237918245591</v>
      </c>
      <c r="T49" s="18">
        <f t="shared" si="59"/>
        <v>2.3788938736709619</v>
      </c>
      <c r="U49" s="18">
        <f t="shared" si="59"/>
        <v>3.3578647205187773</v>
      </c>
      <c r="W49" t="str">
        <f>$A$11</f>
        <v>Administrative and secretarial occupations</v>
      </c>
      <c r="X49" s="18">
        <f t="shared" si="47"/>
        <v>-1.4342290468005059</v>
      </c>
      <c r="Y49" s="18">
        <f t="shared" si="48"/>
        <v>0.81545636751318984</v>
      </c>
      <c r="Z49" s="18">
        <f t="shared" si="49"/>
        <v>-8.4003923931619262E-2</v>
      </c>
      <c r="AA49" s="18">
        <f t="shared" si="50"/>
        <v>-1.5031413382289416</v>
      </c>
      <c r="AB49" s="18">
        <f t="shared" si="57"/>
        <v>-1.0323493940923467</v>
      </c>
      <c r="AD49" s="18">
        <f t="shared" ref="AD49:AF49" si="60">IF($F$6-$D$6 &lt;&gt; 0,(EXP(LN(1+(AD29/100))/($F$6-$D$6))-1)*100,0)</f>
        <v>-1.0323493940923467</v>
      </c>
      <c r="AE49" s="18">
        <f t="shared" si="60"/>
        <v>2.9159198257357355</v>
      </c>
      <c r="AF49" s="18">
        <f t="shared" si="60"/>
        <v>2.2433809716291497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-9.0935795186603325</v>
      </c>
      <c r="D50" s="18">
        <f t="shared" si="42"/>
        <v>-0.70923774250462035</v>
      </c>
      <c r="E50" s="18">
        <f t="shared" si="42"/>
        <v>-0.86656524531929513</v>
      </c>
      <c r="F50" s="18">
        <f t="shared" si="54"/>
        <v>-0.8141504625132856</v>
      </c>
      <c r="H50" s="18">
        <f t="shared" si="51"/>
        <v>-0.8141504625132856</v>
      </c>
      <c r="I50" s="18">
        <f t="shared" si="51"/>
        <v>2.2320688737343941</v>
      </c>
      <c r="J50" s="18">
        <f t="shared" si="51"/>
        <v>1.6441717798461264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-10.268035611345583</v>
      </c>
      <c r="O50" s="18">
        <f t="shared" si="45"/>
        <v>-0.86465972336023933</v>
      </c>
      <c r="P50" s="18">
        <f t="shared" si="46"/>
        <v>-1.0896409257795225</v>
      </c>
      <c r="Q50" s="18">
        <f t="shared" si="55"/>
        <v>-1.0147039800696422</v>
      </c>
      <c r="S50" s="18">
        <f t="shared" ref="S50:U50" si="61">IF($F$6-$D$6 &lt;&gt; 0,(EXP(LN(1+(S30/100))/($F$6-$D$6))-1)*100,0)</f>
        <v>-1.0147039800696422</v>
      </c>
      <c r="T50" s="18">
        <f t="shared" si="61"/>
        <v>2.0901478380861427</v>
      </c>
      <c r="U50" s="18">
        <f t="shared" si="61"/>
        <v>1.3453745948344809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1.176126795480803</v>
      </c>
      <c r="Z50" s="18">
        <f t="shared" si="49"/>
        <v>0.46424807518321565</v>
      </c>
      <c r="AA50" s="18">
        <f t="shared" si="50"/>
        <v>0.629848773572661</v>
      </c>
      <c r="AB50" s="18">
        <f t="shared" si="57"/>
        <v>0.57461823312328075</v>
      </c>
      <c r="AD50" s="18">
        <f t="shared" ref="AD50:AF50" si="62">IF($F$6-$D$6 &lt;&gt; 0,(EXP(LN(1+(AD30/100))/($F$6-$D$6))-1)*100,0)</f>
        <v>0.57461823312328075</v>
      </c>
      <c r="AE50" s="18">
        <f t="shared" si="62"/>
        <v>3.2482178722662791</v>
      </c>
      <c r="AF50" s="18">
        <f t="shared" si="62"/>
        <v>3.6210929950525772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-1.8833546763296405</v>
      </c>
      <c r="D51" s="18">
        <f t="shared" si="42"/>
        <v>0.1606434714125804</v>
      </c>
      <c r="E51" s="18">
        <f t="shared" si="42"/>
        <v>0.76754064781168196</v>
      </c>
      <c r="F51" s="18">
        <f t="shared" si="54"/>
        <v>0.56483409276202323</v>
      </c>
      <c r="H51" s="18">
        <f t="shared" si="51"/>
        <v>0.56483409276202323</v>
      </c>
      <c r="I51" s="18">
        <f t="shared" si="51"/>
        <v>3.0630546366301026</v>
      </c>
      <c r="J51" s="18">
        <f t="shared" si="51"/>
        <v>3.4385636997246172</v>
      </c>
      <c r="L51" t="str">
        <f>$A$13</f>
        <v>Caring, leisure and other service occupations</v>
      </c>
      <c r="M51" s="18">
        <f t="shared" si="43"/>
        <v>2.3545769257168114</v>
      </c>
      <c r="N51" s="18">
        <f t="shared" si="44"/>
        <v>2.078876962926568</v>
      </c>
      <c r="O51" s="18">
        <f t="shared" si="45"/>
        <v>1.4121834881247297</v>
      </c>
      <c r="P51" s="18">
        <f t="shared" si="46"/>
        <v>1.3092218783980591</v>
      </c>
      <c r="Q51" s="18">
        <f t="shared" si="55"/>
        <v>1.3435307947617936</v>
      </c>
      <c r="S51" s="18">
        <f t="shared" ref="S51:U51" si="63">IF($F$6-$D$6 &lt;&gt; 0,(EXP(LN(1+(S31/100))/($F$6-$D$6))-1)*100,0)</f>
        <v>1.3435307947617936</v>
      </c>
      <c r="T51" s="18">
        <f t="shared" si="63"/>
        <v>2.6971022293347691</v>
      </c>
      <c r="U51" s="18">
        <f t="shared" si="63"/>
        <v>3.650529287167914</v>
      </c>
      <c r="W51" t="str">
        <f>$A$13</f>
        <v>Caring, leisure and other service occupations</v>
      </c>
      <c r="X51" s="18">
        <f t="shared" si="47"/>
        <v>0.45373808951756356</v>
      </c>
      <c r="Y51" s="18">
        <f t="shared" si="48"/>
        <v>-2.7258366033186654</v>
      </c>
      <c r="Z51" s="18">
        <f t="shared" si="49"/>
        <v>-0.12733112232594657</v>
      </c>
      <c r="AA51" s="18">
        <f t="shared" si="50"/>
        <v>0.63306120129051902</v>
      </c>
      <c r="AB51" s="18">
        <f t="shared" si="57"/>
        <v>0.37895600087167747</v>
      </c>
      <c r="AD51" s="18">
        <f t="shared" ref="AD51:AF51" si="64">IF($F$6-$D$6 &lt;&gt; 0,(EXP(LN(1+(AD31/100))/($F$6-$D$6))-1)*100,0)</f>
        <v>0.37895600087167747</v>
      </c>
      <c r="AE51" s="18">
        <f t="shared" si="64"/>
        <v>3.1422833760058166</v>
      </c>
      <c r="AF51" s="18">
        <f t="shared" si="64"/>
        <v>3.3904267072805583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-1.3634664872919311</v>
      </c>
      <c r="D52" s="18">
        <f t="shared" si="42"/>
        <v>-9.9447071427449796E-2</v>
      </c>
      <c r="E52" s="18">
        <f t="shared" si="42"/>
        <v>-5.8137488047849128E-2</v>
      </c>
      <c r="F52" s="18">
        <f t="shared" si="54"/>
        <v>-7.1909246803891769E-2</v>
      </c>
      <c r="H52" s="18">
        <f t="shared" si="51"/>
        <v>-7.1909246803891769E-2</v>
      </c>
      <c r="I52" s="18">
        <f t="shared" si="51"/>
        <v>2.5326670255243044</v>
      </c>
      <c r="J52" s="18">
        <f t="shared" si="51"/>
        <v>2.4820813399544672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0.74742513042154179</v>
      </c>
      <c r="O52" s="18">
        <f t="shared" si="45"/>
        <v>0.89815892124291974</v>
      </c>
      <c r="P52" s="18">
        <f t="shared" si="46"/>
        <v>0.44986676819587235</v>
      </c>
      <c r="Q52" s="18">
        <f t="shared" si="55"/>
        <v>0.59907574003268405</v>
      </c>
      <c r="S52" s="18">
        <f t="shared" ref="S52:U52" si="65">IF($F$6-$D$6 &lt;&gt; 0,(EXP(LN(1+(S32/100))/($F$6-$D$6))-1)*100,0)</f>
        <v>0.59907574003268405</v>
      </c>
      <c r="T52" s="18">
        <f t="shared" si="65"/>
        <v>2.0685265803339403</v>
      </c>
      <c r="U52" s="18">
        <f t="shared" si="65"/>
        <v>2.5232067344129305</v>
      </c>
      <c r="W52" t="str">
        <f>$A$14</f>
        <v>Sales and customer service occupations</v>
      </c>
      <c r="X52" s="18">
        <f t="shared" si="47"/>
        <v>-0.57015625753159549</v>
      </c>
      <c r="Y52" s="18">
        <f t="shared" si="48"/>
        <v>-2.8343447399718502</v>
      </c>
      <c r="Z52" s="18">
        <f t="shared" si="49"/>
        <v>-0.84581654091303582</v>
      </c>
      <c r="AA52" s="18">
        <f t="shared" si="50"/>
        <v>-0.47564563027107098</v>
      </c>
      <c r="AB52" s="18">
        <f t="shared" si="57"/>
        <v>-0.59918923002011404</v>
      </c>
      <c r="AD52" s="18">
        <f t="shared" ref="AD52:AF52" si="66">IF($F$6-$D$6 &lt;&gt; 0,(EXP(LN(1+(AD32/100))/($F$6-$D$6))-1)*100,0)</f>
        <v>-0.59918923002011404</v>
      </c>
      <c r="AE52" s="18">
        <f t="shared" si="66"/>
        <v>2.8505896109923601</v>
      </c>
      <c r="AF52" s="18">
        <f t="shared" si="66"/>
        <v>2.4522242222382529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-6.6442348472954489</v>
      </c>
      <c r="D53" s="18">
        <f t="shared" si="42"/>
        <v>0.24652629103345536</v>
      </c>
      <c r="E53" s="18">
        <f t="shared" si="42"/>
        <v>-0.7997027859693473</v>
      </c>
      <c r="F53" s="18">
        <f t="shared" si="54"/>
        <v>-0.45217864837556743</v>
      </c>
      <c r="H53" s="18">
        <f t="shared" si="51"/>
        <v>-0.45217864837556743</v>
      </c>
      <c r="I53" s="18">
        <f t="shared" si="51"/>
        <v>2.5614308556616061</v>
      </c>
      <c r="J53" s="18">
        <f t="shared" si="51"/>
        <v>2.2472885855669533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-6.0178565144160645</v>
      </c>
      <c r="O53" s="18">
        <f t="shared" si="45"/>
        <v>-0.40189534925291204</v>
      </c>
      <c r="P53" s="18">
        <f t="shared" si="46"/>
        <v>-0.9523105454089964</v>
      </c>
      <c r="Q53" s="18">
        <f t="shared" si="55"/>
        <v>-0.76917762324784089</v>
      </c>
      <c r="S53" s="18">
        <f t="shared" ref="S53:U53" si="67">IF($F$6-$D$6 &lt;&gt; 0,(EXP(LN(1+(S33/100))/($F$6-$D$6))-1)*100,0)</f>
        <v>-0.76917762324784089</v>
      </c>
      <c r="T53" s="18">
        <f t="shared" si="67"/>
        <v>2.4246951192872679</v>
      </c>
      <c r="U53" s="18">
        <f t="shared" si="67"/>
        <v>1.8838012667008464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-10.330363712579461</v>
      </c>
      <c r="Z53" s="18">
        <f t="shared" si="49"/>
        <v>3.9158574803589641</v>
      </c>
      <c r="AA53" s="18">
        <f t="shared" si="50"/>
        <v>-6.8393897463381315E-2</v>
      </c>
      <c r="AB53" s="18">
        <f t="shared" si="57"/>
        <v>1.242420609671635</v>
      </c>
      <c r="AD53" s="18">
        <f t="shared" ref="AD53:AF53" si="68">IF($F$6-$D$6 &lt;&gt; 0,(EXP(LN(1+(AD33/100))/($F$6-$D$6))-1)*100,0)</f>
        <v>1.242420609671635</v>
      </c>
      <c r="AE53" s="18">
        <f t="shared" si="68"/>
        <v>3.3527679292666868</v>
      </c>
      <c r="AF53" s="18">
        <f t="shared" si="68"/>
        <v>4.1617961887232324</v>
      </c>
    </row>
    <row r="54" spans="1:32" x14ac:dyDescent="0.2">
      <c r="A54" t="str">
        <f>$A$16</f>
        <v>Elementary occupations</v>
      </c>
      <c r="B54" s="18">
        <f t="shared" si="42"/>
        <v>-1.4372427792478382</v>
      </c>
      <c r="C54" s="18">
        <f t="shared" si="42"/>
        <v>-7.8374056174209112</v>
      </c>
      <c r="D54" s="18">
        <f t="shared" si="42"/>
        <v>0.35850429070696244</v>
      </c>
      <c r="E54" s="18">
        <f t="shared" si="42"/>
        <v>-0.60096492767252041</v>
      </c>
      <c r="F54" s="18">
        <f t="shared" si="54"/>
        <v>-0.28216542395564925</v>
      </c>
      <c r="H54" s="18">
        <f t="shared" si="51"/>
        <v>-0.28216542395564925</v>
      </c>
      <c r="I54" s="18">
        <f t="shared" si="51"/>
        <v>2.597666974307633</v>
      </c>
      <c r="J54" s="18">
        <f t="shared" si="51"/>
        <v>2.4018665022332852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-4.0383410443646017</v>
      </c>
      <c r="O54" s="18">
        <f t="shared" si="45"/>
        <v>0.92417534953286307</v>
      </c>
      <c r="P54" s="18">
        <f t="shared" si="46"/>
        <v>-0.4664764086461326</v>
      </c>
      <c r="Q54" s="18">
        <f t="shared" si="55"/>
        <v>-5.0680819313919656E-3</v>
      </c>
      <c r="S54" s="18">
        <f t="shared" ref="S54:U54" si="69">IF($F$6-$D$6 &lt;&gt; 0,(EXP(LN(1+(S34/100))/($F$6-$D$6))-1)*100,0)</f>
        <v>-5.0680819313919656E-3</v>
      </c>
      <c r="T54" s="18">
        <f t="shared" si="69"/>
        <v>2.2128111875741485</v>
      </c>
      <c r="U54" s="18">
        <f t="shared" si="69"/>
        <v>2.2090810414975959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-12.228839583679408</v>
      </c>
      <c r="Z54" s="18">
        <f t="shared" si="49"/>
        <v>-0.37513883056903286</v>
      </c>
      <c r="AA54" s="18">
        <f t="shared" si="50"/>
        <v>-0.78493972361807218</v>
      </c>
      <c r="AB54" s="18">
        <f t="shared" si="57"/>
        <v>-0.64852706822295936</v>
      </c>
      <c r="AD54" s="18">
        <f t="shared" ref="AD54:AF54" si="70">IF($F$6-$D$6 &lt;&gt; 0,(EXP(LN(1+(AD34/100))/($F$6-$D$6))-1)*100,0)</f>
        <v>-0.64852706822295936</v>
      </c>
      <c r="AE54" s="18">
        <f t="shared" si="70"/>
        <v>3.0568125785809919</v>
      </c>
      <c r="AF54" s="18">
        <f t="shared" si="70"/>
        <v>2.6384575136397803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1.1509618775221497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0.29635624930959281</v>
      </c>
      <c r="H56" s="26">
        <f t="shared" si="51"/>
        <v>0.29635624930957061</v>
      </c>
      <c r="I56" s="26">
        <f t="shared" ref="I56" si="71">IF($F$6-$D$6 &lt;&gt; 0,(EXP(LN(1+(I36/100))/($F$6-$D$6))-1)*100,0)</f>
        <v>2.7224218950250956</v>
      </c>
      <c r="J56" s="26">
        <f t="shared" ref="J56" si="72">IF($F$6-$D$6 &lt;&gt; 0,(EXP(LN(1+(J36/100))/($F$6-$D$6))-1)*100,0)</f>
        <v>2.9272828878351698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1.2745391530891048</v>
      </c>
      <c r="O56" s="26">
        <f>IF(P$6-O$6 &lt;&gt; 0,(EXP(LN(P18/O18)/(P$6-O$6))-1)*100,0)</f>
        <v>0.13191480747911655</v>
      </c>
      <c r="P56" s="26">
        <f>IF(Q$6-P$6 &lt;&gt; 0,(EXP(LN(Q18/P18)/(Q$6-P$6))-1)*100,0)</f>
        <v>0.14233260418639038</v>
      </c>
      <c r="Q56" s="26">
        <f t="shared" ref="Q56" si="73">IF(Q$6-O$6 &lt;&gt; 0,(EXP(LN(Q18/O18)/(Q$6-O$6))-1)*100,0)</f>
        <v>0.13885988485897727</v>
      </c>
      <c r="S56" s="26">
        <f t="shared" ref="S56:U56" si="74">IF($F$6-$D$6 &lt;&gt; 0,(EXP(LN(1+(S36/100))/($F$6-$D$6))-1)*100,0)</f>
        <v>0.13885988485897727</v>
      </c>
      <c r="T56" s="26">
        <f t="shared" si="74"/>
        <v>2.2912604887361576</v>
      </c>
      <c r="U56" s="26">
        <f t="shared" si="74"/>
        <v>2.3926627297461867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1.0205059904326186</v>
      </c>
      <c r="Z56" s="26">
        <f>IF(AA$6-Z$6 &lt;&gt; 0,(EXP(LN(AA18/Z18)/(AA$6-Z$6))-1)*100,0)</f>
        <v>0.45447116509653718</v>
      </c>
      <c r="AA56" s="26">
        <f>IF(AB$6-AA$6 &lt;&gt; 0,(EXP(LN(AB18/AA18)/(AB$6-AA$6))-1)*100,0)</f>
        <v>0.46178987128293603</v>
      </c>
      <c r="AB56" s="26">
        <f t="shared" ref="AB56" si="75">IF(AB$6-Z$6 &lt;&gt; 0,(EXP(LN(AB18/Z18)/(AB$6-Z$6))-1)*100,0)</f>
        <v>0.45935024331036356</v>
      </c>
      <c r="AD56" s="26">
        <f t="shared" ref="AD56:AF56" si="76">IF($F$6-$D$6 &lt;&gt; 0,(EXP(LN(1+(AD36/100))/($F$6-$D$6))-1)*100,0)</f>
        <v>0.45935024331036356</v>
      </c>
      <c r="AE56" s="26">
        <f t="shared" si="76"/>
        <v>3.1527123528881873</v>
      </c>
      <c r="AF56" s="26">
        <f t="shared" si="76"/>
        <v>3.4536944300494365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7.7764307591825883</v>
      </c>
      <c r="C64" s="27">
        <f t="shared" si="77"/>
        <v>3.564761741429173</v>
      </c>
      <c r="D64" s="27">
        <f t="shared" si="77"/>
        <v>-4.6441336568350522</v>
      </c>
      <c r="E64" s="27">
        <f t="shared" si="77"/>
        <v>5.4409896548707479</v>
      </c>
      <c r="F64" s="27">
        <f>F8-D8</f>
        <v>0.79685599803569573</v>
      </c>
      <c r="L64" t="str">
        <f>$A$8</f>
        <v>Managers, directors and senior officials</v>
      </c>
      <c r="M64" s="27">
        <f t="shared" ref="M64:M72" si="78">N8-M8</f>
        <v>3.9986195997191984</v>
      </c>
      <c r="N64" s="27">
        <f t="shared" ref="N64:N72" si="79">O8-N8</f>
        <v>2.2164657386990925</v>
      </c>
      <c r="O64" s="27">
        <f t="shared" ref="O64:O72" si="80">P8-O8</f>
        <v>-3.5027875893789044</v>
      </c>
      <c r="P64" s="27">
        <f t="shared" ref="P64:P72" si="81">Q8-P8</f>
        <v>1.7574225327614101</v>
      </c>
      <c r="Q64" s="27">
        <f>Q8-O8</f>
        <v>-1.7453650566174943</v>
      </c>
      <c r="W64" t="str">
        <f>$A$8</f>
        <v>Managers, directors and senior officials</v>
      </c>
      <c r="X64" s="27">
        <f t="shared" ref="X64:X72" si="82">Y8-X8</f>
        <v>3.7778111594635071</v>
      </c>
      <c r="Y64" s="27">
        <f t="shared" ref="Y64:Y72" si="83">Z8-Y8</f>
        <v>1.348296002729942</v>
      </c>
      <c r="Z64" s="27">
        <f t="shared" ref="Z64:Z72" si="84">AA8-Z8</f>
        <v>-1.1413460674560092</v>
      </c>
      <c r="AA64" s="27">
        <f t="shared" ref="AA64:AA72" si="85">AB8-AA8</f>
        <v>3.683567122109217</v>
      </c>
      <c r="AB64" s="27">
        <f>AB8-Z8</f>
        <v>2.5422210546532078</v>
      </c>
    </row>
    <row r="65" spans="1:31" x14ac:dyDescent="0.2">
      <c r="A65" t="str">
        <f>$A$9</f>
        <v>Professional occupations</v>
      </c>
      <c r="B65" s="27">
        <f t="shared" si="77"/>
        <v>17.595855997973601</v>
      </c>
      <c r="C65" s="27">
        <f t="shared" si="77"/>
        <v>9.4213423641494103</v>
      </c>
      <c r="D65" s="27">
        <f t="shared" si="77"/>
        <v>7.7514218214532207</v>
      </c>
      <c r="E65" s="27">
        <f t="shared" si="77"/>
        <v>16.14954346686693</v>
      </c>
      <c r="F65" s="27">
        <f t="shared" ref="F65:F72" si="86">F9-D9</f>
        <v>23.900965288320151</v>
      </c>
      <c r="L65" t="str">
        <f>$A$9</f>
        <v>Professional occupations</v>
      </c>
      <c r="M65" s="27">
        <f t="shared" si="78"/>
        <v>9.1937553974876352</v>
      </c>
      <c r="N65" s="27">
        <f t="shared" si="79"/>
        <v>4.1228034001270757</v>
      </c>
      <c r="O65" s="27">
        <f t="shared" si="80"/>
        <v>4.9074787383691074</v>
      </c>
      <c r="P65" s="27">
        <f t="shared" si="81"/>
        <v>5.2584960339410003</v>
      </c>
      <c r="Q65" s="27">
        <f t="shared" ref="Q65:Q72" si="87">Q9-O9</f>
        <v>10.165974772310108</v>
      </c>
      <c r="W65" t="str">
        <f>$A$9</f>
        <v>Professional occupations</v>
      </c>
      <c r="X65" s="27">
        <f t="shared" si="82"/>
        <v>8.4021006004858378</v>
      </c>
      <c r="Y65" s="27">
        <f t="shared" si="83"/>
        <v>5.298538964022427</v>
      </c>
      <c r="Z65" s="27">
        <f t="shared" si="84"/>
        <v>2.8439430830840422</v>
      </c>
      <c r="AA65" s="27">
        <f t="shared" si="85"/>
        <v>10.89104743292603</v>
      </c>
      <c r="AB65" s="27">
        <f t="shared" ref="AB65:AB72" si="88">AB9-Z9</f>
        <v>13.734990516010072</v>
      </c>
    </row>
    <row r="66" spans="1:31" x14ac:dyDescent="0.2">
      <c r="A66" t="str">
        <f>$A$10</f>
        <v>Associate professional occupations</v>
      </c>
      <c r="B66" s="27">
        <f t="shared" si="77"/>
        <v>6.8017494452760729</v>
      </c>
      <c r="C66" s="27">
        <f t="shared" si="77"/>
        <v>5.8764602664872143</v>
      </c>
      <c r="D66" s="27">
        <f t="shared" si="77"/>
        <v>4.3524640439008522</v>
      </c>
      <c r="E66" s="27">
        <f t="shared" si="77"/>
        <v>8.6792172175034779</v>
      </c>
      <c r="F66" s="27">
        <f t="shared" si="86"/>
        <v>13.03168126140433</v>
      </c>
      <c r="L66" t="str">
        <f>$A$10</f>
        <v>Associate professional occupations</v>
      </c>
      <c r="M66" s="27">
        <f t="shared" si="78"/>
        <v>4.0290095165983502</v>
      </c>
      <c r="N66" s="27">
        <f t="shared" si="79"/>
        <v>2.8030249803394867</v>
      </c>
      <c r="O66" s="27">
        <f t="shared" si="80"/>
        <v>-2.0884658937549077</v>
      </c>
      <c r="P66" s="27">
        <f t="shared" si="81"/>
        <v>1.2783730586737434</v>
      </c>
      <c r="Q66" s="27">
        <f t="shared" si="87"/>
        <v>-0.81009283508116425</v>
      </c>
      <c r="W66" t="str">
        <f>$A$10</f>
        <v>Associate professional occupations</v>
      </c>
      <c r="X66" s="27">
        <f t="shared" si="82"/>
        <v>2.772739928677673</v>
      </c>
      <c r="Y66" s="27">
        <f t="shared" si="83"/>
        <v>3.07343528614782</v>
      </c>
      <c r="Z66" s="27">
        <f t="shared" si="84"/>
        <v>6.4409299376556675</v>
      </c>
      <c r="AA66" s="27">
        <f t="shared" si="85"/>
        <v>7.40084415882977</v>
      </c>
      <c r="AB66" s="27">
        <f t="shared" si="88"/>
        <v>13.841774096485437</v>
      </c>
    </row>
    <row r="67" spans="1:31" x14ac:dyDescent="0.2">
      <c r="A67" t="str">
        <f>$A$11</f>
        <v>Administrative and secretarial occupations</v>
      </c>
      <c r="B67" s="27">
        <f t="shared" si="77"/>
        <v>-4.2109639701608046</v>
      </c>
      <c r="C67" s="27">
        <f t="shared" si="77"/>
        <v>4.8022826799835769</v>
      </c>
      <c r="D67" s="27">
        <f t="shared" si="77"/>
        <v>1.9966759629387525</v>
      </c>
      <c r="E67" s="27">
        <f t="shared" si="77"/>
        <v>-3.6508263270530392</v>
      </c>
      <c r="F67" s="27">
        <f t="shared" si="86"/>
        <v>-1.6541503641142867</v>
      </c>
      <c r="L67" t="str">
        <f>$A$11</f>
        <v>Administrative and secretarial occupations</v>
      </c>
      <c r="M67" s="27">
        <f t="shared" si="78"/>
        <v>-1.1092549657090807</v>
      </c>
      <c r="N67" s="27">
        <f t="shared" si="79"/>
        <v>4.3770937608834757</v>
      </c>
      <c r="O67" s="27">
        <f t="shared" si="80"/>
        <v>2.2170945725366202</v>
      </c>
      <c r="P67" s="27">
        <f t="shared" si="81"/>
        <v>3.7060732660182438</v>
      </c>
      <c r="Q67" s="27">
        <f t="shared" si="87"/>
        <v>5.9231678385548641</v>
      </c>
      <c r="W67" t="str">
        <f>$A$11</f>
        <v>Administrative and secretarial occupations</v>
      </c>
      <c r="X67" s="27">
        <f t="shared" si="82"/>
        <v>-3.1017090044517346</v>
      </c>
      <c r="Y67" s="27">
        <f t="shared" si="83"/>
        <v>0.42518891909992362</v>
      </c>
      <c r="Z67" s="27">
        <f t="shared" si="84"/>
        <v>-0.22041860959780735</v>
      </c>
      <c r="AA67" s="27">
        <f t="shared" si="85"/>
        <v>-7.3568995930712475</v>
      </c>
      <c r="AB67" s="27">
        <f t="shared" si="88"/>
        <v>-7.5773182026690549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-5.8132177016716469</v>
      </c>
      <c r="D68" s="27">
        <f t="shared" si="77"/>
        <v>-2.03178528242006</v>
      </c>
      <c r="E68" s="27">
        <f t="shared" si="77"/>
        <v>-4.6746398059672316</v>
      </c>
      <c r="F68" s="27">
        <f t="shared" si="86"/>
        <v>-6.7064250883872916</v>
      </c>
      <c r="L68" t="str">
        <f>$A$12</f>
        <v>Skilled trades occupations</v>
      </c>
      <c r="M68" s="27">
        <f t="shared" si="78"/>
        <v>-3.9305072856829142</v>
      </c>
      <c r="N68" s="27">
        <f t="shared" si="79"/>
        <v>-5.8903770650805356</v>
      </c>
      <c r="O68" s="27">
        <f t="shared" si="80"/>
        <v>-2.1872976919407421</v>
      </c>
      <c r="P68" s="27">
        <f t="shared" si="81"/>
        <v>-5.1148375694041448</v>
      </c>
      <c r="Q68" s="27">
        <f t="shared" si="87"/>
        <v>-7.3021352613448869</v>
      </c>
      <c r="W68" t="str">
        <f>$A$12</f>
        <v>Skilled trades occupations</v>
      </c>
      <c r="X68" s="27">
        <f t="shared" si="82"/>
        <v>-6.6692230217156201E-2</v>
      </c>
      <c r="Y68" s="27">
        <f t="shared" si="83"/>
        <v>7.715936340887275E-2</v>
      </c>
      <c r="Z68" s="27">
        <f t="shared" si="84"/>
        <v>0.15551240952069456</v>
      </c>
      <c r="AA68" s="27">
        <f t="shared" si="85"/>
        <v>0.44019776343687678</v>
      </c>
      <c r="AB68" s="27">
        <f t="shared" si="88"/>
        <v>0.59571017295757134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2.0974664669162308</v>
      </c>
      <c r="C69" s="27">
        <f t="shared" si="77"/>
        <v>-1.3000644525547358</v>
      </c>
      <c r="D69" s="27">
        <f t="shared" si="77"/>
        <v>0.54576273120710539</v>
      </c>
      <c r="E69" s="27">
        <f t="shared" si="77"/>
        <v>5.4251289999594832</v>
      </c>
      <c r="F69" s="27">
        <f t="shared" si="86"/>
        <v>5.9708917311665886</v>
      </c>
      <c r="L69" t="str">
        <f>$A$13</f>
        <v>Caring, leisure and other service occupations</v>
      </c>
      <c r="M69" s="27">
        <f t="shared" si="78"/>
        <v>1.0759140287387723</v>
      </c>
      <c r="N69" s="27">
        <f t="shared" si="79"/>
        <v>0.25162549739235729</v>
      </c>
      <c r="O69" s="27">
        <f t="shared" si="80"/>
        <v>0.89740511881415941</v>
      </c>
      <c r="P69" s="27">
        <f t="shared" si="81"/>
        <v>1.8409802362261534</v>
      </c>
      <c r="Q69" s="27">
        <f t="shared" si="87"/>
        <v>2.7383853550403128</v>
      </c>
      <c r="W69" t="str">
        <f>$A$13</f>
        <v>Caring, leisure and other service occupations</v>
      </c>
      <c r="X69" s="27">
        <f t="shared" si="82"/>
        <v>1.0215524381775367</v>
      </c>
      <c r="Y69" s="27">
        <f t="shared" si="83"/>
        <v>-1.5516899499471535</v>
      </c>
      <c r="Z69" s="27">
        <f t="shared" si="84"/>
        <v>-0.35164238760707178</v>
      </c>
      <c r="AA69" s="27">
        <f t="shared" si="85"/>
        <v>3.5841487637333458</v>
      </c>
      <c r="AB69" s="27">
        <f t="shared" si="88"/>
        <v>3.232506376126274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-0.73963650653443835</v>
      </c>
      <c r="D70" s="27">
        <f t="shared" si="77"/>
        <v>-0.26552773341617808</v>
      </c>
      <c r="E70" s="27">
        <f t="shared" si="77"/>
        <v>-0.30872476927066828</v>
      </c>
      <c r="F70" s="27">
        <f t="shared" si="86"/>
        <v>-0.57425250268684636</v>
      </c>
      <c r="L70" t="str">
        <f>$A$14</f>
        <v>Sales and customer service occupations</v>
      </c>
      <c r="M70" s="27">
        <f t="shared" si="78"/>
        <v>1.8409092169793411</v>
      </c>
      <c r="N70" s="27">
        <f t="shared" si="79"/>
        <v>0.16650244476821285</v>
      </c>
      <c r="O70" s="27">
        <f t="shared" si="80"/>
        <v>1.0261509970803964</v>
      </c>
      <c r="P70" s="27">
        <f t="shared" si="81"/>
        <v>1.0774453008018661</v>
      </c>
      <c r="Q70" s="27">
        <f t="shared" si="87"/>
        <v>2.1035962978822624</v>
      </c>
      <c r="W70" t="str">
        <f>$A$14</f>
        <v>Sales and customer service occupations</v>
      </c>
      <c r="X70" s="27">
        <f t="shared" si="82"/>
        <v>-0.73962740709472996</v>
      </c>
      <c r="Y70" s="27">
        <f t="shared" si="83"/>
        <v>-0.90613895130264765</v>
      </c>
      <c r="Z70" s="27">
        <f t="shared" si="84"/>
        <v>-1.2916787304966526</v>
      </c>
      <c r="AA70" s="27">
        <f t="shared" si="85"/>
        <v>-1.3861700700725628</v>
      </c>
      <c r="AB70" s="27">
        <f t="shared" si="88"/>
        <v>-2.6778488005692154</v>
      </c>
    </row>
    <row r="71" spans="1:31" x14ac:dyDescent="0.2">
      <c r="A71" t="str">
        <f>$A$15</f>
        <v>Process, plant and machine operatives</v>
      </c>
      <c r="B71" s="27">
        <f t="shared" si="77"/>
        <v>-1.3679012917654418</v>
      </c>
      <c r="C71" s="27">
        <f t="shared" si="77"/>
        <v>-3.0756363909731945</v>
      </c>
      <c r="D71" s="27">
        <f t="shared" si="77"/>
        <v>0.53531042743328072</v>
      </c>
      <c r="E71" s="27">
        <f t="shared" si="77"/>
        <v>-3.3754392489991432</v>
      </c>
      <c r="F71" s="27">
        <f t="shared" si="86"/>
        <v>-2.8401288215658624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-2.3810719868654786</v>
      </c>
      <c r="O71" s="27">
        <f t="shared" si="80"/>
        <v>-0.74125599478751525</v>
      </c>
      <c r="P71" s="27">
        <f t="shared" si="81"/>
        <v>-3.325627413960575</v>
      </c>
      <c r="Q71" s="27">
        <f t="shared" si="87"/>
        <v>-4.0668834087480903</v>
      </c>
      <c r="W71" t="str">
        <f>$A$15</f>
        <v>Process, plant and machine operatives</v>
      </c>
      <c r="X71" s="27">
        <f t="shared" si="82"/>
        <v>-8.9230871393206179E-2</v>
      </c>
      <c r="Y71" s="27">
        <f t="shared" si="83"/>
        <v>-0.69456440410776921</v>
      </c>
      <c r="Z71" s="27">
        <f t="shared" si="84"/>
        <v>1.2765664222208279</v>
      </c>
      <c r="AA71" s="27">
        <f t="shared" si="85"/>
        <v>-4.9811835038583219E-2</v>
      </c>
      <c r="AB71" s="27">
        <f t="shared" si="88"/>
        <v>1.2267545871822447</v>
      </c>
    </row>
    <row r="72" spans="1:31" x14ac:dyDescent="0.2">
      <c r="A72" t="str">
        <f>$A$16</f>
        <v>Elementary occupations</v>
      </c>
      <c r="B72" s="27">
        <f t="shared" si="77"/>
        <v>-4.1017197014063385</v>
      </c>
      <c r="C72" s="27">
        <f t="shared" si="77"/>
        <v>-5.3922920003158268</v>
      </c>
      <c r="D72" s="27">
        <f t="shared" si="77"/>
        <v>1.1448116857384107</v>
      </c>
      <c r="E72" s="27">
        <f t="shared" si="77"/>
        <v>-3.7762491879109916</v>
      </c>
      <c r="F72" s="27">
        <f t="shared" si="86"/>
        <v>-2.6314375021725809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-1.4897043656145641</v>
      </c>
      <c r="O72" s="27">
        <f t="shared" si="80"/>
        <v>1.6662739355807901</v>
      </c>
      <c r="P72" s="27">
        <f t="shared" si="81"/>
        <v>-1.6931753840553156</v>
      </c>
      <c r="Q72" s="27">
        <f t="shared" si="87"/>
        <v>-2.690144847452558E-2</v>
      </c>
      <c r="W72" t="str">
        <f>$A$16</f>
        <v>Elementary occupations</v>
      </c>
      <c r="X72" s="27">
        <f t="shared" si="82"/>
        <v>-1.0426105213730175</v>
      </c>
      <c r="Y72" s="27">
        <f t="shared" si="83"/>
        <v>-3.9025876347013018</v>
      </c>
      <c r="Z72" s="27">
        <f t="shared" si="84"/>
        <v>-0.52146224984229406</v>
      </c>
      <c r="AA72" s="27">
        <f t="shared" si="85"/>
        <v>-2.0830738038557222</v>
      </c>
      <c r="AB72" s="27">
        <f t="shared" si="88"/>
        <v>-2.6045360536980162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21.695000000000391</v>
      </c>
      <c r="C74" s="29">
        <f t="shared" ref="C74" si="89">D18-C18</f>
        <v>7.3439999999994825</v>
      </c>
      <c r="D74" s="29">
        <f>E18-D18</f>
        <v>9.385000000000332</v>
      </c>
      <c r="E74" s="29">
        <f>F18-E18</f>
        <v>19.908999999999764</v>
      </c>
      <c r="F74" s="29">
        <f>F18-D18</f>
        <v>29.294000000000096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4.1763624046491259</v>
      </c>
      <c r="O74" s="29">
        <f>P18-O18</f>
        <v>2.1945961925189295</v>
      </c>
      <c r="P74" s="29">
        <f>Q18-P18</f>
        <v>4.7851500610024118</v>
      </c>
      <c r="Q74" s="29">
        <f>Q18-O18</f>
        <v>6.9797462535213413</v>
      </c>
      <c r="W74" s="24" t="str">
        <f>$A$18</f>
        <v>All occupations</v>
      </c>
      <c r="X74" s="29">
        <f>Y18-X18</f>
        <v>10.934334092274753</v>
      </c>
      <c r="Y74" s="29">
        <f t="shared" ref="Y74" si="91">Z18-Y18</f>
        <v>3.1676375953500724</v>
      </c>
      <c r="Z74" s="29">
        <f>AA18-Z18</f>
        <v>7.1904038074814025</v>
      </c>
      <c r="AA74" s="29">
        <f>AB18-AA18</f>
        <v>15.123849938997068</v>
      </c>
      <c r="AB74" s="29">
        <f>AB18-Z18</f>
        <v>22.314253746478471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52.556320386004082</v>
      </c>
      <c r="C80" s="11">
        <f t="shared" si="92"/>
        <v>60.33275114518667</v>
      </c>
      <c r="D80" s="11">
        <f t="shared" si="92"/>
        <v>63.897512886615843</v>
      </c>
      <c r="E80" s="11">
        <f t="shared" si="92"/>
        <v>59.253379229780791</v>
      </c>
      <c r="F80" s="11">
        <f t="shared" si="92"/>
        <v>64.694368884651539</v>
      </c>
      <c r="H80" s="40">
        <f>IF(D$6-B$6 &lt;&gt; 0,(EXP(LN(D8/B8)/(D$6-B$6))-1)*100,0)</f>
        <v>3.9852644322320829</v>
      </c>
      <c r="I80" s="40">
        <f t="shared" ref="I80:I88" si="93">F46</f>
        <v>8.2658975817628821E-2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37.820814375645355</v>
      </c>
      <c r="O80" s="11">
        <f t="shared" si="94"/>
        <v>40.037280114344448</v>
      </c>
      <c r="P80" s="11">
        <f t="shared" si="94"/>
        <v>36.534492524965543</v>
      </c>
      <c r="Q80" s="11">
        <f t="shared" si="94"/>
        <v>38.291915057726953</v>
      </c>
      <c r="S80" s="40">
        <f t="shared" ref="S80:S88" si="95">IF(O$6-M$6 &lt;&gt; 0,(EXP(LN(O8/M8)/(O$6-M$6))-1)*100,0)</f>
        <v>3.4314364200712877</v>
      </c>
      <c r="T80" s="40">
        <f t="shared" ref="T80:T88" si="96">Q46</f>
        <v>-0.29670724557512296</v>
      </c>
      <c r="W80" t="str">
        <f t="shared" ref="W80:AB88" si="97">W8</f>
        <v>Managers, directors and senior officials</v>
      </c>
      <c r="X80" s="11">
        <f t="shared" si="97"/>
        <v>18.734125610077928</v>
      </c>
      <c r="Y80" s="11">
        <f t="shared" si="97"/>
        <v>22.511936769541435</v>
      </c>
      <c r="Z80" s="11">
        <f t="shared" si="97"/>
        <v>23.860232772271377</v>
      </c>
      <c r="AA80" s="11">
        <f t="shared" si="97"/>
        <v>22.718886704815368</v>
      </c>
      <c r="AB80" s="11">
        <f t="shared" si="97"/>
        <v>26.402453826924585</v>
      </c>
      <c r="AD80" s="40">
        <f t="shared" ref="AD80:AD88" si="98">IF(Z$6-X$6 &lt;&gt; 0,(EXP(LN(Z8/X8)/(Z$6-X$6))-1)*100,0)</f>
        <v>4.9562365513222462</v>
      </c>
      <c r="AE80" s="40">
        <f t="shared" ref="AE80:AE88" si="99">AB46</f>
        <v>0.67724152165027363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126.91293841590036</v>
      </c>
      <c r="D81" s="11">
        <f t="shared" si="92"/>
        <v>136.33428078004977</v>
      </c>
      <c r="E81" s="11">
        <f t="shared" si="92"/>
        <v>144.08570260150299</v>
      </c>
      <c r="F81" s="11">
        <f t="shared" si="92"/>
        <v>160.23524606836992</v>
      </c>
      <c r="H81" s="40">
        <f t="shared" ref="H81:H88" si="100">IF(D$6-B$6 &lt;&gt; 0,(EXP(LN(D9/B9)/(D$6-B$6))-1)*100,0)</f>
        <v>4.5161510438719965</v>
      </c>
      <c r="I81" s="40">
        <f t="shared" si="93"/>
        <v>1.0827073530717213</v>
      </c>
      <c r="L81" t="str">
        <f t="shared" si="94"/>
        <v>Professional occupations</v>
      </c>
      <c r="M81" s="11">
        <f t="shared" si="94"/>
        <v>50.917050320089281</v>
      </c>
      <c r="N81" s="11">
        <f t="shared" si="94"/>
        <v>60.110805717576916</v>
      </c>
      <c r="O81" s="11">
        <f t="shared" si="94"/>
        <v>64.233609117703992</v>
      </c>
      <c r="P81" s="11">
        <f t="shared" si="94"/>
        <v>69.141087856073099</v>
      </c>
      <c r="Q81" s="11">
        <f t="shared" si="94"/>
        <v>74.3995838900141</v>
      </c>
      <c r="S81" s="40">
        <f t="shared" si="95"/>
        <v>4.7562196502429988</v>
      </c>
      <c r="T81" s="40">
        <f t="shared" si="96"/>
        <v>0.98430451292941257</v>
      </c>
      <c r="W81" t="str">
        <f t="shared" si="97"/>
        <v>Professional occupations</v>
      </c>
      <c r="X81" s="11">
        <f t="shared" si="97"/>
        <v>58.400032097837567</v>
      </c>
      <c r="Y81" s="11">
        <f t="shared" si="97"/>
        <v>66.802132698323405</v>
      </c>
      <c r="Z81" s="11">
        <f t="shared" si="97"/>
        <v>72.100671662345832</v>
      </c>
      <c r="AA81" s="11">
        <f t="shared" si="97"/>
        <v>74.944614745429874</v>
      </c>
      <c r="AB81" s="11">
        <f t="shared" si="97"/>
        <v>85.835662178355904</v>
      </c>
      <c r="AD81" s="40">
        <f t="shared" si="98"/>
        <v>4.3050282240480797</v>
      </c>
      <c r="AE81" s="40">
        <f t="shared" si="99"/>
        <v>1.1692576836597857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66.838651494990017</v>
      </c>
      <c r="C82" s="11">
        <f t="shared" si="92"/>
        <v>73.64040094026609</v>
      </c>
      <c r="D82" s="11">
        <f t="shared" si="92"/>
        <v>79.516861206753305</v>
      </c>
      <c r="E82" s="11">
        <f t="shared" si="92"/>
        <v>83.869325250654157</v>
      </c>
      <c r="F82" s="11">
        <f t="shared" si="92"/>
        <v>92.548542468157635</v>
      </c>
      <c r="H82" s="40">
        <f t="shared" si="100"/>
        <v>3.5347907021364922</v>
      </c>
      <c r="I82" s="40">
        <f t="shared" si="93"/>
        <v>1.0168969469982247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38.789173400835296</v>
      </c>
      <c r="O82" s="11">
        <f t="shared" si="94"/>
        <v>41.592198381174782</v>
      </c>
      <c r="P82" s="11">
        <f t="shared" si="94"/>
        <v>39.503732487419875</v>
      </c>
      <c r="Q82" s="11">
        <f t="shared" si="94"/>
        <v>40.782105546093618</v>
      </c>
      <c r="S82" s="40">
        <f t="shared" si="95"/>
        <v>3.653987101932854</v>
      </c>
      <c r="T82" s="40">
        <f t="shared" si="96"/>
        <v>-0.13104216547494829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34.851227539430774</v>
      </c>
      <c r="Z82" s="11">
        <f t="shared" si="97"/>
        <v>37.924662825578594</v>
      </c>
      <c r="AA82" s="11">
        <f t="shared" si="97"/>
        <v>44.365592763234261</v>
      </c>
      <c r="AB82" s="11">
        <f t="shared" si="97"/>
        <v>51.766436922064031</v>
      </c>
      <c r="AD82" s="40">
        <f t="shared" si="98"/>
        <v>3.4050070929692478</v>
      </c>
      <c r="AE82" s="40">
        <f t="shared" si="99"/>
        <v>2.095931607215662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79.104995416742085</v>
      </c>
      <c r="C83" s="11">
        <f t="shared" si="92"/>
        <v>74.89403144658128</v>
      </c>
      <c r="D83" s="11">
        <f t="shared" si="92"/>
        <v>79.696314126564857</v>
      </c>
      <c r="E83" s="11">
        <f t="shared" si="92"/>
        <v>81.69299008950361</v>
      </c>
      <c r="F83" s="11">
        <f t="shared" si="92"/>
        <v>78.042163762450571</v>
      </c>
      <c r="H83" s="40">
        <f t="shared" si="100"/>
        <v>0.14905721842379815</v>
      </c>
      <c r="I83" s="40">
        <f t="shared" si="93"/>
        <v>-0.13972959508149474</v>
      </c>
      <c r="L83" t="str">
        <f t="shared" si="94"/>
        <v>Administrative and secretarial occupations</v>
      </c>
      <c r="M83" s="11">
        <f t="shared" si="94"/>
        <v>23.862063897028641</v>
      </c>
      <c r="N83" s="11">
        <f t="shared" si="94"/>
        <v>22.75280893131956</v>
      </c>
      <c r="O83" s="11">
        <f t="shared" si="94"/>
        <v>27.129902692203036</v>
      </c>
      <c r="P83" s="11">
        <f t="shared" si="94"/>
        <v>29.346997264739656</v>
      </c>
      <c r="Q83" s="11">
        <f t="shared" si="94"/>
        <v>33.0530705307579</v>
      </c>
      <c r="S83" s="40">
        <f t="shared" si="95"/>
        <v>2.6001619639755003</v>
      </c>
      <c r="T83" s="40">
        <f t="shared" si="96"/>
        <v>1.3252237918245591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52.141222515261774</v>
      </c>
      <c r="Z83" s="11">
        <f t="shared" si="97"/>
        <v>52.566411434361697</v>
      </c>
      <c r="AA83" s="11">
        <f t="shared" si="97"/>
        <v>52.34599282476389</v>
      </c>
      <c r="AB83" s="11">
        <f t="shared" si="97"/>
        <v>44.989093231692642</v>
      </c>
      <c r="AD83" s="40">
        <f t="shared" si="98"/>
        <v>-0.98834437585305634</v>
      </c>
      <c r="AE83" s="40">
        <f t="shared" si="99"/>
        <v>-1.0323493940923467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58.113398761545383</v>
      </c>
      <c r="E84" s="11">
        <f t="shared" si="92"/>
        <v>56.081613479125323</v>
      </c>
      <c r="F84" s="11">
        <f t="shared" si="92"/>
        <v>51.406973673158092</v>
      </c>
      <c r="H84" s="40">
        <f t="shared" si="100"/>
        <v>-3.071645540621748</v>
      </c>
      <c r="I84" s="40">
        <f t="shared" si="93"/>
        <v>-0.8141504625132856</v>
      </c>
      <c r="L84" t="str">
        <f t="shared" si="94"/>
        <v>Skilled trades occupations</v>
      </c>
      <c r="M84" s="11">
        <f t="shared" si="94"/>
        <v>61.296660735443169</v>
      </c>
      <c r="N84" s="11">
        <f t="shared" si="94"/>
        <v>57.366153449760255</v>
      </c>
      <c r="O84" s="11">
        <f t="shared" si="94"/>
        <v>51.475776384679719</v>
      </c>
      <c r="P84" s="11">
        <f t="shared" si="94"/>
        <v>49.288478692738977</v>
      </c>
      <c r="Q84" s="11">
        <f t="shared" si="94"/>
        <v>44.173641123334832</v>
      </c>
      <c r="S84" s="40">
        <f t="shared" si="95"/>
        <v>-3.432004226264318</v>
      </c>
      <c r="T84" s="40">
        <f t="shared" si="96"/>
        <v>-1.0147039800696422</v>
      </c>
      <c r="W84" t="str">
        <f t="shared" si="97"/>
        <v>Skilled trades occupations</v>
      </c>
      <c r="X84" s="11">
        <f t="shared" si="97"/>
        <v>6.6271552436739647</v>
      </c>
      <c r="Y84" s="11">
        <f t="shared" si="97"/>
        <v>6.5604630134568085</v>
      </c>
      <c r="Z84" s="11">
        <f t="shared" si="97"/>
        <v>6.6376223768656812</v>
      </c>
      <c r="AA84" s="11">
        <f t="shared" si="97"/>
        <v>6.7931347863863758</v>
      </c>
      <c r="AB84" s="11">
        <f t="shared" si="97"/>
        <v>7.2333325498232526</v>
      </c>
      <c r="AD84" s="40">
        <f t="shared" si="98"/>
        <v>3.1568678329740862E-2</v>
      </c>
      <c r="AE84" s="40">
        <f t="shared" si="99"/>
        <v>0.57461823312328075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69.02918865438302</v>
      </c>
      <c r="D85" s="11">
        <f t="shared" si="92"/>
        <v>67.729124201828284</v>
      </c>
      <c r="E85" s="11">
        <f t="shared" si="92"/>
        <v>68.27488693303539</v>
      </c>
      <c r="F85" s="11">
        <f t="shared" si="92"/>
        <v>73.700015932994873</v>
      </c>
      <c r="H85" s="40">
        <f t="shared" si="100"/>
        <v>0.23714583617975293</v>
      </c>
      <c r="I85" s="40">
        <f t="shared" si="93"/>
        <v>0.56483409276202323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12.103914848242354</v>
      </c>
      <c r="O85" s="11">
        <f t="shared" si="94"/>
        <v>12.355540345634711</v>
      </c>
      <c r="P85" s="11">
        <f t="shared" si="94"/>
        <v>13.252945464448871</v>
      </c>
      <c r="Q85" s="11">
        <f t="shared" si="94"/>
        <v>15.093925700675024</v>
      </c>
      <c r="S85" s="40">
        <f t="shared" si="95"/>
        <v>2.2993774274304268</v>
      </c>
      <c r="T85" s="40">
        <f t="shared" si="96"/>
        <v>1.3435307947617936</v>
      </c>
      <c r="W85" t="str">
        <f t="shared" si="97"/>
        <v>Caring, leisure and other service occupations</v>
      </c>
      <c r="X85" s="11">
        <f t="shared" si="97"/>
        <v>55.903721367963179</v>
      </c>
      <c r="Y85" s="11">
        <f t="shared" si="97"/>
        <v>56.925273806140716</v>
      </c>
      <c r="Z85" s="11">
        <f t="shared" si="97"/>
        <v>55.373583856193562</v>
      </c>
      <c r="AA85" s="11">
        <f t="shared" si="97"/>
        <v>55.02194146858649</v>
      </c>
      <c r="AB85" s="11">
        <f t="shared" si="97"/>
        <v>58.606090232319836</v>
      </c>
      <c r="AD85" s="40">
        <f>IF(Z$6-X$6 &lt;&gt; 0,(EXP(LN(Z13/X13)/(Z$6-X$6))-1)*100,0)</f>
        <v>-0.19038444821052325</v>
      </c>
      <c r="AE85" s="40">
        <f t="shared" si="99"/>
        <v>0.37895600087167747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53.145486513954303</v>
      </c>
      <c r="C86" s="11">
        <f t="shared" si="92"/>
        <v>54.246768323838978</v>
      </c>
      <c r="D86" s="11">
        <f t="shared" si="92"/>
        <v>53.50713181730454</v>
      </c>
      <c r="E86" s="11">
        <f t="shared" si="92"/>
        <v>53.241604083888362</v>
      </c>
      <c r="F86" s="11">
        <f t="shared" si="92"/>
        <v>52.932879314617693</v>
      </c>
      <c r="H86" s="40">
        <f t="shared" si="100"/>
        <v>0.13572739851297477</v>
      </c>
      <c r="I86" s="40">
        <f t="shared" si="93"/>
        <v>-7.1909246803891769E-2</v>
      </c>
      <c r="L86" t="str">
        <f t="shared" si="94"/>
        <v>Sales and customer service occupations</v>
      </c>
      <c r="M86" s="11">
        <f t="shared" si="94"/>
        <v>20.435896578178504</v>
      </c>
      <c r="N86" s="11">
        <f t="shared" si="94"/>
        <v>22.276805795157845</v>
      </c>
      <c r="O86" s="11">
        <f t="shared" si="94"/>
        <v>22.443308239926058</v>
      </c>
      <c r="P86" s="11">
        <f t="shared" si="94"/>
        <v>23.469459237006454</v>
      </c>
      <c r="Q86" s="11">
        <f t="shared" si="94"/>
        <v>24.54690453780832</v>
      </c>
      <c r="S86" s="40">
        <f t="shared" si="95"/>
        <v>1.8916594985956436</v>
      </c>
      <c r="T86" s="40">
        <f t="shared" si="96"/>
        <v>0.59907574003268405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31.969962528681179</v>
      </c>
      <c r="Z86" s="11">
        <f t="shared" si="97"/>
        <v>31.063823577378532</v>
      </c>
      <c r="AA86" s="11">
        <f t="shared" si="97"/>
        <v>29.772144846881879</v>
      </c>
      <c r="AB86" s="11">
        <f t="shared" si="97"/>
        <v>28.385974776809316</v>
      </c>
      <c r="AD86" s="40">
        <f t="shared" si="98"/>
        <v>-1.027175982027595</v>
      </c>
      <c r="AE86" s="40">
        <f t="shared" si="99"/>
        <v>-0.59918923002011404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47.658203511066709</v>
      </c>
      <c r="C87" s="11">
        <f t="shared" si="92"/>
        <v>46.290302219301267</v>
      </c>
      <c r="D87" s="11">
        <f t="shared" si="92"/>
        <v>43.214665828328073</v>
      </c>
      <c r="E87" s="11">
        <f t="shared" si="92"/>
        <v>43.749976255761354</v>
      </c>
      <c r="F87" s="11">
        <f t="shared" si="92"/>
        <v>40.37453700676221</v>
      </c>
      <c r="H87" s="40">
        <f t="shared" si="100"/>
        <v>-1.9384624832397335</v>
      </c>
      <c r="I87" s="40">
        <f t="shared" si="93"/>
        <v>-0.45217864837556743</v>
      </c>
      <c r="L87" t="str">
        <f t="shared" si="94"/>
        <v>Process, plant and machine operatives</v>
      </c>
      <c r="M87" s="11">
        <f t="shared" si="94"/>
        <v>40.845449408231097</v>
      </c>
      <c r="N87" s="11">
        <f t="shared" si="94"/>
        <v>39.56677898785896</v>
      </c>
      <c r="O87" s="11">
        <f t="shared" si="94"/>
        <v>37.185707000993482</v>
      </c>
      <c r="P87" s="11">
        <f t="shared" si="94"/>
        <v>36.444451006205966</v>
      </c>
      <c r="Q87" s="11">
        <f t="shared" si="94"/>
        <v>33.118823592245391</v>
      </c>
      <c r="S87" s="40">
        <f t="shared" si="95"/>
        <v>-1.8599052718839992</v>
      </c>
      <c r="T87" s="40">
        <f t="shared" si="96"/>
        <v>-0.76917762324784089</v>
      </c>
      <c r="W87" t="str">
        <f t="shared" si="97"/>
        <v>Process, plant and machine operatives</v>
      </c>
      <c r="X87" s="11">
        <f t="shared" si="97"/>
        <v>6.8127541028355409</v>
      </c>
      <c r="Y87" s="11">
        <f t="shared" si="97"/>
        <v>6.7235232314423348</v>
      </c>
      <c r="Z87" s="11">
        <f t="shared" si="97"/>
        <v>6.0289588273345656</v>
      </c>
      <c r="AA87" s="11">
        <f t="shared" si="97"/>
        <v>7.3055252495553935</v>
      </c>
      <c r="AB87" s="11">
        <f t="shared" si="97"/>
        <v>7.2557134145168103</v>
      </c>
      <c r="AD87" s="40">
        <f t="shared" si="98"/>
        <v>-2.4148080284042805</v>
      </c>
      <c r="AE87" s="40">
        <f t="shared" si="99"/>
        <v>1.242420609671635</v>
      </c>
    </row>
    <row r="88" spans="1:31" x14ac:dyDescent="0.2">
      <c r="A88" t="str">
        <f t="shared" si="92"/>
        <v>Elementary occupations</v>
      </c>
      <c r="B88" s="11">
        <f t="shared" si="92"/>
        <v>72.903722092731954</v>
      </c>
      <c r="C88" s="11">
        <f t="shared" si="92"/>
        <v>68.802002391325615</v>
      </c>
      <c r="D88" s="11">
        <f t="shared" si="92"/>
        <v>63.409710391009789</v>
      </c>
      <c r="E88" s="11">
        <f t="shared" si="92"/>
        <v>64.554522076748199</v>
      </c>
      <c r="F88" s="11">
        <f t="shared" si="92"/>
        <v>60.778272888837208</v>
      </c>
      <c r="H88" s="40">
        <f t="shared" si="100"/>
        <v>-2.7518801612040344</v>
      </c>
      <c r="I88" s="40">
        <f t="shared" si="93"/>
        <v>-0.28216542395564925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35.399313903246274</v>
      </c>
      <c r="P88" s="11">
        <f t="shared" si="94"/>
        <v>37.065587838827064</v>
      </c>
      <c r="Q88" s="11">
        <f t="shared" si="94"/>
        <v>35.372412454771748</v>
      </c>
      <c r="S88" s="40">
        <f t="shared" si="95"/>
        <v>-2.3887928702003625</v>
      </c>
      <c r="T88" s="40">
        <f t="shared" si="96"/>
        <v>-5.0680819313919656E-3</v>
      </c>
      <c r="W88" t="str">
        <f t="shared" si="97"/>
        <v>Elementary occupations</v>
      </c>
      <c r="X88" s="11">
        <f t="shared" si="97"/>
        <v>32.95559464383782</v>
      </c>
      <c r="Y88" s="11">
        <f t="shared" si="97"/>
        <v>31.912984122464803</v>
      </c>
      <c r="Z88" s="11">
        <f t="shared" si="97"/>
        <v>28.010396487763501</v>
      </c>
      <c r="AA88" s="11">
        <f t="shared" si="97"/>
        <v>27.488934237921207</v>
      </c>
      <c r="AB88" s="11">
        <f t="shared" si="97"/>
        <v>25.405860434065485</v>
      </c>
      <c r="AD88" s="40">
        <f t="shared" si="98"/>
        <v>-3.1994063341618362</v>
      </c>
      <c r="AE88" s="40">
        <f t="shared" si="99"/>
        <v>-0.64852706822295936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616.37999999999988</v>
      </c>
      <c r="C90" s="34">
        <f t="shared" si="101"/>
        <v>638.07500000000027</v>
      </c>
      <c r="D90" s="34">
        <f t="shared" si="101"/>
        <v>645.41899999999976</v>
      </c>
      <c r="E90" s="34">
        <f t="shared" si="101"/>
        <v>654.80400000000009</v>
      </c>
      <c r="F90" s="34">
        <f t="shared" si="101"/>
        <v>674.71299999999985</v>
      </c>
      <c r="H90" s="43">
        <f>IF(D$6-B$6 &lt;&gt; 0,(EXP(LN(D18/B18)/(D$6-B$6))-1)*100,0)</f>
        <v>0.92497291337418908</v>
      </c>
      <c r="I90" s="43">
        <f>F56</f>
        <v>0.29635624930959281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331.85263617990654</v>
      </c>
      <c r="P90" s="34">
        <f t="shared" si="102"/>
        <v>334.04723237242547</v>
      </c>
      <c r="Q90" s="34">
        <f t="shared" si="102"/>
        <v>338.83238243342788</v>
      </c>
      <c r="S90" s="43">
        <f>IF(O$6-M$6 &lt;&gt; 0,(EXP(LN(O18/M18)/(O$6-M$6))-1)*100,0)</f>
        <v>0.92536499591848731</v>
      </c>
      <c r="T90" s="43">
        <f>Q56</f>
        <v>0.13885988485897727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310.39872622474326</v>
      </c>
      <c r="Z90" s="34">
        <f t="shared" si="103"/>
        <v>313.56636382009333</v>
      </c>
      <c r="AA90" s="34">
        <f t="shared" si="103"/>
        <v>320.75676762757473</v>
      </c>
      <c r="AB90" s="34">
        <f t="shared" si="103"/>
        <v>335.8806175665718</v>
      </c>
      <c r="AD90" s="43">
        <f>IF(Z$6-X$6 &lt;&gt; 0,(EXP(LN(Z18/X18)/(Z$6-X$6))-1)*100,0)</f>
        <v>0.92455797567772002</v>
      </c>
      <c r="AE90" s="43">
        <f>AB56</f>
        <v>0.45935024331036356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Sheffield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Sheffield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Sheffield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34.525277472808774</v>
      </c>
      <c r="C8" s="11">
        <v>41.035555767720098</v>
      </c>
      <c r="D8" s="11">
        <v>44.251842250355679</v>
      </c>
      <c r="E8" s="11">
        <v>39.673434737255356</v>
      </c>
      <c r="F8" s="11">
        <v>43.024077966228326</v>
      </c>
      <c r="G8" s="10"/>
      <c r="H8" s="11">
        <f>F8-D8</f>
        <v>-1.2277642841273533</v>
      </c>
      <c r="I8" s="11">
        <f>'RD T1'!E7</f>
        <v>21.444435697489975</v>
      </c>
      <c r="J8" s="11">
        <f>SUM(H8:I8)</f>
        <v>20.216671413362622</v>
      </c>
      <c r="L8" s="10" t="str">
        <f>name!D4</f>
        <v>11 Corporate managers and directors</v>
      </c>
      <c r="M8" s="11">
        <v>23.266938581929875</v>
      </c>
      <c r="N8" s="11">
        <v>26.9576799945551</v>
      </c>
      <c r="O8" s="11">
        <v>28.946957227107422</v>
      </c>
      <c r="P8" s="11">
        <v>24.592318276122565</v>
      </c>
      <c r="Q8" s="11">
        <v>25.123770043013408</v>
      </c>
      <c r="R8" s="10"/>
      <c r="S8" s="11">
        <f>Q8-O8</f>
        <v>-3.8231871840940137</v>
      </c>
      <c r="T8" s="11">
        <f>'RD T1'!T7</f>
        <v>11.82010495360765</v>
      </c>
      <c r="U8" s="11">
        <f>SUM(S8:T8)</f>
        <v>7.9969177695136366</v>
      </c>
      <c r="W8" s="10" t="str">
        <f>name!D4</f>
        <v>11 Corporate managers and directors</v>
      </c>
      <c r="X8" s="11">
        <v>11.258338890878893</v>
      </c>
      <c r="Y8" s="11">
        <v>14.077875773165083</v>
      </c>
      <c r="Z8" s="11">
        <v>15.304885023248218</v>
      </c>
      <c r="AA8" s="11">
        <v>15.081116461132897</v>
      </c>
      <c r="AB8" s="11">
        <v>17.900307923214978</v>
      </c>
      <c r="AC8" s="10"/>
      <c r="AD8" s="11">
        <f>AB8-Z8</f>
        <v>2.5954228999667599</v>
      </c>
      <c r="AE8" s="11">
        <f>'RD T1'!T36</f>
        <v>9.6243307438823233</v>
      </c>
      <c r="AF8" s="11">
        <f>SUM(AD8:AE8)</f>
        <v>12.219753643849083</v>
      </c>
    </row>
    <row r="9" spans="1:32" x14ac:dyDescent="0.2">
      <c r="A9" s="10" t="str">
        <f>name!D5</f>
        <v>12 Other managers and proprietors</v>
      </c>
      <c r="B9" s="11">
        <v>18.031042913195307</v>
      </c>
      <c r="C9" s="11">
        <v>19.297195377466572</v>
      </c>
      <c r="D9" s="11">
        <v>19.645670636260164</v>
      </c>
      <c r="E9" s="11">
        <v>19.579944492525438</v>
      </c>
      <c r="F9" s="11">
        <v>21.670290918423206</v>
      </c>
      <c r="H9" s="11">
        <f t="shared" ref="H9:H32" si="2">F9-D9</f>
        <v>2.0246202821630419</v>
      </c>
      <c r="I9" s="11">
        <f>'RD T1'!E8</f>
        <v>11.353492471670412</v>
      </c>
      <c r="J9" s="11">
        <f>SUM(H9:I9)</f>
        <v>13.378112753833454</v>
      </c>
      <c r="L9" s="10" t="str">
        <f>name!D5</f>
        <v>12 Other managers and proprietors</v>
      </c>
      <c r="M9" s="11">
        <v>10.555256193996282</v>
      </c>
      <c r="N9" s="11">
        <v>10.863134381090253</v>
      </c>
      <c r="O9" s="11">
        <v>11.090322887237026</v>
      </c>
      <c r="P9" s="11">
        <v>11.94217424884298</v>
      </c>
      <c r="Q9" s="11">
        <v>13.168145014713543</v>
      </c>
      <c r="S9" s="11">
        <f t="shared" ref="S9:S32" si="3">Q9-O9</f>
        <v>2.0778221274765176</v>
      </c>
      <c r="T9" s="11">
        <f>'RD T1'!T8</f>
        <v>6.1892172135246417</v>
      </c>
      <c r="U9" s="11">
        <f>SUM(S9:T9)</f>
        <v>8.2670393410011584</v>
      </c>
      <c r="W9" s="10" t="str">
        <f>name!D5</f>
        <v>12 Other managers and proprietors</v>
      </c>
      <c r="X9" s="11">
        <v>7.4757867191990366</v>
      </c>
      <c r="Y9" s="11">
        <v>8.4340609963763526</v>
      </c>
      <c r="Z9" s="11">
        <v>8.5553477490231593</v>
      </c>
      <c r="AA9" s="11">
        <v>7.6377702436824721</v>
      </c>
      <c r="AB9" s="11">
        <v>8.5021459037096072</v>
      </c>
      <c r="AD9" s="11">
        <f t="shared" ref="AD9:AD32" si="4">AB9-Z9</f>
        <v>-5.3201845313552099E-2</v>
      </c>
      <c r="AE9" s="11">
        <f>'RD T1'!T37</f>
        <v>5.1642752581457723</v>
      </c>
      <c r="AF9" s="11">
        <f>SUM(AD9:AE9)</f>
        <v>5.1110734128322202</v>
      </c>
    </row>
    <row r="10" spans="1:32" x14ac:dyDescent="0.2">
      <c r="A10" s="10" t="str">
        <f>name!D6</f>
        <v>21 Science, research, engineering and technology professionals</v>
      </c>
      <c r="B10" s="11">
        <v>24.788393087547</v>
      </c>
      <c r="C10" s="11">
        <v>30.28196138941798</v>
      </c>
      <c r="D10" s="11">
        <v>32.653796682319488</v>
      </c>
      <c r="E10" s="11">
        <v>39.947568853712433</v>
      </c>
      <c r="F10" s="11">
        <v>45.529236819248403</v>
      </c>
      <c r="G10" s="11"/>
      <c r="H10" s="11">
        <f t="shared" si="2"/>
        <v>12.875440136928916</v>
      </c>
      <c r="I10" s="11">
        <f>'RD T1'!E9</f>
        <v>15.692173856762446</v>
      </c>
      <c r="J10" s="11">
        <f t="shared" ref="J10:J32" si="5">SUM(H10:I10)</f>
        <v>28.56761399369136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24.171708897643672</v>
      </c>
      <c r="O10" s="11">
        <v>24.861301658237519</v>
      </c>
      <c r="P10" s="11">
        <v>29.33790590264563</v>
      </c>
      <c r="Q10" s="11">
        <v>32.244930642642572</v>
      </c>
      <c r="R10" s="11"/>
      <c r="S10" s="11">
        <f t="shared" si="3"/>
        <v>7.3836289844050533</v>
      </c>
      <c r="T10" s="11">
        <f>'RD T1'!T9</f>
        <v>9.8798412390230457</v>
      </c>
      <c r="U10" s="11">
        <f t="shared" ref="U10:U32" si="6">SUM(S10:T10)</f>
        <v>17.263470223428101</v>
      </c>
      <c r="W10" s="10" t="str">
        <f>name!D6</f>
        <v>21 Science, research, engineering and technology professionals</v>
      </c>
      <c r="X10" s="11">
        <v>5.5061487231589785</v>
      </c>
      <c r="Y10" s="11">
        <v>6.1102524917743413</v>
      </c>
      <c r="Z10" s="11">
        <v>7.7924950240819877</v>
      </c>
      <c r="AA10" s="11">
        <v>10.609662951066818</v>
      </c>
      <c r="AB10" s="11">
        <v>13.284306176605826</v>
      </c>
      <c r="AC10" s="11"/>
      <c r="AD10" s="11">
        <f t="shared" si="4"/>
        <v>5.4918111525238382</v>
      </c>
      <c r="AE10" s="11">
        <f>'RD T1'!T38</f>
        <v>5.8123326177394041</v>
      </c>
      <c r="AF10" s="11">
        <f t="shared" ref="AF10:AF32" si="7">SUM(AD10:AE10)</f>
        <v>11.304143770263241</v>
      </c>
    </row>
    <row r="11" spans="1:32" x14ac:dyDescent="0.2">
      <c r="A11" s="10" t="str">
        <f>name!D7</f>
        <v>22 Health professionals</v>
      </c>
      <c r="B11" s="11">
        <v>27.384601708354925</v>
      </c>
      <c r="C11" s="11">
        <v>30.876464835788248</v>
      </c>
      <c r="D11" s="11">
        <v>31.761265984735669</v>
      </c>
      <c r="E11" s="11">
        <v>31.730427204158744</v>
      </c>
      <c r="F11" s="11">
        <v>35.136248142906346</v>
      </c>
      <c r="G11" s="11"/>
      <c r="H11" s="11">
        <f t="shared" si="2"/>
        <v>3.3749821581706776</v>
      </c>
      <c r="I11" s="11">
        <f>'RD T1'!E10</f>
        <v>17.511795641893045</v>
      </c>
      <c r="J11" s="11">
        <f t="shared" si="5"/>
        <v>20.886777800063722</v>
      </c>
      <c r="L11" s="10" t="str">
        <f>name!D7</f>
        <v>22 Health professionals</v>
      </c>
      <c r="M11" s="11">
        <v>7.0482982567624992</v>
      </c>
      <c r="N11" s="11">
        <v>7.9925051646979064</v>
      </c>
      <c r="O11" s="11">
        <v>9.2847589156009533</v>
      </c>
      <c r="P11" s="11">
        <v>9.1678859741252943</v>
      </c>
      <c r="Q11" s="11">
        <v>9.9554923199794754</v>
      </c>
      <c r="R11" s="11"/>
      <c r="S11" s="11">
        <f t="shared" si="3"/>
        <v>0.67073340437852202</v>
      </c>
      <c r="T11" s="11">
        <f>'RD T1'!T10</f>
        <v>3.6797504441134503</v>
      </c>
      <c r="U11" s="11">
        <f t="shared" si="6"/>
        <v>4.3504838484919723</v>
      </c>
      <c r="W11" s="10" t="str">
        <f>name!D7</f>
        <v>22 Health professionals</v>
      </c>
      <c r="X11" s="11">
        <v>20.336303451592485</v>
      </c>
      <c r="Y11" s="11">
        <v>22.883959671090317</v>
      </c>
      <c r="Z11" s="11">
        <v>22.476507069134708</v>
      </c>
      <c r="AA11" s="11">
        <v>22.562541230033446</v>
      </c>
      <c r="AB11" s="11">
        <v>25.180755822926855</v>
      </c>
      <c r="AC11" s="11"/>
      <c r="AD11" s="11">
        <f t="shared" si="4"/>
        <v>2.7042487537921467</v>
      </c>
      <c r="AE11" s="11">
        <f>'RD T1'!T39</f>
        <v>13.832045197779593</v>
      </c>
      <c r="AF11" s="11">
        <f t="shared" si="7"/>
        <v>16.536293951571739</v>
      </c>
    </row>
    <row r="12" spans="1:32" x14ac:dyDescent="0.2">
      <c r="A12" s="10" t="str">
        <f>name!D8</f>
        <v>23 Teaching and other educational professionals</v>
      </c>
      <c r="B12" s="11">
        <v>28.189538975878587</v>
      </c>
      <c r="C12" s="11">
        <v>30.653226815148745</v>
      </c>
      <c r="D12" s="11">
        <v>32.052250078603201</v>
      </c>
      <c r="E12" s="11">
        <v>31.215517365917563</v>
      </c>
      <c r="F12" s="11">
        <v>33.380795142234099</v>
      </c>
      <c r="G12" s="11"/>
      <c r="H12" s="11">
        <f t="shared" si="2"/>
        <v>1.328545063630898</v>
      </c>
      <c r="I12" s="11">
        <f>'RD T1'!E11</f>
        <v>16.651934438948729</v>
      </c>
      <c r="J12" s="11">
        <f t="shared" si="5"/>
        <v>17.980479502579627</v>
      </c>
      <c r="L12" s="10" t="str">
        <f>name!D8</f>
        <v>23 Teaching and other educational professionals</v>
      </c>
      <c r="M12" s="11">
        <v>8.8849062722974885</v>
      </c>
      <c r="N12" s="11">
        <v>9.0880204312059263</v>
      </c>
      <c r="O12" s="11">
        <v>9.2397643670305492</v>
      </c>
      <c r="P12" s="11">
        <v>9.1012104235360951</v>
      </c>
      <c r="Q12" s="11">
        <v>9.3122567842183663</v>
      </c>
      <c r="R12" s="11"/>
      <c r="S12" s="11">
        <f t="shared" si="3"/>
        <v>7.2492417187817182E-2</v>
      </c>
      <c r="T12" s="11">
        <f>'RD T1'!T11</f>
        <v>3.9553718736428389</v>
      </c>
      <c r="U12" s="11">
        <f t="shared" si="6"/>
        <v>4.0278642908306566</v>
      </c>
      <c r="W12" s="10" t="str">
        <f>name!D8</f>
        <v>23 Teaching and other educational professionals</v>
      </c>
      <c r="X12" s="11">
        <v>19.30463270358111</v>
      </c>
      <c r="Y12" s="11">
        <v>21.565206383942797</v>
      </c>
      <c r="Z12" s="11">
        <v>22.812485711572677</v>
      </c>
      <c r="AA12" s="11">
        <v>22.114306942381482</v>
      </c>
      <c r="AB12" s="11">
        <v>24.068538358015765</v>
      </c>
      <c r="AC12" s="11"/>
      <c r="AD12" s="11">
        <f t="shared" si="4"/>
        <v>1.2560526464430879</v>
      </c>
      <c r="AE12" s="11">
        <f>'RD T1'!T40</f>
        <v>12.696562565305889</v>
      </c>
      <c r="AF12" s="11">
        <f t="shared" si="7"/>
        <v>13.952615211748977</v>
      </c>
    </row>
    <row r="13" spans="1:32" x14ac:dyDescent="0.2">
      <c r="A13" s="10" t="str">
        <f>name!D9</f>
        <v>24 Business, media and public service professionals</v>
      </c>
      <c r="B13" s="11">
        <v>28.95454864614624</v>
      </c>
      <c r="C13" s="11">
        <v>35.101285375545388</v>
      </c>
      <c r="D13" s="11">
        <v>39.866968034391405</v>
      </c>
      <c r="E13" s="11">
        <v>41.192189177714241</v>
      </c>
      <c r="F13" s="11">
        <v>46.188965963981083</v>
      </c>
      <c r="G13" s="11"/>
      <c r="H13" s="11">
        <f t="shared" si="2"/>
        <v>6.3219979295896778</v>
      </c>
      <c r="I13" s="11">
        <f>'RD T1'!E12</f>
        <v>20.74245055831269</v>
      </c>
      <c r="J13" s="11">
        <f t="shared" si="5"/>
        <v>27.064448487902368</v>
      </c>
      <c r="L13" s="10" t="str">
        <f>name!D9</f>
        <v>24 Business, media and public service professionals</v>
      </c>
      <c r="M13" s="11">
        <v>15.701601426641238</v>
      </c>
      <c r="N13" s="11">
        <v>18.858571224029411</v>
      </c>
      <c r="O13" s="11">
        <v>20.847784176834971</v>
      </c>
      <c r="P13" s="11">
        <v>21.53408555576608</v>
      </c>
      <c r="Q13" s="11">
        <v>22.886904143173687</v>
      </c>
      <c r="R13" s="11"/>
      <c r="S13" s="11">
        <f t="shared" si="3"/>
        <v>2.0391199663387169</v>
      </c>
      <c r="T13" s="11">
        <f>'RD T1'!T12</f>
        <v>9.2137237166223045</v>
      </c>
      <c r="U13" s="11">
        <f t="shared" si="6"/>
        <v>11.252843682961021</v>
      </c>
      <c r="W13" s="10" t="str">
        <f>name!D9</f>
        <v>24 Business, media and public service professionals</v>
      </c>
      <c r="X13" s="11">
        <v>13.252947219504989</v>
      </c>
      <c r="Y13" s="11">
        <v>16.242714151515951</v>
      </c>
      <c r="Z13" s="11">
        <v>19.019183857556449</v>
      </c>
      <c r="AA13" s="11">
        <v>19.658103621948133</v>
      </c>
      <c r="AB13" s="11">
        <v>23.302061820807459</v>
      </c>
      <c r="AC13" s="11"/>
      <c r="AD13" s="11">
        <f t="shared" si="4"/>
        <v>4.2828779632510106</v>
      </c>
      <c r="AE13" s="11">
        <f>'RD T1'!T41</f>
        <v>11.528726841690389</v>
      </c>
      <c r="AF13" s="11">
        <f t="shared" si="7"/>
        <v>15.8116048049414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11.694802824166221</v>
      </c>
      <c r="D14" s="11">
        <v>12.901272360558483</v>
      </c>
      <c r="E14" s="11">
        <v>12.044292468207519</v>
      </c>
      <c r="F14" s="11">
        <v>13.041554931000478</v>
      </c>
      <c r="G14" s="11"/>
      <c r="H14" s="11">
        <f t="shared" si="2"/>
        <v>0.14028257044199499</v>
      </c>
      <c r="I14" s="11">
        <f>'RD T1'!E13</f>
        <v>5.1354368136486803</v>
      </c>
      <c r="J14" s="11">
        <f t="shared" si="5"/>
        <v>5.2757193840906753</v>
      </c>
      <c r="L14" s="10" t="str">
        <f>name!D10</f>
        <v>31 Science, engineering and technology associate professionals</v>
      </c>
      <c r="M14" s="11">
        <v>7.0456922545137841</v>
      </c>
      <c r="N14" s="11">
        <v>8.9698133658121932</v>
      </c>
      <c r="O14" s="11">
        <v>9.4920466059378317</v>
      </c>
      <c r="P14" s="11">
        <v>8.3969290151148819</v>
      </c>
      <c r="Q14" s="11">
        <v>8.7229349302249837</v>
      </c>
      <c r="R14" s="11"/>
      <c r="S14" s="11">
        <f t="shared" si="3"/>
        <v>-0.769111675712848</v>
      </c>
      <c r="T14" s="11">
        <f>'RD T1'!T13</f>
        <v>3.1684561488826235</v>
      </c>
      <c r="U14" s="11">
        <f t="shared" si="6"/>
        <v>2.3993444731697755</v>
      </c>
      <c r="W14" s="10" t="str">
        <f>name!D10</f>
        <v>31 Science, engineering and technology associate professionals</v>
      </c>
      <c r="X14" s="11">
        <v>2.6313367960993546</v>
      </c>
      <c r="Y14" s="11">
        <v>2.7249894583540235</v>
      </c>
      <c r="Z14" s="11">
        <v>3.4092257546206475</v>
      </c>
      <c r="AA14" s="11">
        <v>3.6473634530926269</v>
      </c>
      <c r="AB14" s="11">
        <v>4.3186200007755033</v>
      </c>
      <c r="AC14" s="11"/>
      <c r="AD14" s="11">
        <f t="shared" si="4"/>
        <v>0.90939424615485587</v>
      </c>
      <c r="AE14" s="11">
        <f>'RD T1'!T42</f>
        <v>1.966980664766057</v>
      </c>
      <c r="AF14" s="11">
        <f t="shared" si="7"/>
        <v>2.8763749109209131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12.7135497497943</v>
      </c>
      <c r="D15" s="11">
        <v>13.302252738613973</v>
      </c>
      <c r="E15" s="11">
        <v>21.25065660868767</v>
      </c>
      <c r="F15" s="11">
        <v>25.906101369550701</v>
      </c>
      <c r="G15" s="11"/>
      <c r="H15" s="11">
        <f t="shared" si="2"/>
        <v>12.603848630936728</v>
      </c>
      <c r="I15" s="11">
        <f>'RD T1'!E14</f>
        <v>12.769536496988886</v>
      </c>
      <c r="J15" s="11">
        <f t="shared" si="5"/>
        <v>25.373385127925616</v>
      </c>
      <c r="L15" s="10" t="str">
        <f>name!D11</f>
        <v>32 Health and social care associate professionals</v>
      </c>
      <c r="M15" s="11">
        <v>2.8708494571128225</v>
      </c>
      <c r="N15" s="11">
        <v>3.0457491507545633</v>
      </c>
      <c r="O15" s="11">
        <v>3.4167071620603737</v>
      </c>
      <c r="P15" s="11">
        <v>4.6168727941395336</v>
      </c>
      <c r="Q15" s="11">
        <v>5.388754044754779</v>
      </c>
      <c r="R15" s="11"/>
      <c r="S15" s="11">
        <f t="shared" si="3"/>
        <v>1.9720468826944053</v>
      </c>
      <c r="T15" s="11">
        <f>'RD T1'!T14</f>
        <v>2.3258434763232825</v>
      </c>
      <c r="U15" s="11">
        <f t="shared" si="6"/>
        <v>4.2978903590176873</v>
      </c>
      <c r="W15" s="10" t="str">
        <f>name!D11</f>
        <v>32 Health and social care associate professionals</v>
      </c>
      <c r="X15" s="11">
        <v>8.6013189434570894</v>
      </c>
      <c r="Y15" s="11">
        <v>9.6678005990397384</v>
      </c>
      <c r="Z15" s="11">
        <v>9.8855455765535911</v>
      </c>
      <c r="AA15" s="11">
        <v>16.633783814548128</v>
      </c>
      <c r="AB15" s="11">
        <v>20.517347324795921</v>
      </c>
      <c r="AC15" s="11"/>
      <c r="AD15" s="11">
        <f t="shared" si="4"/>
        <v>10.63180174824233</v>
      </c>
      <c r="AE15" s="11">
        <f>'RD T1'!T43</f>
        <v>10.443693020665599</v>
      </c>
      <c r="AF15" s="11">
        <f t="shared" si="7"/>
        <v>21.07549476890793</v>
      </c>
    </row>
    <row r="16" spans="1:32" x14ac:dyDescent="0.2">
      <c r="A16" s="10" t="str">
        <f>name!D12</f>
        <v>33 Protective service occupations</v>
      </c>
      <c r="B16" s="11">
        <v>7.1655630545112192</v>
      </c>
      <c r="C16" s="11">
        <v>7.1765083000922703</v>
      </c>
      <c r="D16" s="11">
        <v>7.7220236097508543</v>
      </c>
      <c r="E16" s="11">
        <v>6.4042063243422911</v>
      </c>
      <c r="F16" s="11">
        <v>6.7328132564284644</v>
      </c>
      <c r="G16" s="11"/>
      <c r="H16" s="11">
        <f t="shared" si="2"/>
        <v>-0.98921035332238993</v>
      </c>
      <c r="I16" s="11">
        <f>'RD T1'!E15</f>
        <v>2.2477752217097575</v>
      </c>
      <c r="J16" s="11">
        <f t="shared" si="5"/>
        <v>1.2585648683873676</v>
      </c>
      <c r="L16" s="10" t="str">
        <f>name!D12</f>
        <v>33 Protective service occupations</v>
      </c>
      <c r="M16" s="11">
        <v>5.6505474864946992</v>
      </c>
      <c r="N16" s="11">
        <v>5.5706451142026214</v>
      </c>
      <c r="O16" s="11">
        <v>5.916714025042725</v>
      </c>
      <c r="P16" s="11">
        <v>4.8401758843993949</v>
      </c>
      <c r="Q16" s="11">
        <v>4.694497196225452</v>
      </c>
      <c r="R16" s="11"/>
      <c r="S16" s="11">
        <f t="shared" si="3"/>
        <v>-1.222216828817273</v>
      </c>
      <c r="T16" s="11">
        <f>'RD T1'!T15</f>
        <v>1.3932189044020058</v>
      </c>
      <c r="U16" s="11">
        <f t="shared" si="6"/>
        <v>0.17100207558473279</v>
      </c>
      <c r="W16" s="10" t="str">
        <f>name!D12</f>
        <v>33 Protective service occupations</v>
      </c>
      <c r="X16" s="11">
        <v>1.5150155680165214</v>
      </c>
      <c r="Y16" s="11">
        <v>1.6058631858896588</v>
      </c>
      <c r="Z16" s="11">
        <v>1.8053095847081375</v>
      </c>
      <c r="AA16" s="11">
        <v>1.564030439942885</v>
      </c>
      <c r="AB16" s="11">
        <v>2.0383160602030155</v>
      </c>
      <c r="AC16" s="11"/>
      <c r="AD16" s="11">
        <f t="shared" si="4"/>
        <v>0.23300647549487796</v>
      </c>
      <c r="AE16" s="11">
        <f>'RD T1'!T44</f>
        <v>0.85455631730775194</v>
      </c>
      <c r="AF16" s="11">
        <f t="shared" si="7"/>
        <v>1.0875627928026299</v>
      </c>
    </row>
    <row r="17" spans="1:32" x14ac:dyDescent="0.2">
      <c r="A17" s="10" t="str">
        <f>name!D13</f>
        <v>34 Culture, media and sports occupations</v>
      </c>
      <c r="B17" s="11">
        <v>7.5688690790758875</v>
      </c>
      <c r="C17" s="11">
        <v>8.6999895830884366</v>
      </c>
      <c r="D17" s="11">
        <v>9.5906362148675388</v>
      </c>
      <c r="E17" s="11">
        <v>8.1587942923547381</v>
      </c>
      <c r="F17" s="11">
        <v>8.713431890783685</v>
      </c>
      <c r="G17" s="11"/>
      <c r="H17" s="11">
        <f t="shared" si="2"/>
        <v>-0.87720432408385385</v>
      </c>
      <c r="I17" s="11">
        <f>'RD T1'!E16</f>
        <v>4.0858789194252454</v>
      </c>
      <c r="J17" s="11">
        <f t="shared" si="5"/>
        <v>3.2086745953413915</v>
      </c>
      <c r="L17" s="10" t="str">
        <f>name!D13</f>
        <v>34 Culture, media and sports occupations</v>
      </c>
      <c r="M17" s="11">
        <v>3.7916091224575581</v>
      </c>
      <c r="N17" s="11">
        <v>4.5073319139183337</v>
      </c>
      <c r="O17" s="11">
        <v>4.5651923409589426</v>
      </c>
      <c r="P17" s="11">
        <v>3.6935460182401392</v>
      </c>
      <c r="Q17" s="11">
        <v>3.7706132930280152</v>
      </c>
      <c r="R17" s="11"/>
      <c r="S17" s="11">
        <f t="shared" si="3"/>
        <v>-0.79457904793092737</v>
      </c>
      <c r="T17" s="11">
        <f>'RD T1'!T16</f>
        <v>1.5182623126605694</v>
      </c>
      <c r="U17" s="11">
        <f t="shared" si="6"/>
        <v>0.72368326472964206</v>
      </c>
      <c r="W17" s="10" t="str">
        <f>name!D13</f>
        <v>34 Culture, media and sports occupations</v>
      </c>
      <c r="X17" s="11">
        <v>3.7772599566183307</v>
      </c>
      <c r="Y17" s="11">
        <v>4.1926576691700932</v>
      </c>
      <c r="Z17" s="11">
        <v>5.0254438739085918</v>
      </c>
      <c r="AA17" s="11">
        <v>4.4652482741145825</v>
      </c>
      <c r="AB17" s="11">
        <v>4.9428185977556733</v>
      </c>
      <c r="AC17" s="11"/>
      <c r="AD17" s="11">
        <f t="shared" si="4"/>
        <v>-8.2625276152918481E-2</v>
      </c>
      <c r="AE17" s="11">
        <f>'RD T1'!T45</f>
        <v>2.5676166067646764</v>
      </c>
      <c r="AF17" s="11">
        <f t="shared" si="7"/>
        <v>2.4849913306117579</v>
      </c>
    </row>
    <row r="18" spans="1:32" x14ac:dyDescent="0.2">
      <c r="A18" s="10" t="str">
        <f>name!D14</f>
        <v>35 Business and public service associate professionals</v>
      </c>
      <c r="B18" s="11">
        <v>30.955021910219852</v>
      </c>
      <c r="C18" s="11">
        <v>33.355550483124858</v>
      </c>
      <c r="D18" s="11">
        <v>36.000676282962459</v>
      </c>
      <c r="E18" s="11">
        <v>36.011375557061939</v>
      </c>
      <c r="F18" s="11">
        <v>38.154641020394308</v>
      </c>
      <c r="G18" s="11"/>
      <c r="H18" s="11">
        <f t="shared" si="2"/>
        <v>2.1539647374318491</v>
      </c>
      <c r="I18" s="11">
        <f>'RD T1'!E17</f>
        <v>17.172992154481527</v>
      </c>
      <c r="J18" s="11">
        <f t="shared" si="5"/>
        <v>19.326956891913376</v>
      </c>
      <c r="L18" s="10" t="str">
        <f>name!D14</f>
        <v>35 Business and public service associate professionals</v>
      </c>
      <c r="M18" s="11">
        <v>15.401465563658078</v>
      </c>
      <c r="N18" s="11">
        <v>16.695633856147584</v>
      </c>
      <c r="O18" s="11">
        <v>18.201538247174913</v>
      </c>
      <c r="P18" s="11">
        <v>17.956208775525926</v>
      </c>
      <c r="Q18" s="11">
        <v>18.205306081860389</v>
      </c>
      <c r="R18" s="11"/>
      <c r="S18" s="11">
        <f t="shared" si="3"/>
        <v>3.7678346854761458E-3</v>
      </c>
      <c r="T18" s="11">
        <f>'RD T1'!T17</f>
        <v>6.9845935665864278</v>
      </c>
      <c r="U18" s="11">
        <f t="shared" si="6"/>
        <v>6.988361401271904</v>
      </c>
      <c r="W18" s="10" t="str">
        <f>name!D14</f>
        <v>35 Business and public service associate professionals</v>
      </c>
      <c r="X18" s="11">
        <v>15.553556346561809</v>
      </c>
      <c r="Y18" s="11">
        <v>16.65991662697726</v>
      </c>
      <c r="Z18" s="11">
        <v>17.799138035787625</v>
      </c>
      <c r="AA18" s="11">
        <v>18.055166781536041</v>
      </c>
      <c r="AB18" s="11">
        <v>19.949334938533912</v>
      </c>
      <c r="AC18" s="11"/>
      <c r="AD18" s="11">
        <f t="shared" si="4"/>
        <v>2.1501969027462877</v>
      </c>
      <c r="AE18" s="11">
        <f>'RD T1'!T46</f>
        <v>10.188398587895099</v>
      </c>
      <c r="AF18" s="11">
        <f t="shared" si="7"/>
        <v>12.338595490641387</v>
      </c>
    </row>
    <row r="19" spans="1:32" x14ac:dyDescent="0.2">
      <c r="A19" s="10" t="str">
        <f>name!D15</f>
        <v>41 Administrative occupations</v>
      </c>
      <c r="B19" s="11">
        <v>63.418905164213093</v>
      </c>
      <c r="C19" s="11">
        <v>61.03733529743679</v>
      </c>
      <c r="D19" s="11">
        <v>65.782213560562113</v>
      </c>
      <c r="E19" s="11">
        <v>68.453649313850747</v>
      </c>
      <c r="F19" s="11">
        <v>68.332388216251289</v>
      </c>
      <c r="G19" s="11"/>
      <c r="H19" s="11">
        <f t="shared" si="2"/>
        <v>2.550174655689176</v>
      </c>
      <c r="I19" s="11">
        <f>'RD T1'!E18</f>
        <v>33.419884108197024</v>
      </c>
      <c r="J19" s="11">
        <f t="shared" si="5"/>
        <v>35.9700587638862</v>
      </c>
      <c r="L19" s="10" t="str">
        <f>name!D15</f>
        <v>41 Administrative occupations</v>
      </c>
      <c r="M19" s="11">
        <v>22.490742334149228</v>
      </c>
      <c r="N19" s="11">
        <v>21.694029200608352</v>
      </c>
      <c r="O19" s="11">
        <v>26.051397966608913</v>
      </c>
      <c r="P19" s="11">
        <v>28.369494003646579</v>
      </c>
      <c r="Q19" s="11">
        <v>31.904437887285653</v>
      </c>
      <c r="R19" s="11"/>
      <c r="S19" s="11">
        <f t="shared" si="3"/>
        <v>5.8530399206767392</v>
      </c>
      <c r="T19" s="11">
        <f>'RD T1'!T18</f>
        <v>11.124061451551038</v>
      </c>
      <c r="U19" s="11">
        <f t="shared" si="6"/>
        <v>16.977101372227779</v>
      </c>
      <c r="W19" s="10" t="str">
        <f>name!D15</f>
        <v>41 Administrative occupations</v>
      </c>
      <c r="X19" s="11">
        <v>40.928162830063926</v>
      </c>
      <c r="Y19" s="11">
        <v>39.343306096828499</v>
      </c>
      <c r="Z19" s="11">
        <v>39.730815593953082</v>
      </c>
      <c r="AA19" s="11">
        <v>40.084155310204117</v>
      </c>
      <c r="AB19" s="11">
        <v>36.427950328965601</v>
      </c>
      <c r="AC19" s="11"/>
      <c r="AD19" s="11">
        <f t="shared" si="4"/>
        <v>-3.3028652649874815</v>
      </c>
      <c r="AE19" s="11">
        <f>'RD T1'!T47</f>
        <v>22.295822656645999</v>
      </c>
      <c r="AF19" s="11">
        <f t="shared" si="7"/>
        <v>18.992957391658518</v>
      </c>
    </row>
    <row r="20" spans="1:32" x14ac:dyDescent="0.2">
      <c r="A20" s="10" t="str">
        <f>name!D16</f>
        <v>42 Secretarial and related occupations</v>
      </c>
      <c r="B20" s="11">
        <v>15.686090252528995</v>
      </c>
      <c r="C20" s="11">
        <v>13.856696149144488</v>
      </c>
      <c r="D20" s="11">
        <v>13.914100566002741</v>
      </c>
      <c r="E20" s="11">
        <v>13.239340775652858</v>
      </c>
      <c r="F20" s="11">
        <v>9.7097755461992836</v>
      </c>
      <c r="G20" s="11"/>
      <c r="H20" s="11">
        <f t="shared" si="2"/>
        <v>-4.2043250198034574</v>
      </c>
      <c r="I20" s="11">
        <f>'RD T1'!E19</f>
        <v>6.3850168323454417</v>
      </c>
      <c r="J20" s="11">
        <f t="shared" si="5"/>
        <v>2.1806918125419843</v>
      </c>
      <c r="L20" s="10" t="str">
        <f>name!D16</f>
        <v>42 Secretarial and related occupations</v>
      </c>
      <c r="M20" s="11">
        <v>1.3713215628794124</v>
      </c>
      <c r="N20" s="11">
        <v>1.0587797307112077</v>
      </c>
      <c r="O20" s="11">
        <v>1.078504725594122</v>
      </c>
      <c r="P20" s="11">
        <v>0.97750326109307684</v>
      </c>
      <c r="Q20" s="11">
        <v>1.1486326434722474</v>
      </c>
      <c r="R20" s="11"/>
      <c r="S20" s="11">
        <f t="shared" si="3"/>
        <v>7.0127917878125334E-2</v>
      </c>
      <c r="T20" s="11">
        <f>'RD T1'!T19</f>
        <v>0.34758476399058519</v>
      </c>
      <c r="U20" s="11">
        <f t="shared" si="6"/>
        <v>0.41771268186871052</v>
      </c>
      <c r="W20" s="10" t="str">
        <f>name!D16</f>
        <v>42 Secretarial and related occupations</v>
      </c>
      <c r="X20" s="11">
        <v>14.314768689649584</v>
      </c>
      <c r="Y20" s="11">
        <v>12.797916418433276</v>
      </c>
      <c r="Z20" s="11">
        <v>12.835595840408617</v>
      </c>
      <c r="AA20" s="11">
        <v>12.261837514559774</v>
      </c>
      <c r="AB20" s="11">
        <v>8.5611429027270418</v>
      </c>
      <c r="AC20" s="11"/>
      <c r="AD20" s="11">
        <f t="shared" si="4"/>
        <v>-4.2744529376815752</v>
      </c>
      <c r="AE20" s="11">
        <f>'RD T1'!T48</f>
        <v>6.0374320683548559</v>
      </c>
      <c r="AF20" s="11">
        <f t="shared" si="7"/>
        <v>1.7629791306732807</v>
      </c>
    </row>
    <row r="21" spans="1:32" x14ac:dyDescent="0.2">
      <c r="A21" s="10" t="str">
        <f>name!D17</f>
        <v>51 Skilled agricultural and related trades</v>
      </c>
      <c r="B21" s="11">
        <v>6.635283318540468</v>
      </c>
      <c r="C21" s="11">
        <v>6.4714128765773884</v>
      </c>
      <c r="D21" s="11">
        <v>5.7584874146931151</v>
      </c>
      <c r="E21" s="11">
        <v>5.6527126173361797</v>
      </c>
      <c r="F21" s="11">
        <v>6.2999652935849131</v>
      </c>
      <c r="G21" s="11"/>
      <c r="H21" s="11">
        <f t="shared" si="2"/>
        <v>0.54147787889179799</v>
      </c>
      <c r="I21" s="11">
        <f>'RD T1'!E20</f>
        <v>3.2644840689263979</v>
      </c>
      <c r="J21" s="11">
        <f t="shared" si="5"/>
        <v>3.8059619478181959</v>
      </c>
      <c r="L21" s="10" t="str">
        <f>name!D17</f>
        <v>51 Skilled agricultural and related trades</v>
      </c>
      <c r="M21" s="11">
        <v>5.6793066229719233</v>
      </c>
      <c r="N21" s="11">
        <v>5.2755335300190751</v>
      </c>
      <c r="O21" s="11">
        <v>4.7339757640313911</v>
      </c>
      <c r="P21" s="11">
        <v>4.5465192726373331</v>
      </c>
      <c r="Q21" s="11">
        <v>4.826280321764834</v>
      </c>
      <c r="R21" s="11"/>
      <c r="S21" s="11">
        <f t="shared" si="3"/>
        <v>9.2304557733442927E-2</v>
      </c>
      <c r="T21" s="11">
        <f>'RD T1'!T20</f>
        <v>2.4632629982483349</v>
      </c>
      <c r="U21" s="11">
        <f t="shared" si="6"/>
        <v>2.5555675559817779</v>
      </c>
      <c r="W21" s="10" t="str">
        <f>name!D17</f>
        <v>51 Skilled agricultural and related trades</v>
      </c>
      <c r="X21" s="11">
        <v>0.95597669556855125</v>
      </c>
      <c r="Y21" s="11">
        <v>1.1958793465583013</v>
      </c>
      <c r="Z21" s="11">
        <v>1.0245116506617324</v>
      </c>
      <c r="AA21" s="11">
        <v>1.1061933446988481</v>
      </c>
      <c r="AB21" s="11">
        <v>1.4736849718200746</v>
      </c>
      <c r="AC21" s="11"/>
      <c r="AD21" s="11">
        <f t="shared" si="4"/>
        <v>0.44917332115834219</v>
      </c>
      <c r="AE21" s="11">
        <f>'RD T1'!T49</f>
        <v>0.80122107067806325</v>
      </c>
      <c r="AF21" s="11">
        <f t="shared" si="7"/>
        <v>1.2503943918364055</v>
      </c>
    </row>
    <row r="22" spans="1:32" x14ac:dyDescent="0.2">
      <c r="A22" s="10" t="str">
        <f>name!D18</f>
        <v>52 Skilled metal, electrical and electronic trades</v>
      </c>
      <c r="B22" s="11">
        <v>24.238615844174138</v>
      </c>
      <c r="C22" s="11">
        <v>24.203000613978876</v>
      </c>
      <c r="D22" s="11">
        <v>22.03136417193668</v>
      </c>
      <c r="E22" s="11">
        <v>21.272261914156495</v>
      </c>
      <c r="F22" s="11">
        <v>19.345052479376633</v>
      </c>
      <c r="G22" s="11"/>
      <c r="H22" s="11">
        <f t="shared" si="2"/>
        <v>-2.6863116925600465</v>
      </c>
      <c r="I22" s="11">
        <f>'RD T1'!E21</f>
        <v>7.8094391603045334</v>
      </c>
      <c r="J22" s="11">
        <f t="shared" si="5"/>
        <v>5.1231274677444869</v>
      </c>
      <c r="L22" s="10" t="str">
        <f>name!D18</f>
        <v>52 Skilled metal, electrical and electronic trades</v>
      </c>
      <c r="M22" s="11">
        <v>23.84717052746921</v>
      </c>
      <c r="N22" s="11">
        <v>23.571605118632139</v>
      </c>
      <c r="O22" s="11">
        <v>21.53350683713246</v>
      </c>
      <c r="P22" s="11">
        <v>20.429743980278136</v>
      </c>
      <c r="Q22" s="11">
        <v>18.325696849103391</v>
      </c>
      <c r="R22" s="11"/>
      <c r="S22" s="11">
        <f t="shared" si="3"/>
        <v>-3.2078099880290694</v>
      </c>
      <c r="T22" s="11">
        <f>'RD T1'!T21</f>
        <v>7.313067672777958</v>
      </c>
      <c r="U22" s="11">
        <f t="shared" si="6"/>
        <v>4.1052576847488886</v>
      </c>
      <c r="W22" s="10" t="str">
        <f>name!D18</f>
        <v>52 Skilled metal, electrical and electronic trades</v>
      </c>
      <c r="X22" s="11">
        <v>0.39144531670494914</v>
      </c>
      <c r="Y22" s="11">
        <v>0.63139549534675288</v>
      </c>
      <c r="Z22" s="11">
        <v>0.49785733480420385</v>
      </c>
      <c r="AA22" s="11">
        <v>0.84251793387837326</v>
      </c>
      <c r="AB22" s="11">
        <v>1.0193556302732383</v>
      </c>
      <c r="AC22" s="11"/>
      <c r="AD22" s="11">
        <f t="shared" si="4"/>
        <v>0.52149829546903437</v>
      </c>
      <c r="AE22" s="11">
        <f>'RD T1'!T50</f>
        <v>0.49637148752657395</v>
      </c>
      <c r="AF22" s="11">
        <f t="shared" si="7"/>
        <v>1.0178697829956083</v>
      </c>
    </row>
    <row r="23" spans="1:32" x14ac:dyDescent="0.2">
      <c r="A23" s="10" t="str">
        <f>name!D19</f>
        <v>53 Skilled construction and building trades</v>
      </c>
      <c r="B23" s="11">
        <v>23.362048800428923</v>
      </c>
      <c r="C23" s="11">
        <v>21.715471880620417</v>
      </c>
      <c r="D23" s="11">
        <v>19.03752374206611</v>
      </c>
      <c r="E23" s="11">
        <v>17.86653466828027</v>
      </c>
      <c r="F23" s="11">
        <v>15.158772392506163</v>
      </c>
      <c r="G23" s="11"/>
      <c r="H23" s="11">
        <f t="shared" si="2"/>
        <v>-3.8787513495599466</v>
      </c>
      <c r="I23" s="11">
        <f>'RD T1'!E22</f>
        <v>7.070433591775652</v>
      </c>
      <c r="J23" s="11">
        <f t="shared" si="5"/>
        <v>3.1916822422157054</v>
      </c>
      <c r="L23" s="10" t="str">
        <f>name!D19</f>
        <v>53 Skilled construction and building trades</v>
      </c>
      <c r="M23" s="11">
        <v>23.171491048782897</v>
      </c>
      <c r="N23" s="11">
        <v>21.507653598678314</v>
      </c>
      <c r="O23" s="11">
        <v>18.687000937281113</v>
      </c>
      <c r="P23" s="11">
        <v>17.663387321265255</v>
      </c>
      <c r="Q23" s="11">
        <v>14.95328505791648</v>
      </c>
      <c r="R23" s="11"/>
      <c r="S23" s="11">
        <f t="shared" si="3"/>
        <v>-3.7337158793646328</v>
      </c>
      <c r="T23" s="11">
        <f>'RD T1'!T22</f>
        <v>6.9553262758638867</v>
      </c>
      <c r="U23" s="11">
        <f t="shared" si="6"/>
        <v>3.221610396499254</v>
      </c>
      <c r="W23" s="10" t="str">
        <f>name!D19</f>
        <v>53 Skilled construction and building trades</v>
      </c>
      <c r="X23" s="11">
        <v>0.19055775164600394</v>
      </c>
      <c r="Y23" s="11">
        <v>0.20781828194213334</v>
      </c>
      <c r="Z23" s="11">
        <v>0.35052280478502529</v>
      </c>
      <c r="AA23" s="11">
        <v>0.20314734701501944</v>
      </c>
      <c r="AB23" s="11">
        <v>0.20548733458967877</v>
      </c>
      <c r="AC23" s="11"/>
      <c r="AD23" s="11">
        <f t="shared" si="4"/>
        <v>-0.14503547019534652</v>
      </c>
      <c r="AE23" s="11">
        <f>'RD T1'!T51</f>
        <v>0.11510731591176718</v>
      </c>
      <c r="AF23" s="11">
        <f t="shared" si="7"/>
        <v>-2.9928154283579339E-2</v>
      </c>
    </row>
    <row r="24" spans="1:32" x14ac:dyDescent="0.2">
      <c r="A24" s="10" t="str">
        <f>name!D20</f>
        <v>54 Textiles, printing and other skilled trades</v>
      </c>
      <c r="B24" s="11">
        <v>13.687868015973592</v>
      </c>
      <c r="C24" s="11">
        <v>11.536731092040352</v>
      </c>
      <c r="D24" s="11">
        <v>11.286023432849472</v>
      </c>
      <c r="E24" s="11">
        <v>11.290104279352375</v>
      </c>
      <c r="F24" s="11">
        <v>10.603183507690382</v>
      </c>
      <c r="G24" s="11"/>
      <c r="H24" s="11">
        <f t="shared" si="2"/>
        <v>-0.6828399251590902</v>
      </c>
      <c r="I24" s="11">
        <f>'RD T1'!E23</f>
        <v>4.6673960104724328</v>
      </c>
      <c r="J24" s="11">
        <f t="shared" si="5"/>
        <v>3.9845560853133426</v>
      </c>
      <c r="L24" s="10" t="str">
        <f>name!D20</f>
        <v>54 Textiles, printing and other skilled trades</v>
      </c>
      <c r="M24" s="11">
        <v>8.5986925362191382</v>
      </c>
      <c r="N24" s="11">
        <v>7.0113612024307246</v>
      </c>
      <c r="O24" s="11">
        <v>6.521292846234755</v>
      </c>
      <c r="P24" s="11">
        <v>6.648828118558253</v>
      </c>
      <c r="Q24" s="11">
        <v>6.0683788945501265</v>
      </c>
      <c r="R24" s="11"/>
      <c r="S24" s="11">
        <f t="shared" si="3"/>
        <v>-0.45291395168462856</v>
      </c>
      <c r="T24" s="11">
        <f>'RD T1'!T23</f>
        <v>1.9963304809919611</v>
      </c>
      <c r="U24" s="11">
        <f t="shared" si="6"/>
        <v>1.5434165293073325</v>
      </c>
      <c r="W24" s="10" t="str">
        <f>name!D20</f>
        <v>54 Textiles, printing and other skilled trades</v>
      </c>
      <c r="X24" s="11">
        <v>5.0891754797544602</v>
      </c>
      <c r="Y24" s="11">
        <v>4.5253698896096211</v>
      </c>
      <c r="Z24" s="11">
        <v>4.7647305866147196</v>
      </c>
      <c r="AA24" s="11">
        <v>4.6412761607941349</v>
      </c>
      <c r="AB24" s="11">
        <v>4.5348046131402615</v>
      </c>
      <c r="AC24" s="11"/>
      <c r="AD24" s="11">
        <f t="shared" si="4"/>
        <v>-0.22992597347445809</v>
      </c>
      <c r="AE24" s="11">
        <f>'RD T1'!T52</f>
        <v>2.6710655294804724</v>
      </c>
      <c r="AF24" s="11">
        <f t="shared" si="7"/>
        <v>2.4411395560060143</v>
      </c>
    </row>
    <row r="25" spans="1:32" x14ac:dyDescent="0.2">
      <c r="A25" s="10" t="str">
        <f>name!D21</f>
        <v>61 Caring personal service occupations</v>
      </c>
      <c r="B25" s="11">
        <v>53.269884331650857</v>
      </c>
      <c r="C25" s="11">
        <v>53.491618594198265</v>
      </c>
      <c r="D25" s="11">
        <v>52.758468699905066</v>
      </c>
      <c r="E25" s="11">
        <v>55.383353467436628</v>
      </c>
      <c r="F25" s="11">
        <v>61.397223248285648</v>
      </c>
      <c r="G25" s="11"/>
      <c r="H25" s="11">
        <f t="shared" si="2"/>
        <v>8.6387545483805823</v>
      </c>
      <c r="I25" s="11">
        <f>'RD T1'!E24</f>
        <v>32.366792953060539</v>
      </c>
      <c r="J25" s="11">
        <f t="shared" si="5"/>
        <v>41.005547501441121</v>
      </c>
      <c r="L25" s="10" t="str">
        <f>name!D21</f>
        <v>61 Caring personal service occupations</v>
      </c>
      <c r="M25" s="11">
        <v>6.8220311082832339</v>
      </c>
      <c r="N25" s="11">
        <v>7.3402718060726038</v>
      </c>
      <c r="O25" s="11">
        <v>7.2361921449473465</v>
      </c>
      <c r="P25" s="11">
        <v>8.7101166424752812</v>
      </c>
      <c r="Q25" s="11">
        <v>10.26768580332674</v>
      </c>
      <c r="R25" s="11"/>
      <c r="S25" s="11">
        <f t="shared" si="3"/>
        <v>3.0314936583793939</v>
      </c>
      <c r="T25" s="11">
        <f>'RD T1'!T24</f>
        <v>4.0293777132548998</v>
      </c>
      <c r="U25" s="11">
        <f t="shared" si="6"/>
        <v>7.0608713716342937</v>
      </c>
      <c r="W25" s="10" t="str">
        <f>name!D21</f>
        <v>61 Caring personal service occupations</v>
      </c>
      <c r="X25" s="11">
        <v>46.447853223367609</v>
      </c>
      <c r="Y25" s="11">
        <v>46.151346788125693</v>
      </c>
      <c r="Z25" s="11">
        <v>45.522276554957713</v>
      </c>
      <c r="AA25" s="11">
        <v>46.673236824961329</v>
      </c>
      <c r="AB25" s="11">
        <v>51.129537444958892</v>
      </c>
      <c r="AC25" s="11"/>
      <c r="AD25" s="11">
        <f t="shared" si="4"/>
        <v>5.6072608900011787</v>
      </c>
      <c r="AE25" s="11">
        <f>'RD T1'!T53</f>
        <v>28.337415239805633</v>
      </c>
      <c r="AF25" s="11">
        <f t="shared" si="7"/>
        <v>33.944676129806808</v>
      </c>
    </row>
    <row r="26" spans="1:32" x14ac:dyDescent="0.2">
      <c r="A26" s="10" t="str">
        <f>name!D22</f>
        <v>62 Leisure, travel and related personal service occupations</v>
      </c>
      <c r="B26" s="11">
        <v>13.010823319154145</v>
      </c>
      <c r="C26" s="11">
        <v>14.990512706585942</v>
      </c>
      <c r="D26" s="11">
        <v>14.28274630719174</v>
      </c>
      <c r="E26" s="11">
        <v>12.37713880907876</v>
      </c>
      <c r="F26" s="11">
        <v>11.747422971570462</v>
      </c>
      <c r="G26" s="11"/>
      <c r="H26" s="11">
        <f t="shared" si="2"/>
        <v>-2.5353233356212783</v>
      </c>
      <c r="I26" s="11">
        <f>'RD T1'!E25</f>
        <v>6.133833399871274</v>
      </c>
      <c r="J26" s="11">
        <f t="shared" si="5"/>
        <v>3.5985100642499956</v>
      </c>
      <c r="L26" s="10" t="str">
        <f>name!D22</f>
        <v>62 Leisure, travel and related personal service occupations</v>
      </c>
      <c r="M26" s="11">
        <v>3.7035254558538186</v>
      </c>
      <c r="N26" s="11">
        <v>4.3902869050072626</v>
      </c>
      <c r="O26" s="11">
        <v>4.5766652045807943</v>
      </c>
      <c r="P26" s="11">
        <v>4.2192747622616222</v>
      </c>
      <c r="Q26" s="11">
        <v>4.4562997909766944</v>
      </c>
      <c r="R26" s="11"/>
      <c r="S26" s="11">
        <f t="shared" si="3"/>
        <v>-0.12036541360409991</v>
      </c>
      <c r="T26" s="11">
        <f>'RD T1'!T25</f>
        <v>1.8845053920708423</v>
      </c>
      <c r="U26" s="11">
        <f t="shared" si="6"/>
        <v>1.7641399784667424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10.600225801578686</v>
      </c>
      <c r="Z26" s="11">
        <v>9.7060811026109342</v>
      </c>
      <c r="AA26" s="11">
        <v>8.1578640468171333</v>
      </c>
      <c r="AB26" s="11">
        <v>7.2911231805937735</v>
      </c>
      <c r="AC26" s="11"/>
      <c r="AD26" s="11">
        <f t="shared" si="4"/>
        <v>-2.4149579220171606</v>
      </c>
      <c r="AE26" s="11">
        <f>'RD T1'!T54</f>
        <v>4.2493280078004316</v>
      </c>
      <c r="AF26" s="11">
        <f t="shared" si="7"/>
        <v>1.834370085783271</v>
      </c>
    </row>
    <row r="27" spans="1:32" x14ac:dyDescent="0.2">
      <c r="A27" s="10" t="str">
        <f>name!D23</f>
        <v>63 Community and civil enforcement occupations</v>
      </c>
      <c r="B27" s="11">
        <v>0.6510145366617911</v>
      </c>
      <c r="C27" s="11">
        <v>0.54705735359882224</v>
      </c>
      <c r="D27" s="11">
        <v>0.68790919473148016</v>
      </c>
      <c r="E27" s="11">
        <v>0.51439465652000005</v>
      </c>
      <c r="F27" s="11">
        <v>0.55536971313876338</v>
      </c>
      <c r="G27" s="11"/>
      <c r="H27" s="11">
        <f t="shared" si="2"/>
        <v>-0.13253948159271678</v>
      </c>
      <c r="I27" s="11">
        <f>'RD T1'!E26</f>
        <v>0.26313924919400017</v>
      </c>
      <c r="J27" s="11">
        <f t="shared" si="5"/>
        <v>0.13059976760128339</v>
      </c>
      <c r="L27" s="10" t="str">
        <f>name!D23</f>
        <v>63 Community and civil enforcement occupations</v>
      </c>
      <c r="M27" s="11">
        <v>0.5024442553665307</v>
      </c>
      <c r="N27" s="11">
        <v>0.37335613716248817</v>
      </c>
      <c r="O27" s="11">
        <v>0.54268299610657056</v>
      </c>
      <c r="P27" s="11">
        <v>0.32355405971196705</v>
      </c>
      <c r="Q27" s="11">
        <v>0.36994010637158842</v>
      </c>
      <c r="R27" s="11"/>
      <c r="S27" s="11">
        <f t="shared" si="3"/>
        <v>-0.17274288973498214</v>
      </c>
      <c r="T27" s="11">
        <f>'RD T1'!T26</f>
        <v>0.14824219570886693</v>
      </c>
      <c r="U27" s="11">
        <f t="shared" si="6"/>
        <v>-2.4500694026115211E-2</v>
      </c>
      <c r="W27" s="10" t="str">
        <f>name!D23</f>
        <v>63 Community and civil enforcement occupations</v>
      </c>
      <c r="X27" s="11">
        <v>0.14857028129526015</v>
      </c>
      <c r="Y27" s="11">
        <v>0.17370121643633449</v>
      </c>
      <c r="Z27" s="11">
        <v>0.14522619862490938</v>
      </c>
      <c r="AA27" s="11">
        <v>0.19084059680803336</v>
      </c>
      <c r="AB27" s="11">
        <v>0.18542960676717424</v>
      </c>
      <c r="AC27" s="11"/>
      <c r="AD27" s="11">
        <f t="shared" si="4"/>
        <v>4.0203408142264863E-2</v>
      </c>
      <c r="AE27" s="11">
        <f>'RD T1'!T55</f>
        <v>0.11489705348513324</v>
      </c>
      <c r="AF27" s="11">
        <f t="shared" si="7"/>
        <v>0.1551004616273981</v>
      </c>
    </row>
    <row r="28" spans="1:32" x14ac:dyDescent="0.2">
      <c r="A28" s="10" t="str">
        <f>name!D24</f>
        <v>71 Sales occupations</v>
      </c>
      <c r="B28" s="11">
        <v>42.400064657076733</v>
      </c>
      <c r="C28" s="11">
        <v>42.872724549928947</v>
      </c>
      <c r="D28" s="11">
        <v>41.345551193285985</v>
      </c>
      <c r="E28" s="11">
        <v>39.68060050475804</v>
      </c>
      <c r="F28" s="11">
        <v>37.763344841967154</v>
      </c>
      <c r="G28" s="11"/>
      <c r="H28" s="11">
        <f t="shared" si="2"/>
        <v>-3.5822063513188311</v>
      </c>
      <c r="I28" s="11">
        <f>'RD T1'!E27</f>
        <v>18.182660498131057</v>
      </c>
      <c r="J28" s="11">
        <f t="shared" si="5"/>
        <v>14.600454146812226</v>
      </c>
      <c r="L28" s="10" t="str">
        <f>name!D24</f>
        <v>71 Sales occupations</v>
      </c>
      <c r="M28" s="11">
        <v>15.598713285286955</v>
      </c>
      <c r="N28" s="11">
        <v>17.72779713519796</v>
      </c>
      <c r="O28" s="11">
        <v>16.905992228791654</v>
      </c>
      <c r="P28" s="11">
        <v>16.620137388695372</v>
      </c>
      <c r="Q28" s="11">
        <v>16.529234926864472</v>
      </c>
      <c r="R28" s="11"/>
      <c r="S28" s="11">
        <f t="shared" si="3"/>
        <v>-0.37675730192718149</v>
      </c>
      <c r="T28" s="11">
        <f>'RD T1'!T27</f>
        <v>5.6099098316083698</v>
      </c>
      <c r="U28" s="11">
        <f t="shared" si="6"/>
        <v>5.2331525296811883</v>
      </c>
      <c r="W28" s="10" t="str">
        <f>name!D24</f>
        <v>71 Sales occupations</v>
      </c>
      <c r="X28" s="11">
        <v>26.801351371789888</v>
      </c>
      <c r="Y28" s="11">
        <v>25.144927414731036</v>
      </c>
      <c r="Z28" s="11">
        <v>24.439558964494367</v>
      </c>
      <c r="AA28" s="11">
        <v>23.060463116062639</v>
      </c>
      <c r="AB28" s="11">
        <v>21.234109915102604</v>
      </c>
      <c r="AC28" s="11"/>
      <c r="AD28" s="11">
        <f t="shared" si="4"/>
        <v>-3.2054490493917633</v>
      </c>
      <c r="AE28" s="11">
        <f>'RD T1'!T56</f>
        <v>12.572750666522687</v>
      </c>
      <c r="AF28" s="11">
        <f t="shared" si="7"/>
        <v>9.3673016171309236</v>
      </c>
    </row>
    <row r="29" spans="1:32" x14ac:dyDescent="0.2">
      <c r="A29" s="10" t="str">
        <f>name!D25</f>
        <v>72 Customer service occupations</v>
      </c>
      <c r="B29" s="11">
        <v>10.745421856877568</v>
      </c>
      <c r="C29" s="11">
        <v>11.374043773910028</v>
      </c>
      <c r="D29" s="11">
        <v>12.161580624018557</v>
      </c>
      <c r="E29" s="11">
        <v>13.56100357913032</v>
      </c>
      <c r="F29" s="11">
        <v>15.169534472650536</v>
      </c>
      <c r="G29" s="11"/>
      <c r="H29" s="11">
        <f t="shared" si="2"/>
        <v>3.0079538486319795</v>
      </c>
      <c r="I29" s="11">
        <f>'RD T1'!E28</f>
        <v>6.1757807434205141</v>
      </c>
      <c r="J29" s="11">
        <f t="shared" si="5"/>
        <v>9.1837345920524935</v>
      </c>
      <c r="L29" s="10" t="str">
        <f>name!D25</f>
        <v>72 Customer service occupations</v>
      </c>
      <c r="M29" s="11">
        <v>4.8371832928915497</v>
      </c>
      <c r="N29" s="11">
        <v>4.5490086599598838</v>
      </c>
      <c r="O29" s="11">
        <v>5.5373160111344033</v>
      </c>
      <c r="P29" s="11">
        <v>6.8493218483110807</v>
      </c>
      <c r="Q29" s="11">
        <v>8.0176696109438481</v>
      </c>
      <c r="R29" s="11"/>
      <c r="S29" s="11">
        <f t="shared" si="3"/>
        <v>2.4803535998094448</v>
      </c>
      <c r="T29" s="11">
        <f>'RD T1'!T28</f>
        <v>2.4583520490150792</v>
      </c>
      <c r="U29" s="11">
        <f t="shared" si="6"/>
        <v>4.9387056488245236</v>
      </c>
      <c r="W29" s="10" t="str">
        <f>name!D25</f>
        <v>72 Customer service occupations</v>
      </c>
      <c r="X29" s="11">
        <v>5.9082385639860187</v>
      </c>
      <c r="Y29" s="11">
        <v>6.8250351139501424</v>
      </c>
      <c r="Z29" s="11">
        <v>6.624264612884164</v>
      </c>
      <c r="AA29" s="11">
        <v>6.7116817308192394</v>
      </c>
      <c r="AB29" s="11">
        <v>7.1518648617067138</v>
      </c>
      <c r="AC29" s="11"/>
      <c r="AD29" s="11">
        <f t="shared" si="4"/>
        <v>0.52760024882254974</v>
      </c>
      <c r="AE29" s="11">
        <f>'RD T1'!T57</f>
        <v>3.7174286944054353</v>
      </c>
      <c r="AF29" s="11">
        <f t="shared" si="7"/>
        <v>4.2450289432279851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19.365597468584774</v>
      </c>
      <c r="E30" s="11">
        <v>19.933711246376777</v>
      </c>
      <c r="F30" s="11">
        <v>18.033317281668275</v>
      </c>
      <c r="G30" s="11"/>
      <c r="H30" s="11">
        <f t="shared" si="2"/>
        <v>-1.3322801869164991</v>
      </c>
      <c r="I30" s="11">
        <f>'RD T1'!E29</f>
        <v>7.6762524493771442</v>
      </c>
      <c r="J30" s="11">
        <f t="shared" si="5"/>
        <v>6.3439722624606452</v>
      </c>
      <c r="L30" s="10" t="str">
        <f>name!D26</f>
        <v>81 Process, plant and machine operatives</v>
      </c>
      <c r="M30" s="11">
        <v>16.966340729023649</v>
      </c>
      <c r="N30" s="11">
        <v>15.541389482981815</v>
      </c>
      <c r="O30" s="11">
        <v>14.537865598166652</v>
      </c>
      <c r="P30" s="11">
        <v>14.218160109083758</v>
      </c>
      <c r="Q30" s="11">
        <v>12.56136541635099</v>
      </c>
      <c r="R30" s="11"/>
      <c r="S30" s="11">
        <f t="shared" si="3"/>
        <v>-1.9765001818156627</v>
      </c>
      <c r="T30" s="11">
        <f>'RD T1'!T29</f>
        <v>4.868114369081681</v>
      </c>
      <c r="U30" s="11">
        <f t="shared" si="6"/>
        <v>2.8916141872660184</v>
      </c>
      <c r="W30" s="10" t="str">
        <f>name!D26</f>
        <v>81 Process, plant and machine operatives</v>
      </c>
      <c r="X30" s="11">
        <v>5.5446275852697111</v>
      </c>
      <c r="Y30" s="11">
        <v>5.5324200586987455</v>
      </c>
      <c r="Z30" s="11">
        <v>4.8277318704181109</v>
      </c>
      <c r="AA30" s="11">
        <v>5.7155511372930325</v>
      </c>
      <c r="AB30" s="11">
        <v>5.471951865317279</v>
      </c>
      <c r="AC30" s="11"/>
      <c r="AD30" s="11">
        <f t="shared" si="4"/>
        <v>0.64421999489916804</v>
      </c>
      <c r="AE30" s="11">
        <f>'RD T1'!T58</f>
        <v>2.8081380802954663</v>
      </c>
      <c r="AF30" s="11">
        <f t="shared" si="7"/>
        <v>3.4523580751946343</v>
      </c>
    </row>
    <row r="31" spans="1:32" x14ac:dyDescent="0.2">
      <c r="A31" s="10" t="str">
        <f>name!D27</f>
        <v>82 Transport and mobile machine drivers and operatives</v>
      </c>
      <c r="B31" s="11">
        <v>25.147235196773284</v>
      </c>
      <c r="C31" s="11">
        <v>25.216492677620735</v>
      </c>
      <c r="D31" s="11">
        <v>23.849068359743299</v>
      </c>
      <c r="E31" s="11">
        <v>23.81626500938458</v>
      </c>
      <c r="F31" s="11">
        <v>22.341219725093939</v>
      </c>
      <c r="G31" s="11"/>
      <c r="H31" s="11">
        <f t="shared" si="2"/>
        <v>-1.5078486346493598</v>
      </c>
      <c r="I31" s="11">
        <f>'RD T1'!E30</f>
        <v>12.261825834027107</v>
      </c>
      <c r="J31" s="11">
        <f t="shared" si="5"/>
        <v>10.753977199377747</v>
      </c>
      <c r="L31" s="10" t="str">
        <f>name!D27</f>
        <v>82 Transport and mobile machine drivers and operatives</v>
      </c>
      <c r="M31" s="11">
        <v>23.879108679207448</v>
      </c>
      <c r="N31" s="11">
        <v>24.025389504877143</v>
      </c>
      <c r="O31" s="11">
        <v>22.647841402826831</v>
      </c>
      <c r="P31" s="11">
        <v>22.226290897122208</v>
      </c>
      <c r="Q31" s="11">
        <v>20.557458175894403</v>
      </c>
      <c r="R31" s="11"/>
      <c r="S31" s="11">
        <f t="shared" si="3"/>
        <v>-2.0903832269324276</v>
      </c>
      <c r="T31" s="11">
        <f>'RD T1'!T30</f>
        <v>11.211707246511574</v>
      </c>
      <c r="U31" s="11">
        <f t="shared" si="6"/>
        <v>9.1213240195791467</v>
      </c>
      <c r="W31" s="10" t="str">
        <f>name!D27</f>
        <v>82 Transport and mobile machine drivers and operatives</v>
      </c>
      <c r="X31" s="11">
        <v>1.2681265175658296</v>
      </c>
      <c r="Y31" s="11">
        <v>1.1911031727435895</v>
      </c>
      <c r="Z31" s="11">
        <v>1.2012269569164544</v>
      </c>
      <c r="AA31" s="11">
        <v>1.5899741122623607</v>
      </c>
      <c r="AB31" s="11">
        <v>1.7837615491995316</v>
      </c>
      <c r="AC31" s="11"/>
      <c r="AD31" s="11">
        <f t="shared" si="4"/>
        <v>0.58253459228307714</v>
      </c>
      <c r="AE31" s="11">
        <f>'RD T1'!T59</f>
        <v>1.0501185875155317</v>
      </c>
      <c r="AF31" s="11">
        <f t="shared" si="7"/>
        <v>1.6326531797986088</v>
      </c>
    </row>
    <row r="32" spans="1:32" x14ac:dyDescent="0.2">
      <c r="A32" s="10" t="str">
        <f>name!D28</f>
        <v>91 Elementary trades and related occupations</v>
      </c>
      <c r="B32" s="11">
        <v>13.515136689594309</v>
      </c>
      <c r="C32" s="11">
        <v>11.884279975165184</v>
      </c>
      <c r="D32" s="11">
        <v>10.948154558616645</v>
      </c>
      <c r="E32" s="11">
        <v>19.618910339684273</v>
      </c>
      <c r="F32" s="11">
        <v>21.604021397872977</v>
      </c>
      <c r="G32" s="11"/>
      <c r="H32" s="11">
        <f t="shared" si="2"/>
        <v>10.655866839256332</v>
      </c>
      <c r="I32" s="11">
        <f>'RD T1'!E31</f>
        <v>9.1992504843291094</v>
      </c>
      <c r="J32" s="11">
        <f t="shared" si="5"/>
        <v>19.855117323585439</v>
      </c>
      <c r="L32" s="10" t="str">
        <f>name!D28</f>
        <v>91 Elementary trades and related occupations</v>
      </c>
      <c r="M32" s="11">
        <v>10.034814141155639</v>
      </c>
      <c r="N32" s="11">
        <v>8.8490548194184715</v>
      </c>
      <c r="O32" s="11">
        <v>8.4619382225488327</v>
      </c>
      <c r="P32" s="11">
        <v>11.273197081514811</v>
      </c>
      <c r="Q32" s="11">
        <v>11.817151140787168</v>
      </c>
      <c r="R32" s="11"/>
      <c r="S32" s="11">
        <f t="shared" si="3"/>
        <v>3.355212918238335</v>
      </c>
      <c r="T32" s="11">
        <f>'RD T1'!T31</f>
        <v>3.7334991444276713</v>
      </c>
      <c r="U32" s="11">
        <f t="shared" si="6"/>
        <v>7.0887120626660067</v>
      </c>
      <c r="W32" s="10" t="str">
        <f>name!D28</f>
        <v>91 Elementary trades and related occupations</v>
      </c>
      <c r="X32" s="11">
        <v>3.4803225484386826</v>
      </c>
      <c r="Y32" s="11">
        <v>3.0352251557467094</v>
      </c>
      <c r="Z32" s="11">
        <v>2.4862163360678187</v>
      </c>
      <c r="AA32" s="11">
        <v>8.3457132581694733</v>
      </c>
      <c r="AB32" s="11">
        <v>9.7868702570858179</v>
      </c>
      <c r="AC32" s="11"/>
      <c r="AD32" s="11">
        <f t="shared" si="4"/>
        <v>7.3006539210179993</v>
      </c>
      <c r="AE32" s="11">
        <f>'RD T1'!T60</f>
        <v>5.4657513399014377</v>
      </c>
      <c r="AF32" s="11">
        <f t="shared" si="7"/>
        <v>12.766405260919438</v>
      </c>
    </row>
    <row r="33" spans="1:32" x14ac:dyDescent="0.2">
      <c r="A33" s="10" t="str">
        <f>name!D29</f>
        <v>92 Elementary administration and service occupations</v>
      </c>
      <c r="B33" s="11">
        <v>59.38858540313764</v>
      </c>
      <c r="C33" s="11">
        <v>56.917722416160437</v>
      </c>
      <c r="D33" s="11">
        <v>52.461555832393145</v>
      </c>
      <c r="E33" s="11">
        <v>44.935611737063923</v>
      </c>
      <c r="F33" s="11">
        <v>39.174251490964231</v>
      </c>
      <c r="G33" s="11"/>
      <c r="H33" s="11">
        <f t="shared" ref="H33" si="8">F33-D33</f>
        <v>-13.287304341428914</v>
      </c>
      <c r="I33" s="11">
        <f>'RD T1'!E32</f>
        <v>20.548586921506079</v>
      </c>
      <c r="J33" s="11">
        <f>SUM(H33:I33)</f>
        <v>7.2612825800771645</v>
      </c>
      <c r="L33" s="10" t="str">
        <f>name!D29</f>
        <v>92 Elementary administration and service occupations</v>
      </c>
      <c r="M33" s="11">
        <v>29.913313307738488</v>
      </c>
      <c r="N33" s="11">
        <v>28.039963449442368</v>
      </c>
      <c r="O33" s="11">
        <v>26.937375680697443</v>
      </c>
      <c r="P33" s="11">
        <v>25.792390757312251</v>
      </c>
      <c r="Q33" s="11">
        <v>23.55526131398458</v>
      </c>
      <c r="R33" s="11"/>
      <c r="S33" s="11">
        <f t="shared" ref="S33" si="9">Q33-O33</f>
        <v>-3.3821143667128624</v>
      </c>
      <c r="T33" s="11">
        <f>'RD T1'!T32</f>
        <v>10.022994970664532</v>
      </c>
      <c r="U33" s="11">
        <f t="shared" ref="U33" si="10">SUM(S33:T33)</f>
        <v>6.6408806039516701</v>
      </c>
      <c r="W33" s="10" t="str">
        <f>name!D29</f>
        <v>92 Elementary administration and service occupations</v>
      </c>
      <c r="X33" s="11">
        <v>29.475272095399138</v>
      </c>
      <c r="Y33" s="11">
        <v>28.877758966718094</v>
      </c>
      <c r="Z33" s="11">
        <v>25.524180151695681</v>
      </c>
      <c r="AA33" s="11">
        <v>19.143220979751732</v>
      </c>
      <c r="AB33" s="11">
        <v>15.618990176979667</v>
      </c>
      <c r="AC33" s="11"/>
      <c r="AD33" s="11">
        <f t="shared" ref="AD33" si="11">AB33-Z33</f>
        <v>-9.9051899747160146</v>
      </c>
      <c r="AE33" s="11">
        <f>'RD T1'!T61</f>
        <v>10.525591950841552</v>
      </c>
      <c r="AF33" s="11">
        <f t="shared" ref="AF33" si="12">SUM(AD33:AE33)</f>
        <v>0.62040197612553705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645.41899999999998</v>
      </c>
      <c r="E35" s="34">
        <f>SUM(E8:E33)</f>
        <v>654.80400000000009</v>
      </c>
      <c r="F35" s="34">
        <f>SUM(F8:F33)</f>
        <v>674.71299999999985</v>
      </c>
      <c r="G35" s="11"/>
      <c r="H35" s="34">
        <f>F35-D35</f>
        <v>29.293999999999869</v>
      </c>
      <c r="I35" s="34">
        <f>SUM(I8:I33)</f>
        <v>320.23267857626962</v>
      </c>
      <c r="J35" s="34">
        <f>SUM(J8:J33)</f>
        <v>349.52667857626955</v>
      </c>
      <c r="L35" s="231" t="str">
        <f>name!D3</f>
        <v>All occupations</v>
      </c>
      <c r="M35" s="34">
        <f>SUM(M8:M33)</f>
        <v>316.91560786753149</v>
      </c>
      <c r="N35" s="34">
        <f>SUM(N8:N33)</f>
        <v>327.67627377525736</v>
      </c>
      <c r="O35" s="34">
        <f>SUM(O8:O33)</f>
        <v>331.85263617990654</v>
      </c>
      <c r="P35" s="34">
        <f>SUM(P8:P33)</f>
        <v>334.04723237242558</v>
      </c>
      <c r="Q35" s="34">
        <f>SUM(Q8:Q33)</f>
        <v>338.83238243342799</v>
      </c>
      <c r="R35" s="11"/>
      <c r="S35" s="34">
        <f>Q35-O35</f>
        <v>6.9797462535214549</v>
      </c>
      <c r="T35" s="34">
        <f>SUM(T8:T33)</f>
        <v>134.29472040515614</v>
      </c>
      <c r="U35" s="34">
        <f>SUM(U8:U33)</f>
        <v>141.27446665867754</v>
      </c>
      <c r="W35" s="231" t="str">
        <f>name!D3</f>
        <v>All occupations</v>
      </c>
      <c r="X35" s="34">
        <f>SUM(X8:X33)</f>
        <v>299.46439213246845</v>
      </c>
      <c r="Y35" s="34">
        <f>SUM(Y8:Y33)</f>
        <v>310.39872622474326</v>
      </c>
      <c r="Z35" s="34">
        <f>SUM(Z8:Z33)</f>
        <v>313.56636382009333</v>
      </c>
      <c r="AA35" s="34">
        <f>SUM(AA8:AA33)</f>
        <v>320.75676762757473</v>
      </c>
      <c r="AB35" s="34">
        <f>SUM(AB8:AB33)</f>
        <v>335.88061756657186</v>
      </c>
      <c r="AC35" s="11"/>
      <c r="AD35" s="34">
        <f t="shared" ref="AD35" si="13">AB35-Z35</f>
        <v>22.314253746478528</v>
      </c>
      <c r="AE35" s="34">
        <f>SUM(AE8:AE33)</f>
        <v>185.93795817111359</v>
      </c>
      <c r="AF35" s="34">
        <f>SUM(AF8:AF33)</f>
        <v>208.25221191759218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Sheffield City Region (Continued)</v>
      </c>
      <c r="L38" s="19" t="str">
        <f>CONCATENATE(L$1," (Continued)")</f>
        <v>Occupation Table 2.1  Males: Employment Change by Occupation (SOC 2020) and Replacement Demand, 2015-2035, Sheffield City Region (Continued)</v>
      </c>
      <c r="W38" s="19" t="str">
        <f>CONCATENATE(W$1," (Continued)")</f>
        <v>Occupation Table 2.2  Females: Employment Change by Occupation (SOC 2020) and Replacement Demand, 2015-2035, Sheffield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5.6012974906403175</v>
      </c>
      <c r="C45" s="173">
        <f t="shared" si="20"/>
        <v>6.4311492798997101</v>
      </c>
      <c r="D45" s="173">
        <f t="shared" si="20"/>
        <v>6.8562968010479519</v>
      </c>
      <c r="E45" s="173">
        <f t="shared" si="20"/>
        <v>6.0588259597154792</v>
      </c>
      <c r="F45" s="173">
        <f t="shared" si="20"/>
        <v>6.3766487330506951</v>
      </c>
      <c r="H45" s="68">
        <f t="shared" ref="H45:H70" si="21">IF(D8&gt;0,(H8/D8)*100,0)</f>
        <v>-2.7744930418517999</v>
      </c>
      <c r="I45" s="69">
        <f t="shared" ref="I45:I70" si="22">IF(D8&gt;0,I8/D8*100,0)</f>
        <v>48.459984052568146</v>
      </c>
      <c r="J45" s="69">
        <f t="shared" ref="J45:J70" si="23">IF(D8&gt;0,(J8/D8)*100,0)</f>
        <v>45.685491010716348</v>
      </c>
      <c r="L45" t="str">
        <f t="shared" ref="L45:L70" si="24">L8</f>
        <v>11 Corporate managers and directors</v>
      </c>
      <c r="M45" s="173">
        <f t="shared" ref="M45:Q45" si="25">M8/M$35*100</f>
        <v>7.3416827711607349</v>
      </c>
      <c r="N45" s="173">
        <f t="shared" si="25"/>
        <v>8.2269246057908081</v>
      </c>
      <c r="O45" s="173">
        <f t="shared" si="25"/>
        <v>8.7228347980982956</v>
      </c>
      <c r="P45" s="173">
        <f t="shared" si="25"/>
        <v>7.3619284618723801</v>
      </c>
      <c r="Q45" s="173">
        <f t="shared" si="25"/>
        <v>7.4148078358329856</v>
      </c>
      <c r="S45" s="68">
        <f t="shared" ref="S45:S70" si="26">IF(O8&gt;0,(S8/O8)*100,0)</f>
        <v>-13.207561520537931</v>
      </c>
      <c r="T45" s="69">
        <f t="shared" ref="T45:T70" si="27">IF(O8&gt;0,T8/O8*100,0)</f>
        <v>40.833669877187283</v>
      </c>
      <c r="U45" s="69">
        <f t="shared" ref="U45:U70" si="28">IF(O8&gt;0,(U8/O8)*100,0)</f>
        <v>27.626108356649347</v>
      </c>
      <c r="W45" t="str">
        <f t="shared" ref="W45:W70" si="29">W8</f>
        <v>11 Corporate managers and directors</v>
      </c>
      <c r="X45" s="173">
        <f t="shared" ref="X45:AB45" si="30">X8/X$35*100</f>
        <v>3.7594916746892406</v>
      </c>
      <c r="Y45" s="173">
        <f t="shared" si="30"/>
        <v>4.5354167345944711</v>
      </c>
      <c r="Z45" s="173">
        <f t="shared" si="30"/>
        <v>4.8809077723748766</v>
      </c>
      <c r="AA45" s="173">
        <f t="shared" si="30"/>
        <v>4.7017297788221031</v>
      </c>
      <c r="AB45" s="173">
        <f t="shared" si="30"/>
        <v>5.3293661458947152</v>
      </c>
      <c r="AD45" s="68">
        <f t="shared" ref="AD45:AD70" si="31">IF(Z8&gt;0,(AD8/Z8)*100,0)</f>
        <v>16.958133929293137</v>
      </c>
      <c r="AE45" s="69">
        <f t="shared" ref="AE45:AE70" si="32">IF(Z8&gt;0,AE8/Z8*100,0)</f>
        <v>62.884044729920561</v>
      </c>
      <c r="AF45" s="69">
        <f t="shared" ref="AF45:AF70" si="33">IF(Z8&gt;0,(AF8/Z8)*100,0)</f>
        <v>79.842178659213701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2.9253127799726326</v>
      </c>
      <c r="C46" s="173">
        <f t="shared" si="20"/>
        <v>3.0242832547061957</v>
      </c>
      <c r="D46" s="173">
        <f t="shared" si="20"/>
        <v>3.0438630775140125</v>
      </c>
      <c r="E46" s="173">
        <f t="shared" si="20"/>
        <v>2.9901992798647283</v>
      </c>
      <c r="F46" s="173">
        <f t="shared" si="20"/>
        <v>3.2117790702747997</v>
      </c>
      <c r="H46" s="68">
        <f t="shared" si="21"/>
        <v>10.305681692668637</v>
      </c>
      <c r="I46" s="69">
        <f t="shared" si="22"/>
        <v>57.791320448563276</v>
      </c>
      <c r="J46" s="69">
        <f t="shared" si="23"/>
        <v>68.097002141231926</v>
      </c>
      <c r="L46" t="str">
        <f t="shared" si="24"/>
        <v>12 Other managers and proprietors</v>
      </c>
      <c r="M46" s="173">
        <f t="shared" ref="M46:Q46" si="34">M9/M$35*100</f>
        <v>3.3306204970530531</v>
      </c>
      <c r="N46" s="173">
        <f t="shared" si="34"/>
        <v>3.3152032205239643</v>
      </c>
      <c r="O46" s="173">
        <f t="shared" si="34"/>
        <v>3.3419420785389371</v>
      </c>
      <c r="P46" s="173">
        <f t="shared" si="34"/>
        <v>3.5749957166323059</v>
      </c>
      <c r="Q46" s="173">
        <f t="shared" si="34"/>
        <v>3.8863301435779243</v>
      </c>
      <c r="S46" s="68">
        <f t="shared" si="26"/>
        <v>18.735452056745061</v>
      </c>
      <c r="T46" s="69">
        <f t="shared" si="27"/>
        <v>55.807367165543234</v>
      </c>
      <c r="U46" s="69">
        <f t="shared" si="28"/>
        <v>74.542819222288287</v>
      </c>
      <c r="W46" t="str">
        <f t="shared" si="29"/>
        <v>12 Other managers and proprietors</v>
      </c>
      <c r="X46" s="173">
        <f t="shared" ref="X46:AB46" si="35">X9/X$35*100</f>
        <v>2.4963858527434253</v>
      </c>
      <c r="Y46" s="173">
        <f t="shared" si="35"/>
        <v>2.7171699764868547</v>
      </c>
      <c r="Z46" s="173">
        <f t="shared" si="35"/>
        <v>2.7284009817876176</v>
      </c>
      <c r="AA46" s="173">
        <f t="shared" si="35"/>
        <v>2.3811719703294174</v>
      </c>
      <c r="AB46" s="173">
        <f t="shared" si="35"/>
        <v>2.5312999497580337</v>
      </c>
      <c r="AD46" s="68">
        <f t="shared" si="31"/>
        <v>-0.62185485469748003</v>
      </c>
      <c r="AE46" s="69">
        <f t="shared" si="32"/>
        <v>60.363125025928063</v>
      </c>
      <c r="AF46" s="69">
        <f t="shared" si="33"/>
        <v>59.741270171230589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</v>
      </c>
      <c r="C47" s="173">
        <f t="shared" si="20"/>
        <v>4.7458310370125716</v>
      </c>
      <c r="D47" s="173">
        <f t="shared" si="20"/>
        <v>5.0593175413676219</v>
      </c>
      <c r="E47" s="173">
        <f t="shared" si="20"/>
        <v>6.1006910241404189</v>
      </c>
      <c r="F47" s="173">
        <f t="shared" si="20"/>
        <v>6.747941246018442</v>
      </c>
      <c r="H47" s="68">
        <f t="shared" si="21"/>
        <v>39.430147318521058</v>
      </c>
      <c r="I47" s="69">
        <f t="shared" si="22"/>
        <v>48.056200047509421</v>
      </c>
      <c r="J47" s="69">
        <f t="shared" si="23"/>
        <v>87.486347366030472</v>
      </c>
      <c r="L47" t="str">
        <f t="shared" si="24"/>
        <v>21 Science, research, engineering and technology professionals</v>
      </c>
      <c r="M47" s="173">
        <f t="shared" ref="M47:Q47" si="36">M10/M$35*100</f>
        <v>6.0843467111433336</v>
      </c>
      <c r="N47" s="173">
        <f t="shared" si="36"/>
        <v>7.3767040314375256</v>
      </c>
      <c r="O47" s="173">
        <f t="shared" si="36"/>
        <v>7.4916691771463029</v>
      </c>
      <c r="P47" s="173">
        <f t="shared" si="36"/>
        <v>8.78256218268473</v>
      </c>
      <c r="Q47" s="173">
        <f t="shared" si="36"/>
        <v>9.5164843487112343</v>
      </c>
      <c r="S47" s="68">
        <f t="shared" si="26"/>
        <v>29.699285604213603</v>
      </c>
      <c r="T47" s="69">
        <f t="shared" si="27"/>
        <v>39.73983894664449</v>
      </c>
      <c r="U47" s="69">
        <f t="shared" si="28"/>
        <v>69.439124550858097</v>
      </c>
      <c r="W47" t="str">
        <f t="shared" si="29"/>
        <v>21 Science, research, engineering and technology professionals</v>
      </c>
      <c r="X47" s="173">
        <f t="shared" ref="X47:AB47" si="37">X10/X$35*100</f>
        <v>1.8386655869000033</v>
      </c>
      <c r="Y47" s="173">
        <f t="shared" si="37"/>
        <v>1.96851725717142</v>
      </c>
      <c r="Z47" s="173">
        <f t="shared" si="37"/>
        <v>2.4851182789978332</v>
      </c>
      <c r="AA47" s="173">
        <f t="shared" si="37"/>
        <v>3.3076973027068033</v>
      </c>
      <c r="AB47" s="173">
        <f t="shared" si="37"/>
        <v>3.95506780738036</v>
      </c>
      <c r="AD47" s="68">
        <f t="shared" si="31"/>
        <v>70.475645291423376</v>
      </c>
      <c r="AE47" s="69">
        <f t="shared" si="32"/>
        <v>74.588852476349686</v>
      </c>
      <c r="AF47" s="69">
        <f t="shared" si="33"/>
        <v>145.06449776777305</v>
      </c>
    </row>
    <row r="48" spans="1:32" x14ac:dyDescent="0.2">
      <c r="A48" t="str">
        <f t="shared" si="19"/>
        <v>22 Health professionals</v>
      </c>
      <c r="B48" s="173">
        <f t="shared" si="20"/>
        <v>4.4428115299579698</v>
      </c>
      <c r="C48" s="173">
        <f t="shared" si="20"/>
        <v>4.8390024426263727</v>
      </c>
      <c r="D48" s="173">
        <f t="shared" si="20"/>
        <v>4.9210305219920185</v>
      </c>
      <c r="E48" s="173">
        <f t="shared" si="20"/>
        <v>4.8457900691136189</v>
      </c>
      <c r="F48" s="173">
        <f t="shared" si="20"/>
        <v>5.2075842829330918</v>
      </c>
      <c r="H48" s="68">
        <f t="shared" si="21"/>
        <v>10.626094563713801</v>
      </c>
      <c r="I48" s="69">
        <f t="shared" si="22"/>
        <v>55.135697834932465</v>
      </c>
      <c r="J48" s="69">
        <f t="shared" si="23"/>
        <v>65.761792398646264</v>
      </c>
      <c r="L48" t="str">
        <f t="shared" si="24"/>
        <v>22 Health professionals</v>
      </c>
      <c r="M48" s="173">
        <f t="shared" ref="M48:Q48" si="38">M11/M$35*100</f>
        <v>2.2240300199126319</v>
      </c>
      <c r="N48" s="173">
        <f t="shared" si="38"/>
        <v>2.4391467446250656</v>
      </c>
      <c r="O48" s="173">
        <f t="shared" si="38"/>
        <v>2.7978560069558789</v>
      </c>
      <c r="P48" s="173">
        <f t="shared" si="38"/>
        <v>2.7444879303487593</v>
      </c>
      <c r="Q48" s="173">
        <f t="shared" si="38"/>
        <v>2.9381761709081857</v>
      </c>
      <c r="S48" s="68">
        <f t="shared" si="26"/>
        <v>7.2240260676182455</v>
      </c>
      <c r="T48" s="69">
        <f t="shared" si="27"/>
        <v>39.632159300662678</v>
      </c>
      <c r="U48" s="69">
        <f t="shared" si="28"/>
        <v>46.856185368280926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7.3724399418189801</v>
      </c>
      <c r="Z48" s="173">
        <f t="shared" si="39"/>
        <v>7.1680223590660566</v>
      </c>
      <c r="AA48" s="173">
        <f t="shared" si="39"/>
        <v>7.0341590598114623</v>
      </c>
      <c r="AB48" s="173">
        <f t="shared" si="39"/>
        <v>7.4969362642475206</v>
      </c>
      <c r="AD48" s="68">
        <f t="shared" si="31"/>
        <v>12.031445746771247</v>
      </c>
      <c r="AE48" s="69">
        <f t="shared" si="32"/>
        <v>61.540012223581201</v>
      </c>
      <c r="AF48" s="69">
        <f t="shared" si="33"/>
        <v>73.571457970352455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4.5734026048668994</v>
      </c>
      <c r="C49" s="173">
        <f t="shared" si="20"/>
        <v>4.8040162700542615</v>
      </c>
      <c r="D49" s="173">
        <f t="shared" si="20"/>
        <v>4.9661150475277607</v>
      </c>
      <c r="E49" s="173">
        <f t="shared" si="20"/>
        <v>4.7671543493805109</v>
      </c>
      <c r="F49" s="173">
        <f t="shared" si="20"/>
        <v>4.9474065480039817</v>
      </c>
      <c r="H49" s="68">
        <f t="shared" si="21"/>
        <v>4.1449354113138579</v>
      </c>
      <c r="I49" s="69">
        <f t="shared" si="22"/>
        <v>51.952466357626768</v>
      </c>
      <c r="J49" s="69">
        <f t="shared" si="23"/>
        <v>56.097401768940628</v>
      </c>
      <c r="L49" t="str">
        <f t="shared" si="24"/>
        <v>23 Teaching and other educational professionals</v>
      </c>
      <c r="M49" s="173">
        <f t="shared" ref="M49:Q49" si="40">M12/M$35*100</f>
        <v>2.8035559157475505</v>
      </c>
      <c r="N49" s="173">
        <f t="shared" si="40"/>
        <v>2.7734752737816799</v>
      </c>
      <c r="O49" s="173">
        <f t="shared" si="40"/>
        <v>2.7842974138742163</v>
      </c>
      <c r="P49" s="173">
        <f t="shared" si="40"/>
        <v>2.7245280132688707</v>
      </c>
      <c r="Q49" s="173">
        <f t="shared" si="40"/>
        <v>2.7483373098343074</v>
      </c>
      <c r="S49" s="68">
        <f t="shared" si="26"/>
        <v>0.78456997720077803</v>
      </c>
      <c r="T49" s="69">
        <f t="shared" si="27"/>
        <v>42.808146577378636</v>
      </c>
      <c r="U49" s="69">
        <f t="shared" si="28"/>
        <v>43.592716554579418</v>
      </c>
      <c r="W49" t="str">
        <f t="shared" si="29"/>
        <v>23 Teaching and other educational professionals</v>
      </c>
      <c r="X49" s="173">
        <f t="shared" ref="X49:AB49" si="41">X12/X$35*100</f>
        <v>6.446386685947517</v>
      </c>
      <c r="Y49" s="173">
        <f t="shared" si="41"/>
        <v>6.9475821135711016</v>
      </c>
      <c r="Z49" s="173">
        <f t="shared" si="41"/>
        <v>7.2751698982168866</v>
      </c>
      <c r="AA49" s="173">
        <f t="shared" si="41"/>
        <v>6.8944163223573911</v>
      </c>
      <c r="AB49" s="173">
        <f t="shared" si="41"/>
        <v>7.1658015078066715</v>
      </c>
      <c r="AD49" s="68">
        <f t="shared" si="31"/>
        <v>5.5059876522175655</v>
      </c>
      <c r="AE49" s="69">
        <f t="shared" si="32"/>
        <v>55.656199529650451</v>
      </c>
      <c r="AF49" s="69">
        <f t="shared" si="33"/>
        <v>61.162187181868021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4.6975159229933245</v>
      </c>
      <c r="C50" s="173">
        <f t="shared" si="20"/>
        <v>5.50112218399802</v>
      </c>
      <c r="D50" s="173">
        <f t="shared" si="20"/>
        <v>6.1769126775616163</v>
      </c>
      <c r="E50" s="173">
        <f t="shared" si="20"/>
        <v>6.2907662716956887</v>
      </c>
      <c r="F50" s="173">
        <f t="shared" si="20"/>
        <v>6.8457204713679882</v>
      </c>
      <c r="H50" s="68">
        <f t="shared" si="21"/>
        <v>15.857734463619055</v>
      </c>
      <c r="I50" s="69">
        <f t="shared" si="22"/>
        <v>52.029164947831319</v>
      </c>
      <c r="J50" s="69">
        <f t="shared" si="23"/>
        <v>67.886899411450372</v>
      </c>
      <c r="L50" t="str">
        <f t="shared" si="24"/>
        <v>24 Business, media and public service professionals</v>
      </c>
      <c r="M50" s="173">
        <f t="shared" ref="M50:Q50" si="42">M13/M$35*100</f>
        <v>4.9545055645237888</v>
      </c>
      <c r="N50" s="173">
        <f t="shared" si="42"/>
        <v>5.7552446525206458</v>
      </c>
      <c r="O50" s="173">
        <f t="shared" si="42"/>
        <v>6.2822415445670314</v>
      </c>
      <c r="P50" s="173">
        <f t="shared" si="42"/>
        <v>6.4464193889078425</v>
      </c>
      <c r="Q50" s="173">
        <f t="shared" si="42"/>
        <v>6.7546389689215687</v>
      </c>
      <c r="S50" s="68">
        <f t="shared" si="26"/>
        <v>9.7809913468141456</v>
      </c>
      <c r="T50" s="69">
        <f t="shared" si="27"/>
        <v>44.195218247031455</v>
      </c>
      <c r="U50" s="69">
        <f t="shared" si="28"/>
        <v>53.976209593845596</v>
      </c>
      <c r="W50" t="str">
        <f t="shared" si="29"/>
        <v>24 Business, media and public service professionals</v>
      </c>
      <c r="X50" s="173">
        <f t="shared" ref="X50:AB50" si="43">X13/X$35*100</f>
        <v>4.4255502716471646</v>
      </c>
      <c r="Y50" s="173">
        <f t="shared" si="43"/>
        <v>5.2328546412124979</v>
      </c>
      <c r="Z50" s="173">
        <f t="shared" si="43"/>
        <v>6.0654413393869575</v>
      </c>
      <c r="AA50" s="173">
        <f t="shared" si="43"/>
        <v>6.128663712178577</v>
      </c>
      <c r="AB50" s="173">
        <f t="shared" si="43"/>
        <v>6.9376024105317624</v>
      </c>
      <c r="AD50" s="68">
        <f t="shared" si="31"/>
        <v>22.518726330885087</v>
      </c>
      <c r="AE50" s="69">
        <f t="shared" si="32"/>
        <v>60.616306819653296</v>
      </c>
      <c r="AF50" s="69">
        <f t="shared" si="33"/>
        <v>83.135033150538391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1.8328257374393628</v>
      </c>
      <c r="D51" s="173">
        <f t="shared" si="20"/>
        <v>1.9988987557785691</v>
      </c>
      <c r="E51" s="173">
        <f t="shared" si="20"/>
        <v>1.8393736855925615</v>
      </c>
      <c r="F51" s="173">
        <f t="shared" si="20"/>
        <v>1.932904054168288</v>
      </c>
      <c r="H51" s="68">
        <f t="shared" si="21"/>
        <v>1.0873545377653147</v>
      </c>
      <c r="I51" s="69">
        <f t="shared" si="22"/>
        <v>39.805661566750864</v>
      </c>
      <c r="J51" s="69">
        <f t="shared" si="23"/>
        <v>40.893016104516185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2.7374009300301982</v>
      </c>
      <c r="O51" s="173">
        <f t="shared" si="44"/>
        <v>2.8603197838669359</v>
      </c>
      <c r="P51" s="173">
        <f t="shared" si="44"/>
        <v>2.5136951309188631</v>
      </c>
      <c r="Q51" s="173">
        <f t="shared" si="44"/>
        <v>2.5744100571434672</v>
      </c>
      <c r="S51" s="68">
        <f t="shared" si="26"/>
        <v>-8.1026959479078364</v>
      </c>
      <c r="T51" s="69">
        <f t="shared" si="27"/>
        <v>33.380115800322436</v>
      </c>
      <c r="U51" s="69">
        <f t="shared" si="28"/>
        <v>25.277419852414596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0.87789969098681264</v>
      </c>
      <c r="Z51" s="173">
        <f t="shared" si="45"/>
        <v>1.0872421751768848</v>
      </c>
      <c r="AA51" s="173">
        <f t="shared" si="45"/>
        <v>1.1371119244247776</v>
      </c>
      <c r="AB51" s="173">
        <f t="shared" si="45"/>
        <v>1.2857604085831327</v>
      </c>
      <c r="AD51" s="68">
        <f t="shared" si="31"/>
        <v>26.674509451957558</v>
      </c>
      <c r="AE51" s="69">
        <f t="shared" si="32"/>
        <v>57.695817359708045</v>
      </c>
      <c r="AF51" s="69">
        <f t="shared" si="33"/>
        <v>84.370326811665606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1.9924851702063695</v>
      </c>
      <c r="D52" s="173">
        <f t="shared" si="20"/>
        <v>2.0610258976903335</v>
      </c>
      <c r="E52" s="173">
        <f t="shared" si="20"/>
        <v>3.2453461812523545</v>
      </c>
      <c r="F52" s="173">
        <f t="shared" si="20"/>
        <v>3.8395734733954594</v>
      </c>
      <c r="H52" s="68">
        <f t="shared" si="21"/>
        <v>94.749730580220387</v>
      </c>
      <c r="I52" s="69">
        <f t="shared" si="22"/>
        <v>95.995293037255934</v>
      </c>
      <c r="J52" s="69">
        <f t="shared" si="23"/>
        <v>190.74502361747633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0.92949944640897153</v>
      </c>
      <c r="O52" s="173">
        <f t="shared" si="46"/>
        <v>1.0295856622962254</v>
      </c>
      <c r="P52" s="173">
        <f t="shared" si="46"/>
        <v>1.3821017948121279</v>
      </c>
      <c r="Q52" s="173">
        <f t="shared" si="46"/>
        <v>1.5903893264432991</v>
      </c>
      <c r="S52" s="68">
        <f t="shared" si="26"/>
        <v>57.717761258334001</v>
      </c>
      <c r="T52" s="69">
        <f t="shared" si="27"/>
        <v>68.07266078140367</v>
      </c>
      <c r="U52" s="69">
        <f t="shared" si="28"/>
        <v>125.79042203973765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3.152616708029742</v>
      </c>
      <c r="AA52" s="173">
        <f t="shared" si="47"/>
        <v>5.1857935648800817</v>
      </c>
      <c r="AB52" s="173">
        <f t="shared" si="47"/>
        <v>6.1085237586623649</v>
      </c>
      <c r="AD52" s="68">
        <f t="shared" si="31"/>
        <v>107.54896293694401</v>
      </c>
      <c r="AE52" s="69">
        <f t="shared" si="32"/>
        <v>105.64609651323458</v>
      </c>
      <c r="AF52" s="69">
        <f t="shared" si="33"/>
        <v>213.19505945017863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1.1964357432537396</v>
      </c>
      <c r="E53" s="173">
        <f t="shared" si="20"/>
        <v>0.97803408719896179</v>
      </c>
      <c r="F53" s="173">
        <f t="shared" si="20"/>
        <v>0.99787809875139</v>
      </c>
      <c r="H53" s="68">
        <f t="shared" si="21"/>
        <v>-12.810247718917633</v>
      </c>
      <c r="I53" s="69">
        <f t="shared" si="22"/>
        <v>29.108629231221432</v>
      </c>
      <c r="J53" s="69">
        <f t="shared" si="23"/>
        <v>16.298381512303799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</v>
      </c>
      <c r="O53" s="173">
        <f t="shared" si="48"/>
        <v>1.7829341641375753</v>
      </c>
      <c r="P53" s="173">
        <f t="shared" si="48"/>
        <v>1.448949554236431</v>
      </c>
      <c r="Q53" s="173">
        <f t="shared" si="48"/>
        <v>1.3854924852549482</v>
      </c>
      <c r="S53" s="68">
        <f t="shared" si="26"/>
        <v>-20.657020495568862</v>
      </c>
      <c r="T53" s="69">
        <f t="shared" si="27"/>
        <v>23.547173287489507</v>
      </c>
      <c r="U53" s="69">
        <f t="shared" si="28"/>
        <v>2.8901527919206469</v>
      </c>
      <c r="W53" t="str">
        <f t="shared" si="29"/>
        <v>33 Protective service occupations</v>
      </c>
      <c r="X53" s="173">
        <f t="shared" ref="X53:AB53" si="49">X16/X$35*100</f>
        <v>0.50590841776819739</v>
      </c>
      <c r="Y53" s="173">
        <f t="shared" si="49"/>
        <v>0.51735495355317229</v>
      </c>
      <c r="Z53" s="173">
        <f t="shared" si="49"/>
        <v>0.57573445146173974</v>
      </c>
      <c r="AA53" s="173">
        <f t="shared" si="49"/>
        <v>0.48760637273875207</v>
      </c>
      <c r="AB53" s="173">
        <f t="shared" si="49"/>
        <v>0.60685730393449078</v>
      </c>
      <c r="AD53" s="68">
        <f t="shared" si="31"/>
        <v>12.906732311652124</v>
      </c>
      <c r="AE53" s="69">
        <f t="shared" si="32"/>
        <v>47.33572150429297</v>
      </c>
      <c r="AF53" s="69">
        <f t="shared" si="33"/>
        <v>60.242453815945098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1.2279550081241912</v>
      </c>
      <c r="C54" s="173">
        <f t="shared" si="20"/>
        <v>1.3634744478452268</v>
      </c>
      <c r="D54" s="173">
        <f t="shared" si="20"/>
        <v>1.4859550485603212</v>
      </c>
      <c r="E54" s="173">
        <f t="shared" si="20"/>
        <v>1.2459902951653834</v>
      </c>
      <c r="F54" s="173">
        <f t="shared" si="20"/>
        <v>1.2914278946431574</v>
      </c>
      <c r="H54" s="68">
        <f t="shared" si="21"/>
        <v>-9.1464664536436011</v>
      </c>
      <c r="I54" s="69">
        <f t="shared" si="22"/>
        <v>42.602793265073061</v>
      </c>
      <c r="J54" s="69">
        <f t="shared" si="23"/>
        <v>33.456326811429456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1.3755441802325206</v>
      </c>
      <c r="O54" s="173">
        <f t="shared" si="50"/>
        <v>1.3756685477960238</v>
      </c>
      <c r="P54" s="173">
        <f t="shared" si="50"/>
        <v>1.1056957400928995</v>
      </c>
      <c r="Q54" s="173">
        <f t="shared" si="50"/>
        <v>1.1128255410383763</v>
      </c>
      <c r="S54" s="68">
        <f t="shared" si="26"/>
        <v>-17.405160365357617</v>
      </c>
      <c r="T54" s="69">
        <f t="shared" si="27"/>
        <v>33.257356958187891</v>
      </c>
      <c r="U54" s="69">
        <f t="shared" si="28"/>
        <v>15.852196592830273</v>
      </c>
      <c r="W54" t="str">
        <f t="shared" si="29"/>
        <v>34 Culture, media and sports occupations</v>
      </c>
      <c r="X54" s="173">
        <f t="shared" ref="X54:AB54" si="51">X17/X$35*100</f>
        <v>1.2613385951233411</v>
      </c>
      <c r="Y54" s="173">
        <f t="shared" si="51"/>
        <v>1.3507328848168056</v>
      </c>
      <c r="Z54" s="173">
        <f t="shared" si="51"/>
        <v>1.6026731351810133</v>
      </c>
      <c r="AA54" s="173">
        <f t="shared" si="51"/>
        <v>1.3920979149219721</v>
      </c>
      <c r="AB54" s="173">
        <f t="shared" si="51"/>
        <v>1.4715998301914526</v>
      </c>
      <c r="AD54" s="68">
        <f t="shared" si="31"/>
        <v>-1.6441388706358351</v>
      </c>
      <c r="AE54" s="69">
        <f t="shared" si="32"/>
        <v>51.092334750675185</v>
      </c>
      <c r="AF54" s="69">
        <f t="shared" si="33"/>
        <v>49.448195880039343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5.022067865638058</v>
      </c>
      <c r="C55" s="173">
        <f t="shared" si="52"/>
        <v>5.227528187615067</v>
      </c>
      <c r="D55" s="173">
        <f t="shared" si="52"/>
        <v>5.5778767409949905</v>
      </c>
      <c r="E55" s="173">
        <f t="shared" si="52"/>
        <v>5.49956560391536</v>
      </c>
      <c r="F55" s="173">
        <f t="shared" si="52"/>
        <v>5.6549438087593265</v>
      </c>
      <c r="H55" s="68">
        <f t="shared" si="21"/>
        <v>5.9831229849735523</v>
      </c>
      <c r="I55" s="69">
        <f t="shared" si="22"/>
        <v>47.701859874806715</v>
      </c>
      <c r="J55" s="69">
        <f t="shared" si="23"/>
        <v>53.68498285978027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5.0951610453183385</v>
      </c>
      <c r="O55" s="173">
        <f t="shared" si="53"/>
        <v>5.4848255709824629</v>
      </c>
      <c r="P55" s="173">
        <f t="shared" si="53"/>
        <v>5.375350260500511</v>
      </c>
      <c r="Q55" s="173">
        <f t="shared" si="53"/>
        <v>5.3729534205418723</v>
      </c>
      <c r="S55" s="68">
        <f t="shared" si="26"/>
        <v>2.0700638782883952E-2</v>
      </c>
      <c r="T55" s="69">
        <f t="shared" si="27"/>
        <v>38.373644423544903</v>
      </c>
      <c r="U55" s="69">
        <f t="shared" si="28"/>
        <v>38.394345062327787</v>
      </c>
      <c r="W55" t="str">
        <f t="shared" si="29"/>
        <v>35 Business and public service associate professionals</v>
      </c>
      <c r="X55" s="173">
        <f t="shared" ref="X55:AB55" si="54">X18/X$35*100</f>
        <v>5.1937915676070343</v>
      </c>
      <c r="Y55" s="173">
        <f t="shared" si="54"/>
        <v>5.3672632067809127</v>
      </c>
      <c r="Z55" s="173">
        <f t="shared" si="54"/>
        <v>5.6763543828316241</v>
      </c>
      <c r="AA55" s="173">
        <f t="shared" si="54"/>
        <v>5.628927774487237</v>
      </c>
      <c r="AB55" s="173">
        <f t="shared" si="54"/>
        <v>5.9394123671277148</v>
      </c>
      <c r="AD55" s="68">
        <f t="shared" si="31"/>
        <v>12.080342870666096</v>
      </c>
      <c r="AE55" s="69">
        <f t="shared" si="32"/>
        <v>57.240966205273068</v>
      </c>
      <c r="AF55" s="69">
        <f t="shared" si="33"/>
        <v>69.321309075939169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10.288929745321573</v>
      </c>
      <c r="C56" s="173">
        <f t="shared" si="52"/>
        <v>9.5658559412979276</v>
      </c>
      <c r="D56" s="173">
        <f t="shared" si="52"/>
        <v>10.1921718388461</v>
      </c>
      <c r="E56" s="173">
        <f t="shared" si="52"/>
        <v>10.454067066458167</v>
      </c>
      <c r="F56" s="173">
        <f t="shared" si="52"/>
        <v>10.127622887991087</v>
      </c>
      <c r="H56" s="68">
        <f t="shared" si="21"/>
        <v>3.876693284790985</v>
      </c>
      <c r="I56" s="69">
        <f t="shared" si="22"/>
        <v>50.80383024421814</v>
      </c>
      <c r="J56" s="69">
        <f t="shared" si="23"/>
        <v>54.680523529009129</v>
      </c>
      <c r="L56" t="str">
        <f t="shared" si="24"/>
        <v>41 Administrative occupations</v>
      </c>
      <c r="M56" s="173">
        <f t="shared" ref="M56:Q56" si="55">M19/M$35*100</f>
        <v>7.0967607072070118</v>
      </c>
      <c r="N56" s="173">
        <f t="shared" si="55"/>
        <v>6.6205675957752108</v>
      </c>
      <c r="O56" s="173">
        <f t="shared" si="55"/>
        <v>7.8502911010433341</v>
      </c>
      <c r="P56" s="173">
        <f t="shared" si="55"/>
        <v>8.492659496731811</v>
      </c>
      <c r="Q56" s="173">
        <f t="shared" si="55"/>
        <v>9.4159943208952495</v>
      </c>
      <c r="S56" s="68">
        <f t="shared" si="26"/>
        <v>22.467277679987873</v>
      </c>
      <c r="T56" s="69">
        <f t="shared" si="27"/>
        <v>42.700439591799174</v>
      </c>
      <c r="U56" s="69">
        <f t="shared" si="28"/>
        <v>65.167717271787055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12.675086194890536</v>
      </c>
      <c r="Z56" s="173">
        <f t="shared" si="56"/>
        <v>12.670624205327194</v>
      </c>
      <c r="AA56" s="173">
        <f t="shared" si="56"/>
        <v>12.49674499674007</v>
      </c>
      <c r="AB56" s="173">
        <f t="shared" si="56"/>
        <v>10.845505344393844</v>
      </c>
      <c r="AD56" s="68">
        <f t="shared" si="31"/>
        <v>-8.3131071326161461</v>
      </c>
      <c r="AE56" s="69">
        <f t="shared" si="32"/>
        <v>56.117203544241768</v>
      </c>
      <c r="AF56" s="69">
        <f t="shared" si="33"/>
        <v>47.804096411625622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2.5448733334191571</v>
      </c>
      <c r="C57" s="173">
        <f t="shared" si="52"/>
        <v>2.1716406612301813</v>
      </c>
      <c r="D57" s="173">
        <f t="shared" si="52"/>
        <v>2.1558244436564062</v>
      </c>
      <c r="E57" s="173">
        <f t="shared" si="52"/>
        <v>2.0218784209706806</v>
      </c>
      <c r="F57" s="173">
        <f t="shared" si="52"/>
        <v>1.4390971488913487</v>
      </c>
      <c r="H57" s="68">
        <f t="shared" si="21"/>
        <v>-30.216290301050204</v>
      </c>
      <c r="I57" s="69">
        <f t="shared" si="22"/>
        <v>45.888821933243626</v>
      </c>
      <c r="J57" s="69">
        <f t="shared" si="23"/>
        <v>15.672531632193426</v>
      </c>
      <c r="L57" t="str">
        <f t="shared" si="24"/>
        <v>42 Secretarial and related occupations</v>
      </c>
      <c r="M57" s="173">
        <f t="shared" ref="M57:Q57" si="57">M20/M$35*100</f>
        <v>0.43270874921774605</v>
      </c>
      <c r="N57" s="173">
        <f t="shared" si="57"/>
        <v>0.323117605834773</v>
      </c>
      <c r="O57" s="173">
        <f t="shared" si="57"/>
        <v>0.32499507552787216</v>
      </c>
      <c r="P57" s="173">
        <f t="shared" si="57"/>
        <v>0.29262426578145367</v>
      </c>
      <c r="Q57" s="173">
        <f t="shared" si="57"/>
        <v>0.33899730457372229</v>
      </c>
      <c r="S57" s="68">
        <f t="shared" si="26"/>
        <v>6.5023282897062478</v>
      </c>
      <c r="T57" s="69">
        <f t="shared" si="27"/>
        <v>32.22839508645724</v>
      </c>
      <c r="U57" s="69">
        <f t="shared" si="28"/>
        <v>38.730723376163489</v>
      </c>
      <c r="W57" t="str">
        <f t="shared" si="29"/>
        <v>42 Secretarial and related occupations</v>
      </c>
      <c r="X57" s="173">
        <f t="shared" ref="X57:AB57" si="58">X20/X$35*100</f>
        <v>4.7801238029386237</v>
      </c>
      <c r="Y57" s="173">
        <f t="shared" si="58"/>
        <v>4.1230570028715201</v>
      </c>
      <c r="Z57" s="173">
        <f t="shared" si="58"/>
        <v>4.0934224207073928</v>
      </c>
      <c r="AA57" s="173">
        <f t="shared" si="58"/>
        <v>3.8227837265141624</v>
      </c>
      <c r="AB57" s="173">
        <f t="shared" si="58"/>
        <v>2.5488648213022338</v>
      </c>
      <c r="AD57" s="68">
        <f t="shared" si="31"/>
        <v>-33.301554449267385</v>
      </c>
      <c r="AE57" s="69">
        <f t="shared" si="32"/>
        <v>47.036632684771853</v>
      </c>
      <c r="AF57" s="69">
        <f t="shared" si="33"/>
        <v>13.735078235504467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1.0764923129466353</v>
      </c>
      <c r="C58" s="173">
        <f t="shared" si="52"/>
        <v>1.0142088119072812</v>
      </c>
      <c r="D58" s="173">
        <f t="shared" si="52"/>
        <v>0.89220915632993691</v>
      </c>
      <c r="E58" s="173">
        <f t="shared" si="52"/>
        <v>0.86326788127992182</v>
      </c>
      <c r="F58" s="173">
        <f t="shared" si="52"/>
        <v>0.93372519776333263</v>
      </c>
      <c r="H58" s="68">
        <f t="shared" si="21"/>
        <v>9.4031268959655225</v>
      </c>
      <c r="I58" s="69">
        <f t="shared" si="22"/>
        <v>56.689957515525293</v>
      </c>
      <c r="J58" s="69">
        <f t="shared" si="23"/>
        <v>66.093084411490821</v>
      </c>
      <c r="L58" t="str">
        <f t="shared" si="24"/>
        <v>51 Skilled agricultural and related trades</v>
      </c>
      <c r="M58" s="173">
        <f t="shared" ref="M58:Q58" si="59">M21/M$35*100</f>
        <v>1.7920564598212638</v>
      </c>
      <c r="N58" s="173">
        <f t="shared" si="59"/>
        <v>1.6099833745171901</v>
      </c>
      <c r="O58" s="173">
        <f t="shared" si="59"/>
        <v>1.4265295037358001</v>
      </c>
      <c r="P58" s="173">
        <f t="shared" si="59"/>
        <v>1.3610408445379572</v>
      </c>
      <c r="Q58" s="173">
        <f t="shared" si="59"/>
        <v>1.4243857942689631</v>
      </c>
      <c r="S58" s="68">
        <f t="shared" si="26"/>
        <v>1.9498316496415178</v>
      </c>
      <c r="T58" s="69">
        <f t="shared" si="27"/>
        <v>52.033705304622281</v>
      </c>
      <c r="U58" s="69">
        <f t="shared" si="28"/>
        <v>53.983536954263798</v>
      </c>
      <c r="W58" t="str">
        <f t="shared" si="29"/>
        <v>51 Skilled agricultural and related trades</v>
      </c>
      <c r="X58" s="173">
        <f t="shared" ref="X58:AB58" si="60">X21/X$35*100</f>
        <v>0.31922883677792108</v>
      </c>
      <c r="Y58" s="173">
        <f t="shared" si="60"/>
        <v>0.38527198906493854</v>
      </c>
      <c r="Z58" s="173">
        <f t="shared" si="60"/>
        <v>0.32672881050773017</v>
      </c>
      <c r="AA58" s="173">
        <f t="shared" si="60"/>
        <v>0.34486983794001519</v>
      </c>
      <c r="AB58" s="173">
        <f t="shared" si="60"/>
        <v>0.43875260873842736</v>
      </c>
      <c r="AD58" s="68">
        <f t="shared" si="31"/>
        <v>43.842675763445051</v>
      </c>
      <c r="AE58" s="69">
        <f t="shared" si="32"/>
        <v>78.205169278509842</v>
      </c>
      <c r="AF58" s="69">
        <f t="shared" si="33"/>
        <v>122.0478450419549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3.9324143943953644</v>
      </c>
      <c r="C59" s="173">
        <f t="shared" si="52"/>
        <v>3.7931278633356365</v>
      </c>
      <c r="D59" s="173">
        <f t="shared" si="52"/>
        <v>3.4134979249040827</v>
      </c>
      <c r="E59" s="173">
        <f t="shared" si="52"/>
        <v>3.2486456885047268</v>
      </c>
      <c r="F59" s="173">
        <f t="shared" si="52"/>
        <v>2.8671527715305083</v>
      </c>
      <c r="H59" s="68">
        <f t="shared" si="21"/>
        <v>-12.193124636293936</v>
      </c>
      <c r="I59" s="69">
        <f t="shared" si="22"/>
        <v>35.446916039144391</v>
      </c>
      <c r="J59" s="69">
        <f t="shared" si="23"/>
        <v>23.253791402850453</v>
      </c>
      <c r="L59" t="str">
        <f t="shared" si="24"/>
        <v>52 Skilled metal, electrical and electronic trades</v>
      </c>
      <c r="M59" s="173">
        <f t="shared" ref="M59:Q59" si="61">M22/M$35*100</f>
        <v>7.5247699814889391</v>
      </c>
      <c r="N59" s="173">
        <f t="shared" si="61"/>
        <v>7.1935648092724431</v>
      </c>
      <c r="O59" s="173">
        <f t="shared" si="61"/>
        <v>6.4888762328404557</v>
      </c>
      <c r="P59" s="173">
        <f t="shared" si="61"/>
        <v>6.1158249494195003</v>
      </c>
      <c r="Q59" s="173">
        <f t="shared" si="61"/>
        <v>5.4084844894374662</v>
      </c>
      <c r="S59" s="68">
        <f t="shared" si="26"/>
        <v>-14.896830378308421</v>
      </c>
      <c r="T59" s="69">
        <f t="shared" si="27"/>
        <v>33.961340937590698</v>
      </c>
      <c r="U59" s="69">
        <f t="shared" si="28"/>
        <v>19.064510559282276</v>
      </c>
      <c r="W59" t="str">
        <f t="shared" si="29"/>
        <v>52 Skilled metal, electrical and electronic trades</v>
      </c>
      <c r="X59" s="173">
        <f t="shared" ref="X59:AB59" si="62">X22/X$35*100</f>
        <v>0.13071514576991605</v>
      </c>
      <c r="Y59" s="173">
        <f t="shared" si="62"/>
        <v>0.20341433195495551</v>
      </c>
      <c r="Z59" s="173">
        <f t="shared" si="62"/>
        <v>0.15877255734286802</v>
      </c>
      <c r="AA59" s="173">
        <f t="shared" si="62"/>
        <v>0.26266567658413575</v>
      </c>
      <c r="AB59" s="173">
        <f t="shared" si="62"/>
        <v>0.30348748244491991</v>
      </c>
      <c r="AD59" s="68">
        <f t="shared" si="31"/>
        <v>104.74854120089002</v>
      </c>
      <c r="AE59" s="69">
        <f t="shared" si="32"/>
        <v>99.701551594451402</v>
      </c>
      <c r="AF59" s="69">
        <f t="shared" si="33"/>
        <v>204.45009279534139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3.7902022778852218</v>
      </c>
      <c r="C60" s="173">
        <f t="shared" si="52"/>
        <v>3.4032789061819382</v>
      </c>
      <c r="D60" s="173">
        <f t="shared" si="52"/>
        <v>2.9496379471422611</v>
      </c>
      <c r="E60" s="173">
        <f t="shared" si="52"/>
        <v>2.7285316931906749</v>
      </c>
      <c r="F60" s="173">
        <f t="shared" si="52"/>
        <v>2.2466993214160933</v>
      </c>
      <c r="H60" s="68">
        <f t="shared" si="21"/>
        <v>-20.374243006138951</v>
      </c>
      <c r="I60" s="69">
        <f t="shared" si="22"/>
        <v>37.139460402365913</v>
      </c>
      <c r="J60" s="69">
        <f t="shared" si="23"/>
        <v>16.765217396226962</v>
      </c>
      <c r="L60" t="str">
        <f t="shared" si="24"/>
        <v>53 Skilled construction and building trades</v>
      </c>
      <c r="M60" s="173">
        <f t="shared" ref="M60:Q60" si="63">M23/M$35*100</f>
        <v>7.3115651212951365</v>
      </c>
      <c r="N60" s="173">
        <f t="shared" si="63"/>
        <v>6.5636896290604554</v>
      </c>
      <c r="O60" s="173">
        <f t="shared" si="63"/>
        <v>5.6311142055084868</v>
      </c>
      <c r="P60" s="173">
        <f t="shared" si="63"/>
        <v>5.2876915626029009</v>
      </c>
      <c r="Q60" s="173">
        <f t="shared" si="63"/>
        <v>4.4131806265165414</v>
      </c>
      <c r="S60" s="68">
        <f t="shared" si="26"/>
        <v>-19.980284112448246</v>
      </c>
      <c r="T60" s="69">
        <f t="shared" si="27"/>
        <v>37.220131251707741</v>
      </c>
      <c r="U60" s="69">
        <f t="shared" si="28"/>
        <v>17.239847139259503</v>
      </c>
      <c r="W60" t="str">
        <f t="shared" si="29"/>
        <v>53 Skilled construction and building trades</v>
      </c>
      <c r="X60" s="173">
        <f t="shared" ref="X60:AB60" si="64">X23/X$35*100</f>
        <v>6.3632858080071991E-2</v>
      </c>
      <c r="Y60" s="173">
        <f t="shared" si="64"/>
        <v>6.6952040837842591E-2</v>
      </c>
      <c r="Z60" s="173">
        <f t="shared" si="64"/>
        <v>0.11178584351800422</v>
      </c>
      <c r="AA60" s="173">
        <f t="shared" si="64"/>
        <v>6.3333767987988454E-2</v>
      </c>
      <c r="AB60" s="173">
        <f t="shared" si="64"/>
        <v>6.1178681901450004E-2</v>
      </c>
      <c r="AD60" s="68">
        <f t="shared" si="31"/>
        <v>-41.376899937878903</v>
      </c>
      <c r="AE60" s="69">
        <f t="shared" si="32"/>
        <v>32.838752383703593</v>
      </c>
      <c r="AF60" s="69">
        <f t="shared" si="33"/>
        <v>-8.5381475541753105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</v>
      </c>
      <c r="C61" s="173">
        <f t="shared" si="52"/>
        <v>1.8080525160898555</v>
      </c>
      <c r="D61" s="173">
        <f t="shared" si="52"/>
        <v>1.7486351397850812</v>
      </c>
      <c r="E61" s="173">
        <f t="shared" si="52"/>
        <v>1.7241959852646556</v>
      </c>
      <c r="F61" s="173">
        <f t="shared" si="52"/>
        <v>1.5715101839879155</v>
      </c>
      <c r="H61" s="68">
        <f t="shared" si="21"/>
        <v>-6.0503146145487685</v>
      </c>
      <c r="I61" s="69">
        <f t="shared" si="22"/>
        <v>41.355540667117133</v>
      </c>
      <c r="J61" s="69">
        <f t="shared" si="23"/>
        <v>35.305226052568365</v>
      </c>
      <c r="L61" t="str">
        <f t="shared" si="24"/>
        <v>54 Textiles, printing and other skilled trades</v>
      </c>
      <c r="M61" s="173">
        <f t="shared" ref="M61:Q61" si="65">M24/M$35*100</f>
        <v>2.7132436278787924</v>
      </c>
      <c r="N61" s="173">
        <f t="shared" si="65"/>
        <v>2.1397219645019496</v>
      </c>
      <c r="O61" s="173">
        <f t="shared" si="65"/>
        <v>1.9651170836863205</v>
      </c>
      <c r="P61" s="173">
        <f t="shared" si="65"/>
        <v>1.9903856323963038</v>
      </c>
      <c r="Q61" s="173">
        <f t="shared" si="65"/>
        <v>1.7909678086162291</v>
      </c>
      <c r="S61" s="68">
        <f t="shared" si="26"/>
        <v>-6.9451558512071836</v>
      </c>
      <c r="T61" s="69">
        <f t="shared" si="27"/>
        <v>30.612495529082036</v>
      </c>
      <c r="U61" s="69">
        <f t="shared" si="28"/>
        <v>23.667339677874853</v>
      </c>
      <c r="W61" t="str">
        <f t="shared" si="29"/>
        <v>54 Textiles, printing and other skilled trades</v>
      </c>
      <c r="X61" s="173">
        <f t="shared" ref="X61:AB61" si="66">X24/X$35*100</f>
        <v>1.6994259128822427</v>
      </c>
      <c r="Y61" s="173">
        <f t="shared" si="66"/>
        <v>1.4579215400301098</v>
      </c>
      <c r="Z61" s="173">
        <f t="shared" si="66"/>
        <v>1.5195286026751431</v>
      </c>
      <c r="AA61" s="173">
        <f t="shared" si="66"/>
        <v>1.4469768463881771</v>
      </c>
      <c r="AB61" s="173">
        <f t="shared" si="66"/>
        <v>1.3501239356991057</v>
      </c>
      <c r="AD61" s="68">
        <f t="shared" si="31"/>
        <v>-4.8255818308043636</v>
      </c>
      <c r="AE61" s="69">
        <f t="shared" si="32"/>
        <v>56.059109343645609</v>
      </c>
      <c r="AF61" s="69">
        <f t="shared" si="33"/>
        <v>51.233527512841235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8.6423771588388458</v>
      </c>
      <c r="C62" s="173">
        <f t="shared" si="52"/>
        <v>8.3832807419501201</v>
      </c>
      <c r="D62" s="173">
        <f t="shared" si="52"/>
        <v>8.1742974253787182</v>
      </c>
      <c r="E62" s="173">
        <f t="shared" si="52"/>
        <v>8.4580047567572318</v>
      </c>
      <c r="F62" s="173">
        <f t="shared" si="52"/>
        <v>9.0997540062642432</v>
      </c>
      <c r="H62" s="68">
        <f t="shared" si="21"/>
        <v>16.374157099817658</v>
      </c>
      <c r="I62" s="69">
        <f t="shared" si="22"/>
        <v>61.348999981720056</v>
      </c>
      <c r="J62" s="69">
        <f t="shared" si="23"/>
        <v>77.723157081537707</v>
      </c>
      <c r="L62" t="str">
        <f t="shared" si="24"/>
        <v>61 Caring personal service occupations</v>
      </c>
      <c r="M62" s="173">
        <f t="shared" ref="M62:Q62" si="67">M25/M$35*100</f>
        <v>2.1526333632437553</v>
      </c>
      <c r="N62" s="173">
        <f t="shared" si="67"/>
        <v>2.2400986563668814</v>
      </c>
      <c r="O62" s="173">
        <f t="shared" si="67"/>
        <v>2.1805438185593937</v>
      </c>
      <c r="P62" s="173">
        <f t="shared" si="67"/>
        <v>2.6074506232593087</v>
      </c>
      <c r="Q62" s="173">
        <f t="shared" si="67"/>
        <v>3.030314201253796</v>
      </c>
      <c r="S62" s="68">
        <f t="shared" si="26"/>
        <v>41.8934931198051</v>
      </c>
      <c r="T62" s="69">
        <f t="shared" si="27"/>
        <v>55.683674956978621</v>
      </c>
      <c r="U62" s="69">
        <f t="shared" si="28"/>
        <v>97.577168076783721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14.517589195592365</v>
      </c>
      <c r="AA62" s="173">
        <f t="shared" si="68"/>
        <v>14.550974924137169</v>
      </c>
      <c r="AB62" s="173">
        <f t="shared" si="68"/>
        <v>15.222532879505907</v>
      </c>
      <c r="AD62" s="68">
        <f t="shared" si="31"/>
        <v>12.317619667442809</v>
      </c>
      <c r="AE62" s="69">
        <f t="shared" si="32"/>
        <v>62.249556446489883</v>
      </c>
      <c r="AF62" s="69">
        <f t="shared" si="33"/>
        <v>74.567176113932689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2.1108444983864096</v>
      </c>
      <c r="C63" s="173">
        <f t="shared" si="52"/>
        <v>2.3493339664750907</v>
      </c>
      <c r="D63" s="173">
        <f t="shared" si="52"/>
        <v>2.2129417180454465</v>
      </c>
      <c r="E63" s="173">
        <f t="shared" si="52"/>
        <v>1.8902051314712125</v>
      </c>
      <c r="F63" s="173">
        <f t="shared" si="52"/>
        <v>1.7410992483575187</v>
      </c>
      <c r="H63" s="68">
        <f t="shared" si="21"/>
        <v>-17.750951260295619</v>
      </c>
      <c r="I63" s="69">
        <f t="shared" si="22"/>
        <v>42.945756144829986</v>
      </c>
      <c r="J63" s="69">
        <f t="shared" si="23"/>
        <v>25.19480488453436</v>
      </c>
      <c r="L63" t="str">
        <f t="shared" si="24"/>
        <v>62 Leisure, travel and related personal service occupations</v>
      </c>
      <c r="M63" s="173">
        <f t="shared" ref="M63:Q63" si="69">M26/M$35*100</f>
        <v>1.168615670516886</v>
      </c>
      <c r="N63" s="173">
        <f t="shared" si="69"/>
        <v>1.3398244720087422</v>
      </c>
      <c r="O63" s="173">
        <f t="shared" si="69"/>
        <v>1.3791257641538388</v>
      </c>
      <c r="P63" s="173">
        <f t="shared" si="69"/>
        <v>1.2630772996668924</v>
      </c>
      <c r="Q63" s="173">
        <f t="shared" si="69"/>
        <v>1.3151930045683413</v>
      </c>
      <c r="S63" s="68">
        <f t="shared" si="26"/>
        <v>-2.6299807441371481</v>
      </c>
      <c r="T63" s="69">
        <f t="shared" si="27"/>
        <v>41.176387343881672</v>
      </c>
      <c r="U63" s="69">
        <f t="shared" si="28"/>
        <v>38.546406599744522</v>
      </c>
      <c r="W63" t="str">
        <f t="shared" si="29"/>
        <v>62 Leisure, travel and related personal service occupations</v>
      </c>
      <c r="X63" s="173">
        <f t="shared" ref="X63:AB63" si="70">X26/X$35*100</f>
        <v>3.1079814855527865</v>
      </c>
      <c r="Y63" s="173">
        <f t="shared" si="70"/>
        <v>3.4150352130967265</v>
      </c>
      <c r="Z63" s="173">
        <f t="shared" si="70"/>
        <v>3.0953833773381811</v>
      </c>
      <c r="AA63" s="173">
        <f t="shared" si="70"/>
        <v>2.5433178252653712</v>
      </c>
      <c r="AB63" s="173">
        <f t="shared" si="70"/>
        <v>2.1707484145460301</v>
      </c>
      <c r="AD63" s="68">
        <f t="shared" si="31"/>
        <v>-24.880875159466136</v>
      </c>
      <c r="AE63" s="69">
        <f t="shared" si="32"/>
        <v>43.780058737170073</v>
      </c>
      <c r="AF63" s="69">
        <f t="shared" si="33"/>
        <v>18.899183577703937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0.10561902343713153</v>
      </c>
      <c r="C64" s="173">
        <f t="shared" si="52"/>
        <v>8.5735588073317701E-2</v>
      </c>
      <c r="D64" s="173">
        <f t="shared" si="52"/>
        <v>0.10658335046403657</v>
      </c>
      <c r="E64" s="173">
        <f t="shared" si="52"/>
        <v>7.8557042492104504E-2</v>
      </c>
      <c r="F64" s="173">
        <f t="shared" si="52"/>
        <v>8.2311992378798618E-2</v>
      </c>
      <c r="H64" s="68">
        <f t="shared" si="21"/>
        <v>-19.267002477623883</v>
      </c>
      <c r="I64" s="69">
        <f t="shared" si="22"/>
        <v>38.252032566117173</v>
      </c>
      <c r="J64" s="69">
        <f t="shared" si="23"/>
        <v>18.985030088493289</v>
      </c>
      <c r="L64" t="str">
        <f t="shared" si="24"/>
        <v>63 Community and civil enforcement occupations</v>
      </c>
      <c r="M64" s="173">
        <f t="shared" ref="M64:Q64" si="71">M27/M$35*100</f>
        <v>0.15854197234001455</v>
      </c>
      <c r="N64" s="173">
        <f t="shared" si="71"/>
        <v>0.11394054652201069</v>
      </c>
      <c r="O64" s="173">
        <f t="shared" si="71"/>
        <v>0.16353131991163905</v>
      </c>
      <c r="P64" s="173">
        <f t="shared" si="71"/>
        <v>9.6858775752777432E-2</v>
      </c>
      <c r="Q64" s="173">
        <f t="shared" si="71"/>
        <v>0.1091808591949656</v>
      </c>
      <c r="S64" s="68">
        <f t="shared" si="26"/>
        <v>-31.831270000038732</v>
      </c>
      <c r="T64" s="69">
        <f t="shared" si="27"/>
        <v>27.316535946845022</v>
      </c>
      <c r="U64" s="69">
        <f t="shared" si="28"/>
        <v>-4.5147340531937052</v>
      </c>
      <c r="W64" t="str">
        <f t="shared" si="29"/>
        <v>63 Community and civil enforcement occupations</v>
      </c>
      <c r="X64" s="173">
        <f t="shared" ref="X64:AB64" si="72">X27/X$35*100</f>
        <v>4.9612002361048624E-2</v>
      </c>
      <c r="Y64" s="173">
        <f t="shared" si="72"/>
        <v>5.5960673082970917E-2</v>
      </c>
      <c r="Z64" s="173">
        <f t="shared" si="72"/>
        <v>4.631434215572687E-2</v>
      </c>
      <c r="AA64" s="173">
        <f t="shared" si="72"/>
        <v>5.9496982158647752E-2</v>
      </c>
      <c r="AB64" s="173">
        <f t="shared" si="72"/>
        <v>5.5206998281293183E-2</v>
      </c>
      <c r="AD64" s="68">
        <f t="shared" si="31"/>
        <v>27.68330268431961</v>
      </c>
      <c r="AE64" s="69">
        <f t="shared" si="32"/>
        <v>79.11592713508233</v>
      </c>
      <c r="AF64" s="69">
        <f t="shared" si="33"/>
        <v>106.79922981940193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6.878883912047236</v>
      </c>
      <c r="C65" s="173">
        <f t="shared" si="73"/>
        <v>6.7190729224509544</v>
      </c>
      <c r="D65" s="173">
        <f t="shared" si="73"/>
        <v>6.4060015576371292</v>
      </c>
      <c r="E65" s="173">
        <f t="shared" si="73"/>
        <v>6.0599202974871922</v>
      </c>
      <c r="F65" s="173">
        <f t="shared" si="73"/>
        <v>5.5969493461615771</v>
      </c>
      <c r="H65" s="68">
        <f t="shared" si="21"/>
        <v>-8.664067228351616</v>
      </c>
      <c r="I65" s="69">
        <f t="shared" si="22"/>
        <v>43.97730825531648</v>
      </c>
      <c r="J65" s="69">
        <f t="shared" si="23"/>
        <v>35.31324102696486</v>
      </c>
      <c r="L65" t="str">
        <f t="shared" si="24"/>
        <v>71 Sales occupations</v>
      </c>
      <c r="M65" s="173">
        <f t="shared" ref="M65:Q65" si="74">M28/M$35*100</f>
        <v>4.9220400946005505</v>
      </c>
      <c r="N65" s="173">
        <f t="shared" si="74"/>
        <v>5.4101558623548343</v>
      </c>
      <c r="O65" s="173">
        <f t="shared" si="74"/>
        <v>5.0944275818940445</v>
      </c>
      <c r="P65" s="173">
        <f t="shared" si="74"/>
        <v>4.9753854479374233</v>
      </c>
      <c r="Q65" s="173">
        <f t="shared" si="74"/>
        <v>4.8782925670075379</v>
      </c>
      <c r="S65" s="68">
        <f t="shared" si="26"/>
        <v>-2.2285429735709159</v>
      </c>
      <c r="T65" s="69">
        <f t="shared" si="27"/>
        <v>33.182967055044813</v>
      </c>
      <c r="U65" s="69">
        <f t="shared" si="28"/>
        <v>30.954424081473892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7.7940626879598618</v>
      </c>
      <c r="AA65" s="173">
        <f t="shared" si="75"/>
        <v>7.1893925377243333</v>
      </c>
      <c r="AB65" s="173">
        <f t="shared" si="75"/>
        <v>6.3219217795126221</v>
      </c>
      <c r="AD65" s="68">
        <f t="shared" si="31"/>
        <v>-13.11582199191327</v>
      </c>
      <c r="AE65" s="69">
        <f t="shared" si="32"/>
        <v>51.444261677505295</v>
      </c>
      <c r="AF65" s="69">
        <f t="shared" si="33"/>
        <v>38.328439685592031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1.7433112458025197</v>
      </c>
      <c r="C66" s="173">
        <f t="shared" si="73"/>
        <v>1.7825559336927512</v>
      </c>
      <c r="D66" s="173">
        <f t="shared" si="73"/>
        <v>1.8842923161571874</v>
      </c>
      <c r="E66" s="173">
        <f t="shared" si="73"/>
        <v>2.0710019454875535</v>
      </c>
      <c r="F66" s="173">
        <f t="shared" si="73"/>
        <v>2.2482943818557728</v>
      </c>
      <c r="H66" s="68">
        <f t="shared" si="21"/>
        <v>24.733247606741269</v>
      </c>
      <c r="I66" s="69">
        <f t="shared" si="22"/>
        <v>50.781069783179611</v>
      </c>
      <c r="J66" s="69">
        <f t="shared" si="23"/>
        <v>75.514317389920876</v>
      </c>
      <c r="L66" t="str">
        <f t="shared" si="24"/>
        <v>72 Customer service occupations</v>
      </c>
      <c r="M66" s="173">
        <f t="shared" ref="M66:Q66" si="76">M29/M$35*100</f>
        <v>1.5263316708950032</v>
      </c>
      <c r="N66" s="173">
        <f t="shared" si="76"/>
        <v>1.3882630583988829</v>
      </c>
      <c r="O66" s="173">
        <f t="shared" si="76"/>
        <v>1.6686069078361849</v>
      </c>
      <c r="P66" s="173">
        <f t="shared" si="76"/>
        <v>2.05040520757102</v>
      </c>
      <c r="Q66" s="173">
        <f t="shared" si="76"/>
        <v>2.3662642730197483</v>
      </c>
      <c r="S66" s="68">
        <f t="shared" si="26"/>
        <v>44.793426902527578</v>
      </c>
      <c r="T66" s="69">
        <f t="shared" si="27"/>
        <v>44.396094499064873</v>
      </c>
      <c r="U66" s="69">
        <f t="shared" si="28"/>
        <v>89.189521401592444</v>
      </c>
      <c r="W66" t="str">
        <f t="shared" si="29"/>
        <v>72 Customer service occupations</v>
      </c>
      <c r="X66" s="173">
        <f t="shared" ref="X66:AB66" si="77">X29/X$35*100</f>
        <v>1.9729352534749782</v>
      </c>
      <c r="Y66" s="173">
        <f t="shared" si="77"/>
        <v>2.1987961087857353</v>
      </c>
      <c r="Z66" s="173">
        <f t="shared" si="77"/>
        <v>2.1125558660637442</v>
      </c>
      <c r="AA66" s="173">
        <f t="shared" si="77"/>
        <v>2.0924521033370866</v>
      </c>
      <c r="AB66" s="173">
        <f t="shared" si="77"/>
        <v>2.1292877551319873</v>
      </c>
      <c r="AD66" s="68">
        <f t="shared" si="31"/>
        <v>7.9646614327025782</v>
      </c>
      <c r="AE66" s="69">
        <f t="shared" si="32"/>
        <v>56.118360476950954</v>
      </c>
      <c r="AF66" s="69">
        <f t="shared" si="33"/>
        <v>64.083021909653539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3.0004690702605243</v>
      </c>
      <c r="E67" s="173">
        <f t="shared" si="73"/>
        <v>3.044225637958347</v>
      </c>
      <c r="F67" s="173">
        <f t="shared" si="73"/>
        <v>2.6727389692607493</v>
      </c>
      <c r="H67" s="68">
        <f t="shared" si="21"/>
        <v>-6.8796234615417795</v>
      </c>
      <c r="I67" s="69">
        <f t="shared" si="22"/>
        <v>39.638603775740464</v>
      </c>
      <c r="J67" s="69">
        <f t="shared" si="23"/>
        <v>32.758980314198688</v>
      </c>
      <c r="L67" t="str">
        <f t="shared" si="24"/>
        <v>81 Process, plant and machine operatives</v>
      </c>
      <c r="M67" s="173">
        <f t="shared" ref="M67:Q67" si="78">M30/M$35*100</f>
        <v>5.3535831962291551</v>
      </c>
      <c r="N67" s="173">
        <f t="shared" si="78"/>
        <v>4.7429096113443832</v>
      </c>
      <c r="O67" s="173">
        <f t="shared" si="78"/>
        <v>4.3808196811446365</v>
      </c>
      <c r="P67" s="173">
        <f t="shared" si="78"/>
        <v>4.256332258197574</v>
      </c>
      <c r="Q67" s="173">
        <f t="shared" si="78"/>
        <v>3.7072505662350563</v>
      </c>
      <c r="S67" s="68">
        <f t="shared" si="26"/>
        <v>-13.595532084606122</v>
      </c>
      <c r="T67" s="69">
        <f t="shared" si="27"/>
        <v>33.485757150592946</v>
      </c>
      <c r="U67" s="69">
        <f t="shared" si="28"/>
        <v>19.890225065986822</v>
      </c>
      <c r="W67" t="str">
        <f t="shared" si="29"/>
        <v>81 Process, plant and machine operatives</v>
      </c>
      <c r="X67" s="173">
        <f t="shared" ref="X67:AB67" si="79">X30/X$35*100</f>
        <v>1.8515148147620297</v>
      </c>
      <c r="Y67" s="173">
        <f t="shared" si="79"/>
        <v>1.7823591372256513</v>
      </c>
      <c r="Z67" s="173">
        <f t="shared" si="79"/>
        <v>1.5396204527817248</v>
      </c>
      <c r="AA67" s="173">
        <f t="shared" si="79"/>
        <v>1.781895727272468</v>
      </c>
      <c r="AB67" s="173">
        <f t="shared" si="79"/>
        <v>1.6291359426933092</v>
      </c>
      <c r="AD67" s="68">
        <f t="shared" si="31"/>
        <v>13.344154401917411</v>
      </c>
      <c r="AE67" s="69">
        <f t="shared" si="32"/>
        <v>58.166819443770493</v>
      </c>
      <c r="AF67" s="69">
        <f t="shared" si="33"/>
        <v>71.5109738456879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4.0798265999502403</v>
      </c>
      <c r="C68" s="173">
        <f t="shared" si="73"/>
        <v>3.9519637468355162</v>
      </c>
      <c r="D68" s="173">
        <f t="shared" si="73"/>
        <v>3.6951295762509782</v>
      </c>
      <c r="E68" s="173">
        <f t="shared" si="73"/>
        <v>3.6371593651511867</v>
      </c>
      <c r="F68" s="173">
        <f t="shared" si="73"/>
        <v>3.3112182105715973</v>
      </c>
      <c r="H68" s="68">
        <f t="shared" si="21"/>
        <v>-6.3224634686132015</v>
      </c>
      <c r="I68" s="69">
        <f t="shared" si="22"/>
        <v>51.414276017275363</v>
      </c>
      <c r="J68" s="69">
        <f t="shared" si="23"/>
        <v>45.091812548662162</v>
      </c>
      <c r="L68" t="str">
        <f t="shared" si="24"/>
        <v>82 Transport and mobile machine drivers and operatives</v>
      </c>
      <c r="M68" s="173">
        <f t="shared" ref="M68:Q68" si="80">M31/M$35*100</f>
        <v>7.5348477911472092</v>
      </c>
      <c r="N68" s="173">
        <f t="shared" si="80"/>
        <v>7.3320503886574917</v>
      </c>
      <c r="O68" s="173">
        <f t="shared" si="80"/>
        <v>6.8246682212730132</v>
      </c>
      <c r="P68" s="173">
        <f t="shared" si="80"/>
        <v>6.6536371935398533</v>
      </c>
      <c r="Q68" s="173">
        <f t="shared" si="80"/>
        <v>6.0671468376944242</v>
      </c>
      <c r="S68" s="68">
        <f t="shared" si="26"/>
        <v>-9.2299446545555242</v>
      </c>
      <c r="T68" s="69">
        <f t="shared" si="27"/>
        <v>49.504529138534878</v>
      </c>
      <c r="U68" s="69">
        <f t="shared" si="28"/>
        <v>40.274584483979353</v>
      </c>
      <c r="W68" t="str">
        <f t="shared" si="29"/>
        <v>82 Transport and mobile machine drivers and operatives</v>
      </c>
      <c r="X68" s="173">
        <f t="shared" ref="X68:AB68" si="81">X31/X$35*100</f>
        <v>0.42346487625309132</v>
      </c>
      <c r="Y68" s="173">
        <f t="shared" si="81"/>
        <v>0.38373326695972804</v>
      </c>
      <c r="Z68" s="173">
        <f t="shared" si="81"/>
        <v>0.38308539930183666</v>
      </c>
      <c r="AA68" s="173">
        <f t="shared" si="81"/>
        <v>0.49569464239908195</v>
      </c>
      <c r="AB68" s="173">
        <f t="shared" si="81"/>
        <v>0.53107010524237475</v>
      </c>
      <c r="AD68" s="68">
        <f t="shared" si="31"/>
        <v>48.494964996326878</v>
      </c>
      <c r="AE68" s="69">
        <f t="shared" si="32"/>
        <v>87.420497972438326</v>
      </c>
      <c r="AF68" s="69">
        <f t="shared" si="33"/>
        <v>135.91546296876521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1.696286374993089</v>
      </c>
      <c r="E69" s="173">
        <f t="shared" si="73"/>
        <v>2.9961500448507143</v>
      </c>
      <c r="F69" s="173">
        <f t="shared" si="73"/>
        <v>3.2019571874075323</v>
      </c>
      <c r="H69" s="68">
        <f t="shared" si="21"/>
        <v>97.330255818043128</v>
      </c>
      <c r="I69" s="69">
        <f t="shared" si="22"/>
        <v>84.025581070089331</v>
      </c>
      <c r="J69" s="69">
        <f t="shared" si="23"/>
        <v>181.35583688813244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2.7005479272166513</v>
      </c>
      <c r="O69" s="173">
        <f t="shared" si="82"/>
        <v>2.5499083930619677</v>
      </c>
      <c r="P69" s="173">
        <f t="shared" si="82"/>
        <v>3.3747314717897279</v>
      </c>
      <c r="Q69" s="173">
        <f t="shared" si="82"/>
        <v>3.4876097307815437</v>
      </c>
      <c r="S69" s="68">
        <f t="shared" si="26"/>
        <v>39.65064303232063</v>
      </c>
      <c r="T69" s="69">
        <f t="shared" si="27"/>
        <v>44.121087228915016</v>
      </c>
      <c r="U69" s="69">
        <f t="shared" si="28"/>
        <v>83.77173026123566</v>
      </c>
      <c r="W69" t="str">
        <f t="shared" si="29"/>
        <v>91 Elementary trades and related occupations</v>
      </c>
      <c r="X69" s="173">
        <f t="shared" ref="X69:AB70" si="83">X32/X$35*100</f>
        <v>1.1621824296556627</v>
      </c>
      <c r="Y69" s="173">
        <f t="shared" si="83"/>
        <v>0.97784716859600251</v>
      </c>
      <c r="Z69" s="173">
        <f t="shared" si="83"/>
        <v>0.79288361984331623</v>
      </c>
      <c r="AA69" s="173">
        <f t="shared" si="83"/>
        <v>2.60188220497955</v>
      </c>
      <c r="AB69" s="173">
        <f t="shared" si="83"/>
        <v>2.9137942903615306</v>
      </c>
      <c r="AD69" s="68">
        <f t="shared" si="31"/>
        <v>293.64515931725634</v>
      </c>
      <c r="AE69" s="69">
        <f t="shared" si="32"/>
        <v>219.84214569782893</v>
      </c>
      <c r="AF69" s="69">
        <f t="shared" si="33"/>
        <v>513.48730501508533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9.6350604177841035</v>
      </c>
      <c r="C70" s="173">
        <f t="shared" si="73"/>
        <v>8.9202244902496428</v>
      </c>
      <c r="D70" s="173">
        <f t="shared" si="73"/>
        <v>8.128294306860063</v>
      </c>
      <c r="E70" s="173">
        <f t="shared" si="73"/>
        <v>6.8624522356405757</v>
      </c>
      <c r="F70" s="173">
        <f t="shared" si="73"/>
        <v>5.8060614647952891</v>
      </c>
      <c r="H70" s="68">
        <f t="shared" si="21"/>
        <v>-25.327697836259127</v>
      </c>
      <c r="I70" s="69">
        <f t="shared" si="22"/>
        <v>39.168847731385917</v>
      </c>
      <c r="J70" s="69">
        <f t="shared" si="23"/>
        <v>13.841149895126787</v>
      </c>
      <c r="L70" t="str">
        <f t="shared" si="24"/>
        <v>92 Elementary administration and service occupations</v>
      </c>
      <c r="M70" s="173">
        <f t="shared" si="82"/>
        <v>9.4388892705600185</v>
      </c>
      <c r="N70" s="173">
        <f t="shared" si="82"/>
        <v>8.5572150605796011</v>
      </c>
      <c r="O70" s="173">
        <f t="shared" si="82"/>
        <v>8.1172703615631203</v>
      </c>
      <c r="P70" s="173">
        <f t="shared" si="82"/>
        <v>7.7211807965397536</v>
      </c>
      <c r="Q70" s="173">
        <f t="shared" si="82"/>
        <v>6.9518920077282154</v>
      </c>
      <c r="S70" s="68">
        <f t="shared" si="26"/>
        <v>-12.555470907050495</v>
      </c>
      <c r="T70" s="69">
        <f t="shared" si="27"/>
        <v>37.208505718865275</v>
      </c>
      <c r="U70" s="69">
        <f t="shared" si="28"/>
        <v>24.653034811814784</v>
      </c>
      <c r="W70" t="str">
        <f t="shared" si="29"/>
        <v>92 Elementary administration and service occupations</v>
      </c>
      <c r="X70" s="173">
        <f t="shared" si="83"/>
        <v>9.8426633916331241</v>
      </c>
      <c r="Y70" s="173">
        <f t="shared" si="83"/>
        <v>9.3034399070984719</v>
      </c>
      <c r="Z70" s="173">
        <f t="shared" si="83"/>
        <v>8.1399611363736746</v>
      </c>
      <c r="AA70" s="173">
        <f t="shared" si="83"/>
        <v>5.9681425029131745</v>
      </c>
      <c r="AB70" s="173">
        <f t="shared" si="83"/>
        <v>4.6501612061267474</v>
      </c>
      <c r="AD70" s="68">
        <f t="shared" si="31"/>
        <v>-38.807083776432172</v>
      </c>
      <c r="AE70" s="69">
        <f t="shared" si="32"/>
        <v>41.237727865442494</v>
      </c>
      <c r="AF70" s="69">
        <f t="shared" si="33"/>
        <v>2.4306440890103227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4.5387569935189189</v>
      </c>
      <c r="I72" s="67">
        <f>IF(D35&gt;0,I35/D35*100,0)</f>
        <v>49.616245969869126</v>
      </c>
      <c r="J72" s="67">
        <f>IF(D35&gt;0,(J35/D35)*100,0)</f>
        <v>54.155002963388057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2.1032667794561499</v>
      </c>
      <c r="T72" s="67">
        <f t="shared" ref="T72" si="85">IF(O35&gt;0,T35/O35*100,0)</f>
        <v>40.468179476010327</v>
      </c>
      <c r="U72" s="67">
        <f t="shared" ref="U72" si="86">IF(O35&gt;0,(U35/O35)*100,0)</f>
        <v>42.571446255466455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7.1162778668700533</v>
      </c>
      <c r="AE72" s="67">
        <f t="shared" ref="AE72" si="88">IF(Z35&gt;0,AE35/Z35*100,0)</f>
        <v>59.297800920316277</v>
      </c>
      <c r="AF72" s="67">
        <f t="shared" ref="AF72" si="89">IF(Z35&gt;0,(AF35/Z35)*100,0)</f>
        <v>66.414078787186355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Sheffield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Sheffield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Sheffield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7.8378041248940988</v>
      </c>
      <c r="D82" s="18">
        <f t="shared" si="96"/>
        <v>-2.1606206323875665</v>
      </c>
      <c r="E82" s="18">
        <f t="shared" si="96"/>
        <v>0.81407671167423867</v>
      </c>
      <c r="F82" s="18">
        <f t="shared" ref="F82:F107" si="97">IF(AND(F$6-D$6 &lt;&gt; 0,D8&lt;&gt;0,F8&lt;&gt;0),(EXP(LN(F8/D8)/(F$6-D$6))-1)*100,0)</f>
        <v>-0.18740478873953137</v>
      </c>
      <c r="H82" s="18">
        <f t="shared" ref="H82:H107" si="98">IF($F$6-$D$6 &lt;&gt; 0,(EXP(LN(1+(H45/100))/($F$6-$D$6))-1)*100,0)</f>
        <v>-0.18740478873953137</v>
      </c>
      <c r="I82" s="18">
        <f t="shared" ref="I82:I107" si="99">IF(D8&gt;0,((1+(I8/D8))^(1/($F$6-$D$6))-1)*100,0)</f>
        <v>2.669306216256695</v>
      </c>
      <c r="J82" s="18">
        <f t="shared" ref="J82:J107" si="100">IF($F$6-$D$6 &lt;&gt; 0,(EXP(LN(1+(J45/100))/($F$6-$D$6))-1)*100,0)</f>
        <v>2.5402613781060346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7.3792597617974298</v>
      </c>
      <c r="O82" s="18">
        <f t="shared" si="102"/>
        <v>-3.208034193853837</v>
      </c>
      <c r="P82" s="18">
        <f t="shared" si="102"/>
        <v>0.21403154815868852</v>
      </c>
      <c r="Q82" s="18">
        <f t="shared" ref="Q82:Q107" si="103">IF(AND(Q$6-O$6 &lt;&gt; 0,O8&lt;&gt;0,Q8&lt;&gt;0),(EXP(LN(Q8/O8)/(Q$6-O$6))-1)*100,0)</f>
        <v>-0.93989301506544054</v>
      </c>
      <c r="S82" s="18">
        <f t="shared" ref="S82:S107" si="104">IF($F$6-$D$6 &lt;&gt; 0,(EXP(LN(1+(S45/100))/($F$6-$D$6))-1)*100,0)</f>
        <v>-0.93989301506544054</v>
      </c>
      <c r="T82" s="18">
        <f t="shared" ref="T82:T107" si="105">IF(O8&gt;0,((1+(T8/O8))^(1/($F$6-$D$6))-1)*100,0)</f>
        <v>2.3089827248411687</v>
      </c>
      <c r="U82" s="18">
        <f t="shared" ref="U82:U107" si="106">IF($F$6-$D$6 &lt;&gt; 0,(EXP(LN(1+(U45/100))/($F$6-$D$6))-1)*100,0)</f>
        <v>1.6395269548538538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5.7464271484342744</v>
      </c>
      <c r="Y82" s="18">
        <f t="shared" si="108"/>
        <v>8.7158692820832542</v>
      </c>
      <c r="Z82" s="18">
        <f t="shared" si="108"/>
        <v>-0.29413984420969541</v>
      </c>
      <c r="AA82" s="18">
        <f t="shared" si="108"/>
        <v>1.728514053091601</v>
      </c>
      <c r="AB82" s="18">
        <f t="shared" ref="AB82:AB107" si="109">IF(AND(AB$6-Z$6 &lt;&gt; 0,Z8&lt;&gt;0,AB8&lt;&gt;0),(EXP(LN(AB8/Z8)/(AB$6-Z$6))-1)*100,0)</f>
        <v>1.0497776039218421</v>
      </c>
      <c r="AD82" s="18">
        <f t="shared" ref="AD82:AD107" si="110">IF($F$6-$D$6 &lt;&gt; 0,(EXP(LN(1+(AD45/100))/($F$6-$D$6))-1)*100,0)</f>
        <v>1.0497776039218421</v>
      </c>
      <c r="AE82" s="18">
        <f t="shared" ref="AE82:AE107" si="111">IF(Z8&gt;0,((1+(AE8/Z8))^(1/($F$6-$D$6))-1)*100,0)</f>
        <v>3.3059263365840197</v>
      </c>
      <c r="AF82" s="18">
        <f t="shared" ref="AF82:AF107" si="112">IF($F$6-$D$6 &lt;&gt; 0,(EXP(LN(1+(AF45/100))/($F$6-$D$6))-1)*100,0)</f>
        <v>3.9902854516508324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1.7110966117269255</v>
      </c>
      <c r="C83" s="18">
        <f t="shared" si="96"/>
        <v>1.8058337078377118</v>
      </c>
      <c r="D83" s="18">
        <f t="shared" si="96"/>
        <v>-6.7001303982938687E-2</v>
      </c>
      <c r="E83" s="18">
        <f t="shared" si="96"/>
        <v>1.0195264970058071</v>
      </c>
      <c r="F83" s="18">
        <f t="shared" si="97"/>
        <v>0.65604427266039433</v>
      </c>
      <c r="H83" s="18">
        <f t="shared" si="98"/>
        <v>0.65604427266039433</v>
      </c>
      <c r="I83" s="18">
        <f t="shared" si="99"/>
        <v>3.0873891799364284</v>
      </c>
      <c r="J83" s="18">
        <f t="shared" si="100"/>
        <v>3.5231149568862863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2.0913715892371343</v>
      </c>
      <c r="O83" s="18">
        <f t="shared" si="102"/>
        <v>1.4910726698778465</v>
      </c>
      <c r="P83" s="18">
        <f t="shared" si="102"/>
        <v>0.98203530096916403</v>
      </c>
      <c r="Q83" s="18">
        <f t="shared" si="103"/>
        <v>1.1514301095464585</v>
      </c>
      <c r="S83" s="18">
        <f t="shared" si="104"/>
        <v>1.1514301095464585</v>
      </c>
      <c r="T83" s="18">
        <f t="shared" si="105"/>
        <v>3.0004682991528808</v>
      </c>
      <c r="U83" s="18">
        <f t="shared" si="106"/>
        <v>3.7831382760754817</v>
      </c>
      <c r="W83" t="str">
        <f t="shared" si="107"/>
        <v>12 Other managers and proprietors</v>
      </c>
      <c r="X83" s="18">
        <f t="shared" si="108"/>
        <v>3.0611439567909127</v>
      </c>
      <c r="Y83" s="18">
        <f t="shared" si="108"/>
        <v>1.4380587560241409</v>
      </c>
      <c r="Z83" s="18">
        <f t="shared" si="108"/>
        <v>-2.2434683589296345</v>
      </c>
      <c r="AA83" s="18">
        <f t="shared" si="108"/>
        <v>1.0778967281654506</v>
      </c>
      <c r="AB83" s="18">
        <f t="shared" si="109"/>
        <v>-4.1577782400215035E-2</v>
      </c>
      <c r="AD83" s="18">
        <f t="shared" si="110"/>
        <v>-4.1577782400215035E-2</v>
      </c>
      <c r="AE83" s="18">
        <f t="shared" si="111"/>
        <v>3.1985592229605508</v>
      </c>
      <c r="AF83" s="18">
        <f t="shared" si="112"/>
        <v>3.1718319859951549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7.8325022028802538</v>
      </c>
      <c r="D84" s="18">
        <f t="shared" si="96"/>
        <v>4.1145278399101093</v>
      </c>
      <c r="E84" s="18">
        <f t="shared" si="96"/>
        <v>1.3164587249036686</v>
      </c>
      <c r="F84" s="18">
        <f t="shared" si="97"/>
        <v>2.2406917184986108</v>
      </c>
      <c r="H84" s="18">
        <f t="shared" si="98"/>
        <v>2.2406917184986108</v>
      </c>
      <c r="I84" s="18">
        <f t="shared" si="99"/>
        <v>2.6506664305636196</v>
      </c>
      <c r="J84" s="18">
        <f t="shared" si="100"/>
        <v>4.2792686282868697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2.8528920462924656</v>
      </c>
      <c r="O84" s="18">
        <f t="shared" si="102"/>
        <v>3.3667947421916367</v>
      </c>
      <c r="P84" s="18">
        <f t="shared" si="102"/>
        <v>0.94928181494815522</v>
      </c>
      <c r="Q84" s="18">
        <f t="shared" si="103"/>
        <v>1.7487710182619409</v>
      </c>
      <c r="S84" s="18">
        <f t="shared" si="104"/>
        <v>1.7487710182619409</v>
      </c>
      <c r="T84" s="18">
        <f t="shared" si="105"/>
        <v>2.2558153313970486</v>
      </c>
      <c r="U84" s="18">
        <f t="shared" si="106"/>
        <v>3.5780140729049226</v>
      </c>
      <c r="W84" t="str">
        <f t="shared" si="107"/>
        <v>21 Science, research, engineering and technology professionals</v>
      </c>
      <c r="X84" s="18">
        <f t="shared" si="108"/>
        <v>2.6367294782494666</v>
      </c>
      <c r="Y84" s="18">
        <f t="shared" si="108"/>
        <v>27.531473283179242</v>
      </c>
      <c r="Z84" s="18">
        <f t="shared" si="108"/>
        <v>6.3665347247309212</v>
      </c>
      <c r="AA84" s="18">
        <f t="shared" si="108"/>
        <v>2.2736437246624552</v>
      </c>
      <c r="AB84" s="18">
        <f t="shared" si="109"/>
        <v>3.6201355812539138</v>
      </c>
      <c r="AD84" s="18">
        <f t="shared" si="110"/>
        <v>3.6201355812539138</v>
      </c>
      <c r="AE84" s="18">
        <f t="shared" si="111"/>
        <v>3.7849628093317378</v>
      </c>
      <c r="AF84" s="18">
        <f t="shared" si="112"/>
        <v>6.1578285941998212</v>
      </c>
    </row>
    <row r="85" spans="1:32" x14ac:dyDescent="0.2">
      <c r="A85" t="str">
        <f t="shared" si="95"/>
        <v>22 Health professionals</v>
      </c>
      <c r="B85" s="18">
        <f t="shared" si="96"/>
        <v>3.0457976687374488</v>
      </c>
      <c r="C85" s="18">
        <f t="shared" si="96"/>
        <v>2.865616752607858</v>
      </c>
      <c r="D85" s="18">
        <f t="shared" si="96"/>
        <v>-1.9426659384036427E-2</v>
      </c>
      <c r="E85" s="18">
        <f t="shared" si="96"/>
        <v>1.0247877387982829</v>
      </c>
      <c r="F85" s="18">
        <f t="shared" si="97"/>
        <v>0.67551009071680213</v>
      </c>
      <c r="H85" s="18">
        <f t="shared" si="98"/>
        <v>0.67551009071680213</v>
      </c>
      <c r="I85" s="18">
        <f t="shared" si="99"/>
        <v>2.9708069627495837</v>
      </c>
      <c r="J85" s="18">
        <f t="shared" si="100"/>
        <v>3.4266113109594265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16.168319247522067</v>
      </c>
      <c r="O85" s="18">
        <f t="shared" si="102"/>
        <v>-0.25302947973132595</v>
      </c>
      <c r="P85" s="18">
        <f t="shared" si="102"/>
        <v>0.82758236907503058</v>
      </c>
      <c r="Q85" s="18">
        <f t="shared" si="103"/>
        <v>0.4660838830504721</v>
      </c>
      <c r="S85" s="18">
        <f t="shared" si="104"/>
        <v>0.4660838830504721</v>
      </c>
      <c r="T85" s="18">
        <f t="shared" si="105"/>
        <v>2.2505604083638442</v>
      </c>
      <c r="U85" s="18">
        <f t="shared" si="106"/>
        <v>2.59498906898461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-1.780516168582269</v>
      </c>
      <c r="Z85" s="18">
        <f t="shared" si="108"/>
        <v>7.6437798714557026E-2</v>
      </c>
      <c r="AA85" s="18">
        <f t="shared" si="108"/>
        <v>1.1039387418170676</v>
      </c>
      <c r="AB85" s="18">
        <f t="shared" si="109"/>
        <v>0.76027157577871485</v>
      </c>
      <c r="AD85" s="18">
        <f t="shared" si="110"/>
        <v>0.76027157577871485</v>
      </c>
      <c r="AE85" s="18">
        <f t="shared" si="111"/>
        <v>3.2488779670039714</v>
      </c>
      <c r="AF85" s="18">
        <f t="shared" si="112"/>
        <v>3.7445331641321467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2.1167669302010195</v>
      </c>
      <c r="C86" s="18">
        <f t="shared" si="96"/>
        <v>4.5640325956256778</v>
      </c>
      <c r="D86" s="18">
        <f t="shared" si="96"/>
        <v>-0.52764431153613511</v>
      </c>
      <c r="E86" s="18">
        <f t="shared" si="96"/>
        <v>0.67290808306854633</v>
      </c>
      <c r="F86" s="18">
        <f t="shared" si="97"/>
        <v>0.27112255893806392</v>
      </c>
      <c r="H86" s="18">
        <f t="shared" si="98"/>
        <v>0.27112255893806392</v>
      </c>
      <c r="I86" s="18">
        <f t="shared" si="99"/>
        <v>2.8285827780794692</v>
      </c>
      <c r="J86" s="18">
        <f t="shared" si="100"/>
        <v>3.0132395308751558</v>
      </c>
      <c r="L86" t="str">
        <f t="shared" si="101"/>
        <v>23 Teaching and other educational professionals</v>
      </c>
      <c r="M86" s="18">
        <f t="shared" si="102"/>
        <v>0.56667952722861958</v>
      </c>
      <c r="N86" s="18">
        <f t="shared" si="102"/>
        <v>1.6697138499333963</v>
      </c>
      <c r="O86" s="18">
        <f t="shared" si="102"/>
        <v>-0.30172321128631996</v>
      </c>
      <c r="P86" s="18">
        <f t="shared" si="102"/>
        <v>0.22950343669434492</v>
      </c>
      <c r="Q86" s="18">
        <f t="shared" si="103"/>
        <v>5.2114123419277902E-2</v>
      </c>
      <c r="S86" s="18">
        <f t="shared" si="104"/>
        <v>5.2114123419277902E-2</v>
      </c>
      <c r="T86" s="18">
        <f t="shared" si="105"/>
        <v>2.4039869321268226</v>
      </c>
      <c r="U86" s="18">
        <f t="shared" si="106"/>
        <v>2.441397419653879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5.7837578988281235</v>
      </c>
      <c r="Z86" s="18">
        <f t="shared" si="108"/>
        <v>-0.61973632273100154</v>
      </c>
      <c r="AA86" s="18">
        <f t="shared" si="108"/>
        <v>0.85040308985864232</v>
      </c>
      <c r="AB86" s="18">
        <f t="shared" si="109"/>
        <v>0.35795593960614713</v>
      </c>
      <c r="AD86" s="18">
        <f t="shared" si="110"/>
        <v>0.35795593960614713</v>
      </c>
      <c r="AE86" s="18">
        <f t="shared" si="111"/>
        <v>2.9938030638416047</v>
      </c>
      <c r="AF86" s="18">
        <f t="shared" si="112"/>
        <v>3.2327611531022038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4.9304547943232357</v>
      </c>
      <c r="C87" s="18">
        <f t="shared" si="96"/>
        <v>13.576946279483559</v>
      </c>
      <c r="D87" s="18">
        <f t="shared" si="96"/>
        <v>0.65615418313287321</v>
      </c>
      <c r="E87" s="18">
        <f t="shared" si="96"/>
        <v>1.1515021497541245</v>
      </c>
      <c r="F87" s="18">
        <f t="shared" si="97"/>
        <v>0.98611589593247118</v>
      </c>
      <c r="H87" s="18">
        <f t="shared" si="98"/>
        <v>0.98611589593247118</v>
      </c>
      <c r="I87" s="18">
        <f t="shared" si="99"/>
        <v>2.8320421713898813</v>
      </c>
      <c r="J87" s="18">
        <f t="shared" si="100"/>
        <v>3.5144837555894926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10.548057587050508</v>
      </c>
      <c r="O87" s="18">
        <f t="shared" si="102"/>
        <v>0.64989040926228814</v>
      </c>
      <c r="P87" s="18">
        <f t="shared" si="102"/>
        <v>0.61113808565798067</v>
      </c>
      <c r="Q87" s="18">
        <f t="shared" si="103"/>
        <v>0.62405386874686553</v>
      </c>
      <c r="S87" s="18">
        <f t="shared" si="104"/>
        <v>0.62405386874686553</v>
      </c>
      <c r="T87" s="18">
        <f t="shared" si="105"/>
        <v>2.469997099405008</v>
      </c>
      <c r="U87" s="18">
        <f t="shared" si="106"/>
        <v>2.9193200437913847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17.093631520821706</v>
      </c>
      <c r="Z87" s="18">
        <f t="shared" si="108"/>
        <v>0.66301839708309274</v>
      </c>
      <c r="AA87" s="18">
        <f t="shared" si="108"/>
        <v>1.7150631375280723</v>
      </c>
      <c r="AB87" s="18">
        <f t="shared" si="109"/>
        <v>1.3631655218841132</v>
      </c>
      <c r="AD87" s="18">
        <f t="shared" si="110"/>
        <v>1.3631655218841132</v>
      </c>
      <c r="AE87" s="18">
        <f t="shared" si="111"/>
        <v>3.2094132416946364</v>
      </c>
      <c r="AF87" s="18">
        <f t="shared" si="112"/>
        <v>4.1161488025319715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10.316287965960447</v>
      </c>
      <c r="D88" s="18">
        <f t="shared" si="96"/>
        <v>-1.3652950465805613</v>
      </c>
      <c r="E88" s="18">
        <f t="shared" si="96"/>
        <v>0.7986714893121416</v>
      </c>
      <c r="F88" s="18">
        <f t="shared" si="97"/>
        <v>7.2125020655278149E-2</v>
      </c>
      <c r="H88" s="18">
        <f t="shared" si="98"/>
        <v>7.2125020655278149E-2</v>
      </c>
      <c r="I88" s="18">
        <f t="shared" si="99"/>
        <v>2.2590257098890065</v>
      </c>
      <c r="J88" s="18">
        <f t="shared" si="100"/>
        <v>2.3118563077881848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5.8221193555274331</v>
      </c>
      <c r="O88" s="18">
        <f t="shared" si="102"/>
        <v>-2.421952459026544</v>
      </c>
      <c r="P88" s="18">
        <f t="shared" si="102"/>
        <v>0.38162343786329878</v>
      </c>
      <c r="Q88" s="18">
        <f t="shared" si="103"/>
        <v>-0.56173959437800791</v>
      </c>
      <c r="S88" s="18">
        <f t="shared" si="104"/>
        <v>-0.56173959437800791</v>
      </c>
      <c r="T88" s="18">
        <f t="shared" si="105"/>
        <v>1.9387739787792402</v>
      </c>
      <c r="U88" s="18">
        <f t="shared" si="106"/>
        <v>1.5137458143054561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25.109685990489062</v>
      </c>
      <c r="Z88" s="18">
        <f t="shared" si="108"/>
        <v>1.359545923484351</v>
      </c>
      <c r="AA88" s="18">
        <f t="shared" si="108"/>
        <v>1.7036630084130033</v>
      </c>
      <c r="AB88" s="18">
        <f t="shared" si="109"/>
        <v>1.588827699768558</v>
      </c>
      <c r="AD88" s="18">
        <f t="shared" si="110"/>
        <v>1.588827699768558</v>
      </c>
      <c r="AE88" s="18">
        <f t="shared" si="111"/>
        <v>3.0832284331520965</v>
      </c>
      <c r="AF88" s="18">
        <f t="shared" si="112"/>
        <v>4.1628214381591144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4.6305162633999863</v>
      </c>
      <c r="D89" s="18">
        <f t="shared" si="96"/>
        <v>9.8220210379092556</v>
      </c>
      <c r="E89" s="18">
        <f t="shared" si="96"/>
        <v>2.0006573716059295</v>
      </c>
      <c r="F89" s="18">
        <f t="shared" si="97"/>
        <v>4.5438423051811672</v>
      </c>
      <c r="H89" s="18">
        <f t="shared" si="98"/>
        <v>4.5438423051811672</v>
      </c>
      <c r="I89" s="18">
        <f t="shared" si="99"/>
        <v>4.5882852691417453</v>
      </c>
      <c r="J89" s="18">
        <f t="shared" si="100"/>
        <v>7.3744171331752595</v>
      </c>
      <c r="L89" t="str">
        <f t="shared" si="101"/>
        <v>32 Health and social care associate professionals</v>
      </c>
      <c r="M89" s="18">
        <f t="shared" si="102"/>
        <v>1.4894568134092401</v>
      </c>
      <c r="N89" s="18">
        <f t="shared" si="102"/>
        <v>12.179532618893063</v>
      </c>
      <c r="O89" s="18">
        <f t="shared" si="102"/>
        <v>6.2057499991713394</v>
      </c>
      <c r="P89" s="18">
        <f t="shared" si="102"/>
        <v>1.5579779368548818</v>
      </c>
      <c r="Q89" s="18">
        <f>IF(AND(Q$6-O$6 &lt;&gt; 0,O15&lt;&gt;0,Q15&lt;&gt;0),(EXP(LN(Q15/O15)/(Q$6-O$6))-1)*100,0)</f>
        <v>3.0841846627137182</v>
      </c>
      <c r="S89" s="18">
        <f t="shared" si="104"/>
        <v>3.0841846627137182</v>
      </c>
      <c r="T89" s="18">
        <f t="shared" si="105"/>
        <v>3.5221155086869516</v>
      </c>
      <c r="U89" s="18">
        <f t="shared" si="106"/>
        <v>5.5796863984724165</v>
      </c>
      <c r="W89" t="str">
        <f t="shared" si="107"/>
        <v>32 Health and social care associate professionals</v>
      </c>
      <c r="X89" s="18">
        <f t="shared" si="108"/>
        <v>2.9652452138201335</v>
      </c>
      <c r="Y89" s="18">
        <f t="shared" si="108"/>
        <v>2.2522700513235794</v>
      </c>
      <c r="Z89" s="18">
        <f t="shared" si="108"/>
        <v>10.968082603055906</v>
      </c>
      <c r="AA89" s="18">
        <f t="shared" si="108"/>
        <v>2.1205195742167282</v>
      </c>
      <c r="AB89" s="18">
        <f t="shared" si="109"/>
        <v>4.9884130442360508</v>
      </c>
      <c r="AD89" s="18">
        <f t="shared" si="110"/>
        <v>4.9884130442360508</v>
      </c>
      <c r="AE89" s="18">
        <f t="shared" si="111"/>
        <v>4.9239659959424475</v>
      </c>
      <c r="AF89" s="18">
        <f t="shared" si="112"/>
        <v>7.908169845849633</v>
      </c>
    </row>
    <row r="90" spans="1:32" x14ac:dyDescent="0.2">
      <c r="A90" t="str">
        <f t="shared" si="95"/>
        <v>33 Protective service occupations</v>
      </c>
      <c r="B90" s="18">
        <f t="shared" si="96"/>
        <v>3.8165115538868477E-2</v>
      </c>
      <c r="C90" s="18">
        <f t="shared" si="96"/>
        <v>7.6014028946579826</v>
      </c>
      <c r="D90" s="18">
        <f t="shared" si="96"/>
        <v>-3.6732654652351759</v>
      </c>
      <c r="E90" s="18">
        <f t="shared" si="96"/>
        <v>0.50163460402112836</v>
      </c>
      <c r="F90" s="18">
        <f t="shared" si="97"/>
        <v>-0.90972593605141983</v>
      </c>
      <c r="H90" s="18">
        <f t="shared" si="98"/>
        <v>-0.90972593605141983</v>
      </c>
      <c r="I90" s="18">
        <f t="shared" si="99"/>
        <v>1.7178139426513139</v>
      </c>
      <c r="J90" s="18">
        <f t="shared" si="100"/>
        <v>1.0116762355010023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6.2123668577950708</v>
      </c>
      <c r="O90" s="18">
        <f t="shared" si="102"/>
        <v>-3.9370071632835568</v>
      </c>
      <c r="P90" s="18">
        <f t="shared" si="102"/>
        <v>-0.30513398060185715</v>
      </c>
      <c r="Q90" s="18">
        <f t="shared" si="103"/>
        <v>-1.5307643018641071</v>
      </c>
      <c r="S90" s="18">
        <f t="shared" si="104"/>
        <v>-1.5307643018641071</v>
      </c>
      <c r="T90" s="18">
        <f t="shared" si="105"/>
        <v>1.4196687047105305</v>
      </c>
      <c r="U90" s="18">
        <f t="shared" si="106"/>
        <v>0.19012554586297359</v>
      </c>
      <c r="W90" t="str">
        <f t="shared" si="107"/>
        <v>33 Protective service occupations</v>
      </c>
      <c r="X90" s="18">
        <f t="shared" si="108"/>
        <v>1.4665424305636998</v>
      </c>
      <c r="Y90" s="18">
        <f t="shared" si="108"/>
        <v>12.419887358460379</v>
      </c>
      <c r="Z90" s="18">
        <f t="shared" si="108"/>
        <v>-2.8285456778911811</v>
      </c>
      <c r="AA90" s="18">
        <f t="shared" si="108"/>
        <v>2.6839655918294403</v>
      </c>
      <c r="AB90" s="18">
        <f t="shared" si="109"/>
        <v>0.81256294519018724</v>
      </c>
      <c r="AD90" s="18">
        <f t="shared" si="110"/>
        <v>0.81256294519018724</v>
      </c>
      <c r="AE90" s="18">
        <f t="shared" si="111"/>
        <v>2.6172889776143515</v>
      </c>
      <c r="AF90" s="18">
        <f t="shared" si="112"/>
        <v>3.1933803639730307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3.5432839573772634</v>
      </c>
      <c r="C91" s="18">
        <f t="shared" si="96"/>
        <v>10.237329864283918</v>
      </c>
      <c r="D91" s="18">
        <f t="shared" si="96"/>
        <v>-3.1820878239342432</v>
      </c>
      <c r="E91" s="18">
        <f t="shared" si="96"/>
        <v>0.65986085980631604</v>
      </c>
      <c r="F91" s="18">
        <f t="shared" si="97"/>
        <v>-0.63743635020468981</v>
      </c>
      <c r="H91" s="18">
        <f t="shared" si="98"/>
        <v>-0.63743635020468981</v>
      </c>
      <c r="I91" s="18">
        <f t="shared" si="99"/>
        <v>2.394163439077146</v>
      </c>
      <c r="J91" s="18">
        <f t="shared" si="100"/>
        <v>1.9426560098326551</v>
      </c>
      <c r="L91" t="str">
        <f t="shared" si="101"/>
        <v>34 Culture, media and sports occupations</v>
      </c>
      <c r="M91" s="18">
        <f t="shared" si="102"/>
        <v>4.4176693076977358</v>
      </c>
      <c r="N91" s="18">
        <f t="shared" si="102"/>
        <v>1.2836957238924418</v>
      </c>
      <c r="O91" s="18">
        <f t="shared" si="102"/>
        <v>-4.1489473187860781</v>
      </c>
      <c r="P91" s="18">
        <f t="shared" si="102"/>
        <v>0.20672025497450175</v>
      </c>
      <c r="Q91" s="18">
        <f t="shared" si="103"/>
        <v>-1.2667284686593838</v>
      </c>
      <c r="S91" s="18">
        <f t="shared" si="104"/>
        <v>-1.2667284686593838</v>
      </c>
      <c r="T91" s="18">
        <f t="shared" si="105"/>
        <v>1.9325165424005863</v>
      </c>
      <c r="U91" s="18">
        <f t="shared" si="106"/>
        <v>0.98579408715613326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19.862966892389821</v>
      </c>
      <c r="Z91" s="18">
        <f>IF(AND(AA$6-Z$6 &lt;&gt; 0,Z17&lt;&gt;0,AA17&lt;&gt;0),(EXP(LN(AA17/Z17)/(AA$6-Z$6))-1)*100,0)</f>
        <v>-2.3360608845356956</v>
      </c>
      <c r="AA91" s="18">
        <f t="shared" si="108"/>
        <v>1.0212890944455211</v>
      </c>
      <c r="AB91" s="18">
        <f t="shared" si="109"/>
        <v>-0.11045927094597285</v>
      </c>
      <c r="AD91" s="18">
        <f t="shared" si="110"/>
        <v>-0.11045927094597285</v>
      </c>
      <c r="AE91" s="18">
        <f t="shared" si="111"/>
        <v>2.7896756076611684</v>
      </c>
      <c r="AF91" s="18">
        <f t="shared" si="112"/>
        <v>2.7147259539642921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7.9300918783391516</v>
      </c>
      <c r="D92" s="18">
        <f t="shared" si="96"/>
        <v>5.9432230258948948E-3</v>
      </c>
      <c r="E92" s="18">
        <f t="shared" si="96"/>
        <v>0.57979962921197448</v>
      </c>
      <c r="F92" s="18">
        <f t="shared" si="97"/>
        <v>0.38814921092180654</v>
      </c>
      <c r="H92" s="18">
        <f t="shared" si="98"/>
        <v>0.38814921092180654</v>
      </c>
      <c r="I92" s="18">
        <f t="shared" si="99"/>
        <v>2.6342699803729719</v>
      </c>
      <c r="J92" s="18">
        <f t="shared" si="100"/>
        <v>2.9063313078000474</v>
      </c>
      <c r="L92" t="str">
        <f t="shared" si="101"/>
        <v>35 Business and public service associate professionals</v>
      </c>
      <c r="M92" s="18">
        <f t="shared" si="102"/>
        <v>2.0375954301004473</v>
      </c>
      <c r="N92" s="18">
        <f t="shared" si="102"/>
        <v>9.0197497381798044</v>
      </c>
      <c r="O92" s="18">
        <f t="shared" si="102"/>
        <v>-0.27103526784242327</v>
      </c>
      <c r="P92" s="18">
        <f t="shared" si="102"/>
        <v>0.13786641485962203</v>
      </c>
      <c r="Q92" s="18">
        <f t="shared" si="103"/>
        <v>1.3799092870803165E-3</v>
      </c>
      <c r="S92" s="18">
        <f t="shared" si="104"/>
        <v>1.3799092870803165E-3</v>
      </c>
      <c r="T92" s="18">
        <f t="shared" si="105"/>
        <v>2.1888610242339901</v>
      </c>
      <c r="U92" s="18">
        <f t="shared" si="106"/>
        <v>2.1898801137876456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6.8380978987951924</v>
      </c>
      <c r="Z92" s="18">
        <f t="shared" si="108"/>
        <v>0.28604555044233759</v>
      </c>
      <c r="AA92" s="18">
        <f t="shared" si="108"/>
        <v>1.0026321521904302</v>
      </c>
      <c r="AB92" s="18">
        <f t="shared" si="109"/>
        <v>0.76320282674413598</v>
      </c>
      <c r="AD92" s="18">
        <f t="shared" si="110"/>
        <v>0.76320282674413598</v>
      </c>
      <c r="AE92" s="18">
        <f t="shared" si="111"/>
        <v>3.0633797751514757</v>
      </c>
      <c r="AF92" s="18">
        <f t="shared" si="112"/>
        <v>3.5732111466014072</v>
      </c>
    </row>
    <row r="93" spans="1:32" x14ac:dyDescent="0.2">
      <c r="A93" t="str">
        <f t="shared" si="95"/>
        <v>41 Administrative occupations</v>
      </c>
      <c r="B93" s="18">
        <f t="shared" si="96"/>
        <v>-0.95234308246211485</v>
      </c>
      <c r="C93" s="18">
        <f t="shared" si="96"/>
        <v>7.7737310123441539</v>
      </c>
      <c r="D93" s="18">
        <f t="shared" si="96"/>
        <v>0.79932513569958008</v>
      </c>
      <c r="E93" s="18">
        <f t="shared" si="96"/>
        <v>-1.7728473221911845E-2</v>
      </c>
      <c r="F93" s="18">
        <f t="shared" si="97"/>
        <v>0.25388419635332671</v>
      </c>
      <c r="H93" s="18">
        <f t="shared" si="98"/>
        <v>0.25388419635332671</v>
      </c>
      <c r="I93" s="18">
        <f t="shared" si="99"/>
        <v>2.7765790939792367</v>
      </c>
      <c r="J93" s="18">
        <f t="shared" si="100"/>
        <v>2.950637969768799</v>
      </c>
      <c r="L93" t="str">
        <f t="shared" si="101"/>
        <v>41 Administrative occupations</v>
      </c>
      <c r="M93" s="18">
        <f t="shared" si="102"/>
        <v>-0.89761472044238566</v>
      </c>
      <c r="N93" s="18">
        <f t="shared" si="102"/>
        <v>20.085566981159818</v>
      </c>
      <c r="O93" s="18">
        <f t="shared" si="102"/>
        <v>1.719475303442719</v>
      </c>
      <c r="P93" s="18">
        <f t="shared" si="102"/>
        <v>1.1812291120866236</v>
      </c>
      <c r="Q93" s="18">
        <f t="shared" si="103"/>
        <v>1.3603273052260167</v>
      </c>
      <c r="S93" s="18">
        <f t="shared" si="104"/>
        <v>1.3603273052260167</v>
      </c>
      <c r="T93" s="18">
        <f t="shared" si="105"/>
        <v>2.3988361948513059</v>
      </c>
      <c r="U93" s="18">
        <f t="shared" si="106"/>
        <v>3.4018584502595095</v>
      </c>
      <c r="W93" t="str">
        <f t="shared" si="107"/>
        <v>41 Administrative occupations</v>
      </c>
      <c r="X93" s="18">
        <f t="shared" si="108"/>
        <v>-0.98245594095862643</v>
      </c>
      <c r="Y93" s="18">
        <f t="shared" si="108"/>
        <v>0.98494390931680442</v>
      </c>
      <c r="Z93" s="18">
        <f t="shared" si="108"/>
        <v>0.17723745574982352</v>
      </c>
      <c r="AA93" s="18">
        <f t="shared" si="108"/>
        <v>-0.95188839210901266</v>
      </c>
      <c r="AB93" s="18">
        <f t="shared" si="109"/>
        <v>-0.57693431743777168</v>
      </c>
      <c r="AD93" s="18">
        <f t="shared" si="110"/>
        <v>-0.57693431743777168</v>
      </c>
      <c r="AE93" s="18">
        <f t="shared" si="111"/>
        <v>3.0141106640061199</v>
      </c>
      <c r="AF93" s="18">
        <f t="shared" si="112"/>
        <v>2.6390045560111819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-3.0525822047897444</v>
      </c>
      <c r="C94" s="18">
        <f t="shared" si="96"/>
        <v>0.41427203310506755</v>
      </c>
      <c r="D94" s="18">
        <f t="shared" si="96"/>
        <v>-0.98927409524273147</v>
      </c>
      <c r="E94" s="18">
        <f t="shared" si="96"/>
        <v>-3.0530204264839655</v>
      </c>
      <c r="F94" s="18">
        <f t="shared" si="97"/>
        <v>-2.3699293653370535</v>
      </c>
      <c r="H94" s="18">
        <f t="shared" si="98"/>
        <v>-2.3699293653370535</v>
      </c>
      <c r="I94" s="18">
        <f t="shared" si="99"/>
        <v>2.5497960902908234</v>
      </c>
      <c r="J94" s="18">
        <f t="shared" si="100"/>
        <v>0.97534585907326221</v>
      </c>
      <c r="L94" t="str">
        <f t="shared" si="101"/>
        <v>42 Secretarial and related occupations</v>
      </c>
      <c r="M94" s="18">
        <f t="shared" si="102"/>
        <v>-6.2618067692501107</v>
      </c>
      <c r="N94" s="18">
        <f t="shared" si="102"/>
        <v>1.8629932469206301</v>
      </c>
      <c r="O94" s="18">
        <f t="shared" si="102"/>
        <v>-1.9473732585782555</v>
      </c>
      <c r="P94" s="18">
        <f t="shared" si="102"/>
        <v>1.6263420832818065</v>
      </c>
      <c r="Q94" s="18">
        <f t="shared" si="103"/>
        <v>0.420860881056484</v>
      </c>
      <c r="S94" s="18">
        <f t="shared" si="104"/>
        <v>0.420860881056484</v>
      </c>
      <c r="T94" s="18">
        <f t="shared" si="105"/>
        <v>1.8798542802700435</v>
      </c>
      <c r="U94" s="18">
        <f t="shared" si="106"/>
        <v>2.2064200625338204</v>
      </c>
      <c r="W94" t="str">
        <f t="shared" si="107"/>
        <v>42 Secretarial and related occupations</v>
      </c>
      <c r="X94" s="18">
        <f t="shared" si="108"/>
        <v>-2.7613918783868652</v>
      </c>
      <c r="Y94" s="18">
        <f t="shared" si="108"/>
        <v>0.29441840955508614</v>
      </c>
      <c r="Z94" s="18">
        <f t="shared" si="108"/>
        <v>-0.9104389407180391</v>
      </c>
      <c r="AA94" s="18">
        <f t="shared" si="108"/>
        <v>-3.5288137218065341</v>
      </c>
      <c r="AB94" s="18">
        <f t="shared" si="109"/>
        <v>-2.6638014725158365</v>
      </c>
      <c r="AD94" s="18">
        <f t="shared" si="110"/>
        <v>-2.6638014725158365</v>
      </c>
      <c r="AE94" s="18">
        <f t="shared" si="111"/>
        <v>2.6033883898523014</v>
      </c>
      <c r="AF94" s="18">
        <f t="shared" si="112"/>
        <v>0.86170268571326147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-0.62322259389264723</v>
      </c>
      <c r="C95" s="18">
        <f t="shared" si="96"/>
        <v>-11.016534958921154</v>
      </c>
      <c r="D95" s="18">
        <f t="shared" si="96"/>
        <v>-0.37009942558401399</v>
      </c>
      <c r="E95" s="18">
        <f t="shared" si="96"/>
        <v>1.0899833549564031</v>
      </c>
      <c r="F95" s="18">
        <f t="shared" si="97"/>
        <v>0.60092693708437839</v>
      </c>
      <c r="H95" s="18">
        <f t="shared" si="98"/>
        <v>0.60092693708437839</v>
      </c>
      <c r="I95" s="18">
        <f t="shared" si="99"/>
        <v>3.039263118750446</v>
      </c>
      <c r="J95" s="18">
        <f t="shared" si="100"/>
        <v>3.4403790568598325</v>
      </c>
      <c r="L95" t="str">
        <f t="shared" si="101"/>
        <v>51 Skilled agricultural and related trades</v>
      </c>
      <c r="M95" s="18">
        <f t="shared" si="102"/>
        <v>-1.8268405771176832</v>
      </c>
      <c r="N95" s="18">
        <f t="shared" si="102"/>
        <v>-10.265459652679453</v>
      </c>
      <c r="O95" s="18">
        <f t="shared" si="102"/>
        <v>-0.80481282635408435</v>
      </c>
      <c r="P95" s="18">
        <f t="shared" si="102"/>
        <v>0.59892750204448841</v>
      </c>
      <c r="Q95" s="18">
        <f t="shared" si="103"/>
        <v>0.12882063410830646</v>
      </c>
      <c r="S95" s="18">
        <f t="shared" si="104"/>
        <v>0.12882063410830646</v>
      </c>
      <c r="T95" s="18">
        <f t="shared" si="105"/>
        <v>2.8322469073930989</v>
      </c>
      <c r="U95" s="18">
        <f t="shared" si="106"/>
        <v>2.9196465488652068</v>
      </c>
      <c r="W95" t="str">
        <f t="shared" si="107"/>
        <v>51 Skilled agricultural and related trades</v>
      </c>
      <c r="X95" s="18">
        <f t="shared" si="108"/>
        <v>5.7572172906628527</v>
      </c>
      <c r="Y95" s="18">
        <f t="shared" si="108"/>
        <v>-14.329848273553603</v>
      </c>
      <c r="Z95" s="18">
        <f t="shared" si="108"/>
        <v>1.5460016759606843</v>
      </c>
      <c r="AA95" s="18">
        <f t="shared" si="108"/>
        <v>2.9099486150405474</v>
      </c>
      <c r="AB95" s="18">
        <f t="shared" si="109"/>
        <v>2.4532761060687358</v>
      </c>
      <c r="AD95" s="18">
        <f t="shared" si="110"/>
        <v>2.4532761060687358</v>
      </c>
      <c r="AE95" s="18">
        <f t="shared" si="111"/>
        <v>3.9269111960068992</v>
      </c>
      <c r="AF95" s="18">
        <f t="shared" si="112"/>
        <v>5.4621054888373433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-3.6754235057756546E-2</v>
      </c>
      <c r="C96" s="18">
        <f t="shared" si="96"/>
        <v>-8.9725917735502989</v>
      </c>
      <c r="D96" s="18">
        <f t="shared" si="96"/>
        <v>-0.69880920904249466</v>
      </c>
      <c r="E96" s="18">
        <f t="shared" si="96"/>
        <v>-0.9451775055046796</v>
      </c>
      <c r="F96" s="18">
        <f t="shared" si="97"/>
        <v>-0.86312273110528137</v>
      </c>
      <c r="H96" s="18">
        <f t="shared" si="98"/>
        <v>-0.86312273110528137</v>
      </c>
      <c r="I96" s="18">
        <f t="shared" si="99"/>
        <v>2.0433265904733044</v>
      </c>
      <c r="J96" s="18">
        <f t="shared" si="100"/>
        <v>1.4035951048459783</v>
      </c>
      <c r="L96" t="str">
        <f t="shared" si="101"/>
        <v>52 Skilled metal, electrical and electronic trades</v>
      </c>
      <c r="M96" s="18">
        <f t="shared" si="102"/>
        <v>-0.2901472427343732</v>
      </c>
      <c r="N96" s="18">
        <f t="shared" si="102"/>
        <v>-8.6464127972713527</v>
      </c>
      <c r="O96" s="18">
        <f t="shared" si="102"/>
        <v>-1.0468480489230658</v>
      </c>
      <c r="P96" s="18">
        <f t="shared" si="102"/>
        <v>-1.0809908723123485</v>
      </c>
      <c r="Q96" s="18">
        <f t="shared" si="103"/>
        <v>-1.0696112403444036</v>
      </c>
      <c r="S96" s="18">
        <f t="shared" si="104"/>
        <v>-1.0696112403444036</v>
      </c>
      <c r="T96" s="18">
        <f t="shared" si="105"/>
        <v>1.9683282227070276</v>
      </c>
      <c r="U96" s="18">
        <f t="shared" si="106"/>
        <v>1.1700944411052072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-21.149685344082457</v>
      </c>
      <c r="Z96" s="18">
        <f t="shared" si="108"/>
        <v>11.095085834146111</v>
      </c>
      <c r="AA96" s="18">
        <f t="shared" si="108"/>
        <v>1.9235770956391951</v>
      </c>
      <c r="AB96" s="18">
        <f t="shared" si="109"/>
        <v>4.8933738212245892</v>
      </c>
      <c r="AD96" s="18">
        <f t="shared" si="110"/>
        <v>4.8933738212245892</v>
      </c>
      <c r="AE96" s="18">
        <f t="shared" si="111"/>
        <v>4.7189862442850838</v>
      </c>
      <c r="AF96" s="18">
        <f t="shared" si="112"/>
        <v>7.7046384965542503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-1.8106045540707716</v>
      </c>
      <c r="C97" s="18">
        <f t="shared" si="96"/>
        <v>-12.331982253372963</v>
      </c>
      <c r="D97" s="18">
        <f t="shared" si="96"/>
        <v>-1.2616254078229083</v>
      </c>
      <c r="E97" s="18">
        <f t="shared" si="96"/>
        <v>-1.6300681368412673</v>
      </c>
      <c r="F97" s="18">
        <f t="shared" si="97"/>
        <v>-1.5074069083833908</v>
      </c>
      <c r="H97" s="18">
        <f t="shared" si="98"/>
        <v>-1.5074069083833908</v>
      </c>
      <c r="I97" s="18">
        <f t="shared" si="99"/>
        <v>2.1278436988543037</v>
      </c>
      <c r="J97" s="18">
        <f t="shared" si="100"/>
        <v>1.0386572747455469</v>
      </c>
      <c r="L97" t="str">
        <f t="shared" si="101"/>
        <v>53 Skilled construction and building trades</v>
      </c>
      <c r="M97" s="18">
        <f t="shared" si="102"/>
        <v>-1.8456021618714624</v>
      </c>
      <c r="N97" s="18">
        <f t="shared" si="102"/>
        <v>-13.114646134948604</v>
      </c>
      <c r="O97" s="18">
        <f t="shared" si="102"/>
        <v>-1.120359910168256</v>
      </c>
      <c r="P97" s="18">
        <f t="shared" si="102"/>
        <v>-1.6518348082085854</v>
      </c>
      <c r="Q97" s="18">
        <f t="shared" si="103"/>
        <v>-1.4749946762206534</v>
      </c>
      <c r="S97" s="18">
        <f t="shared" si="104"/>
        <v>-1.4749946762206534</v>
      </c>
      <c r="T97" s="18">
        <f t="shared" si="105"/>
        <v>2.1318476420395083</v>
      </c>
      <c r="U97" s="18">
        <f t="shared" si="106"/>
        <v>1.0659857447316234</v>
      </c>
      <c r="W97" t="str">
        <f t="shared" si="107"/>
        <v>53 Skilled construction and building trades</v>
      </c>
      <c r="X97" s="18">
        <f t="shared" si="108"/>
        <v>2.1913843754711504</v>
      </c>
      <c r="Y97" s="18">
        <f t="shared" si="108"/>
        <v>68.667935038856598</v>
      </c>
      <c r="Z97" s="18">
        <f t="shared" si="108"/>
        <v>-10.335821182268191</v>
      </c>
      <c r="AA97" s="18">
        <f t="shared" si="108"/>
        <v>0.1145939764126247</v>
      </c>
      <c r="AB97" s="18">
        <f t="shared" si="109"/>
        <v>-3.4976434632391751</v>
      </c>
      <c r="AD97" s="18">
        <f t="shared" si="110"/>
        <v>-3.4976434632391751</v>
      </c>
      <c r="AE97" s="18">
        <f t="shared" si="111"/>
        <v>1.9111383126348525</v>
      </c>
      <c r="AF97" s="18">
        <f t="shared" si="112"/>
        <v>-0.59322154316980846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-2.1731256210336114</v>
      </c>
      <c r="D98" s="18">
        <f t="shared" si="96"/>
        <v>7.2306360650919999E-3</v>
      </c>
      <c r="E98" s="18">
        <f t="shared" si="96"/>
        <v>-0.62575720953448322</v>
      </c>
      <c r="F98" s="18">
        <f t="shared" si="97"/>
        <v>-0.41520767863038044</v>
      </c>
      <c r="H98" s="18">
        <f t="shared" si="98"/>
        <v>-0.41520767863038044</v>
      </c>
      <c r="I98" s="18">
        <f t="shared" si="99"/>
        <v>2.3342134148997218</v>
      </c>
      <c r="J98" s="18">
        <f t="shared" si="100"/>
        <v>2.0362066642973353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-6.9896321419879337</v>
      </c>
      <c r="O98" s="18">
        <f t="shared" si="102"/>
        <v>0.38811062190469148</v>
      </c>
      <c r="P98" s="18">
        <f t="shared" si="102"/>
        <v>-0.90933149928316137</v>
      </c>
      <c r="Q98" s="18">
        <f t="shared" si="103"/>
        <v>-0.47872474032134571</v>
      </c>
      <c r="S98" s="18">
        <f t="shared" si="104"/>
        <v>-0.47872474032134571</v>
      </c>
      <c r="T98" s="18">
        <f t="shared" si="105"/>
        <v>1.7963755245020696</v>
      </c>
      <c r="U98" s="18">
        <f t="shared" si="106"/>
        <v>1.4262420142664878</v>
      </c>
      <c r="W98" t="str">
        <f t="shared" si="107"/>
        <v>54 Textiles, printing and other skilled trades</v>
      </c>
      <c r="X98" s="18">
        <f t="shared" si="108"/>
        <v>-2.8927480352977764</v>
      </c>
      <c r="Y98" s="18">
        <f t="shared" si="108"/>
        <v>5.2893067935656957</v>
      </c>
      <c r="Z98" s="18">
        <f t="shared" si="108"/>
        <v>-0.52365676001899786</v>
      </c>
      <c r="AA98" s="18">
        <f t="shared" si="108"/>
        <v>-0.23180456371848512</v>
      </c>
      <c r="AB98" s="18">
        <f t="shared" si="109"/>
        <v>-0.32918364540749367</v>
      </c>
      <c r="AD98" s="18">
        <f t="shared" si="110"/>
        <v>-0.32918364540749367</v>
      </c>
      <c r="AE98" s="18">
        <f t="shared" si="111"/>
        <v>3.0115546519124736</v>
      </c>
      <c r="AF98" s="18">
        <f t="shared" si="112"/>
        <v>2.7960764763755641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0.1038996951758131</v>
      </c>
      <c r="C99" s="18">
        <f t="shared" si="96"/>
        <v>-1.3705883530185758</v>
      </c>
      <c r="D99" s="18">
        <f t="shared" si="96"/>
        <v>0.97582575313572839</v>
      </c>
      <c r="E99" s="18">
        <f t="shared" si="96"/>
        <v>1.0361870238866144</v>
      </c>
      <c r="F99" s="18">
        <f t="shared" si="97"/>
        <v>1.0160625921760369</v>
      </c>
      <c r="H99" s="18">
        <f t="shared" si="98"/>
        <v>1.0160625921760369</v>
      </c>
      <c r="I99" s="18">
        <f t="shared" si="99"/>
        <v>3.240734395091649</v>
      </c>
      <c r="J99" s="18">
        <f t="shared" si="100"/>
        <v>3.9081472882763979</v>
      </c>
      <c r="L99" t="str">
        <f t="shared" si="101"/>
        <v>61 Caring personal service occupations</v>
      </c>
      <c r="M99" s="18">
        <f t="shared" si="102"/>
        <v>1.8473214316905517</v>
      </c>
      <c r="N99" s="18">
        <f t="shared" si="102"/>
        <v>-1.417926527450275</v>
      </c>
      <c r="O99" s="18">
        <f t="shared" si="102"/>
        <v>3.7773976784916119</v>
      </c>
      <c r="P99" s="18">
        <f t="shared" si="102"/>
        <v>1.6587721586772686</v>
      </c>
      <c r="Q99" s="18">
        <f t="shared" si="103"/>
        <v>2.3601307628105639</v>
      </c>
      <c r="S99" s="18">
        <f t="shared" si="104"/>
        <v>2.3601307628105639</v>
      </c>
      <c r="T99" s="18">
        <f t="shared" si="105"/>
        <v>2.9950149507596668</v>
      </c>
      <c r="U99" s="18">
        <f t="shared" si="106"/>
        <v>4.6443497705824344</v>
      </c>
      <c r="W99" t="str">
        <f t="shared" si="107"/>
        <v>61 Caring personal service occupations</v>
      </c>
      <c r="X99" s="18">
        <f t="shared" si="108"/>
        <v>-0.15997450147320347</v>
      </c>
      <c r="Y99" s="18">
        <f t="shared" si="108"/>
        <v>-1.3630593188449169</v>
      </c>
      <c r="Z99" s="18">
        <f t="shared" si="108"/>
        <v>0.50063123893344663</v>
      </c>
      <c r="AA99" s="18">
        <f t="shared" si="108"/>
        <v>0.91608510069680626</v>
      </c>
      <c r="AB99" s="18">
        <f t="shared" si="109"/>
        <v>0.77741000528701587</v>
      </c>
      <c r="AD99" s="18">
        <f t="shared" si="110"/>
        <v>0.77741000528701587</v>
      </c>
      <c r="AE99" s="18">
        <f t="shared" si="111"/>
        <v>3.2790500182120041</v>
      </c>
      <c r="AF99" s="18">
        <f t="shared" si="112"/>
        <v>3.7841037201853611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-4.7214289013827511</v>
      </c>
      <c r="D100" s="18">
        <f t="shared" si="96"/>
        <v>-2.8233982323185636</v>
      </c>
      <c r="E100" s="18">
        <f t="shared" si="96"/>
        <v>-0.52081136633128633</v>
      </c>
      <c r="F100" s="18">
        <f t="shared" si="97"/>
        <v>-1.2943395154364823</v>
      </c>
      <c r="H100" s="18">
        <f t="shared" si="98"/>
        <v>-1.2943395154364823</v>
      </c>
      <c r="I100" s="18">
        <f t="shared" si="99"/>
        <v>2.4105623905756435</v>
      </c>
      <c r="J100" s="18">
        <f t="shared" si="100"/>
        <v>1.5092815158508133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4.2452419080165615</v>
      </c>
      <c r="O100" s="18">
        <f t="shared" si="102"/>
        <v>-1.6129967189428829</v>
      </c>
      <c r="P100" s="18">
        <f t="shared" si="102"/>
        <v>0.54805156206707561</v>
      </c>
      <c r="Q100" s="18">
        <f t="shared" si="103"/>
        <v>-0.17752113276149339</v>
      </c>
      <c r="S100" s="18">
        <f t="shared" si="104"/>
        <v>-0.17752113276149339</v>
      </c>
      <c r="T100" s="18">
        <f t="shared" si="105"/>
        <v>2.3255617711704257</v>
      </c>
      <c r="U100" s="18">
        <f t="shared" si="106"/>
        <v>2.1973617239985144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-8.4351476629355169</v>
      </c>
      <c r="Z100" s="18">
        <f t="shared" si="108"/>
        <v>-3.4157060237549719</v>
      </c>
      <c r="AA100" s="18">
        <f t="shared" si="108"/>
        <v>-1.1169628283560717</v>
      </c>
      <c r="AB100" s="18">
        <f t="shared" si="109"/>
        <v>-1.8892261321939774</v>
      </c>
      <c r="AD100" s="18">
        <f t="shared" si="110"/>
        <v>-1.8892261321939774</v>
      </c>
      <c r="AE100" s="18">
        <f t="shared" si="111"/>
        <v>2.450302198142551</v>
      </c>
      <c r="AF100" s="18">
        <f t="shared" si="112"/>
        <v>1.160723053923296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-4.2562257469648372</v>
      </c>
      <c r="C101" s="18">
        <f t="shared" si="96"/>
        <v>25.747179926576734</v>
      </c>
      <c r="D101" s="18">
        <f t="shared" si="96"/>
        <v>-5.6475749639107953</v>
      </c>
      <c r="E101" s="18">
        <f t="shared" si="96"/>
        <v>0.76937717930216643</v>
      </c>
      <c r="F101" s="18">
        <f t="shared" si="97"/>
        <v>-1.4166878692344342</v>
      </c>
      <c r="H101" s="18">
        <f t="shared" si="98"/>
        <v>-1.4166878692344342</v>
      </c>
      <c r="I101" s="18">
        <f t="shared" si="99"/>
        <v>2.1828712145079976</v>
      </c>
      <c r="J101" s="18">
        <f t="shared" si="100"/>
        <v>1.1655906905937652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45.352638430151138</v>
      </c>
      <c r="O101" s="18">
        <f t="shared" si="102"/>
        <v>-9.8262506054616949</v>
      </c>
      <c r="P101" s="18">
        <f t="shared" si="102"/>
        <v>1.3487639423079179</v>
      </c>
      <c r="Q101" s="18">
        <f t="shared" si="103"/>
        <v>-2.5222086912254471</v>
      </c>
      <c r="S101" s="18">
        <f t="shared" si="104"/>
        <v>-2.5222086912254471</v>
      </c>
      <c r="T101" s="18">
        <f t="shared" si="105"/>
        <v>1.6230723980086514</v>
      </c>
      <c r="U101" s="18">
        <f t="shared" si="106"/>
        <v>-0.30751442736440815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-16.393102129979532</v>
      </c>
      <c r="Z101" s="18">
        <f t="shared" si="108"/>
        <v>5.6148920032379479</v>
      </c>
      <c r="AA101" s="18">
        <f t="shared" si="108"/>
        <v>-0.28721849845577685</v>
      </c>
      <c r="AB101" s="18">
        <f t="shared" si="109"/>
        <v>1.6425629005593301</v>
      </c>
      <c r="AD101" s="18">
        <f t="shared" si="110"/>
        <v>1.6425629005593301</v>
      </c>
      <c r="AE101" s="18">
        <f t="shared" si="111"/>
        <v>3.962236488327342</v>
      </c>
      <c r="AF101" s="18">
        <f t="shared" si="112"/>
        <v>4.9630868787317484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-3.5621094126276898</v>
      </c>
      <c r="D102" s="18">
        <f t="shared" si="96"/>
        <v>-0.81867863624350834</v>
      </c>
      <c r="E102" s="18">
        <f t="shared" si="96"/>
        <v>-0.49401070361954069</v>
      </c>
      <c r="F102" s="18">
        <f t="shared" si="97"/>
        <v>-0.6023512645206508</v>
      </c>
      <c r="H102" s="18">
        <f t="shared" si="98"/>
        <v>-0.6023512645206508</v>
      </c>
      <c r="I102" s="18">
        <f t="shared" si="99"/>
        <v>2.4596661979257251</v>
      </c>
      <c r="J102" s="18">
        <f t="shared" si="100"/>
        <v>2.0366096026519509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-4.6356854161797685</v>
      </c>
      <c r="O102" s="18">
        <f t="shared" si="102"/>
        <v>-0.34048050554288389</v>
      </c>
      <c r="P102" s="18">
        <f t="shared" si="102"/>
        <v>-5.4829253422372659E-2</v>
      </c>
      <c r="Q102" s="18">
        <f t="shared" si="103"/>
        <v>-0.1501371944411356</v>
      </c>
      <c r="S102" s="18">
        <f t="shared" si="104"/>
        <v>-0.1501371944411356</v>
      </c>
      <c r="T102" s="18">
        <f t="shared" si="105"/>
        <v>1.9287220171188002</v>
      </c>
      <c r="U102" s="18">
        <f t="shared" si="106"/>
        <v>1.8141199399784425</v>
      </c>
      <c r="W102" t="str">
        <f t="shared" si="107"/>
        <v>71 Sales occupations</v>
      </c>
      <c r="X102" s="18">
        <f t="shared" si="108"/>
        <v>-1.5822519570314886</v>
      </c>
      <c r="Y102" s="18">
        <f t="shared" si="108"/>
        <v>-2.8052117176660896</v>
      </c>
      <c r="Z102" s="18">
        <f t="shared" si="108"/>
        <v>-1.15494848330564</v>
      </c>
      <c r="AA102" s="18">
        <f t="shared" si="108"/>
        <v>-0.82171283876207868</v>
      </c>
      <c r="AB102" s="18">
        <f t="shared" si="109"/>
        <v>-0.93291602639272719</v>
      </c>
      <c r="AD102" s="18">
        <f t="shared" si="110"/>
        <v>-0.93291602639272719</v>
      </c>
      <c r="AE102" s="18">
        <f t="shared" si="111"/>
        <v>2.8056195857347976</v>
      </c>
      <c r="AF102" s="18">
        <f t="shared" si="112"/>
        <v>2.186635106575241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6.923982936613915</v>
      </c>
      <c r="D103" s="18">
        <f t="shared" si="96"/>
        <v>2.2022275245370926</v>
      </c>
      <c r="E103" s="18">
        <f t="shared" si="96"/>
        <v>1.1272138687460354</v>
      </c>
      <c r="F103" s="18">
        <f t="shared" si="97"/>
        <v>1.4842894524328853</v>
      </c>
      <c r="H103" s="18">
        <f t="shared" si="98"/>
        <v>1.4842894524328853</v>
      </c>
      <c r="I103" s="18">
        <f t="shared" si="99"/>
        <v>2.7755448996019005</v>
      </c>
      <c r="J103" s="18">
        <f t="shared" si="100"/>
        <v>3.8215487844335261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21.725774230186556</v>
      </c>
      <c r="O103" s="18">
        <f t="shared" si="102"/>
        <v>4.3445217815791137</v>
      </c>
      <c r="P103" s="18">
        <f t="shared" si="102"/>
        <v>1.5874498098300993</v>
      </c>
      <c r="Q103" s="18">
        <f t="shared" si="103"/>
        <v>2.4982828643966171</v>
      </c>
      <c r="S103" s="18">
        <f t="shared" si="104"/>
        <v>2.4982828643966171</v>
      </c>
      <c r="T103" s="18">
        <f t="shared" si="105"/>
        <v>2.479507548530524</v>
      </c>
      <c r="U103" s="18">
        <f t="shared" si="106"/>
        <v>4.3421557652107534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-2.9416771886727755</v>
      </c>
      <c r="Z103" s="18">
        <f t="shared" si="108"/>
        <v>0.2625477790711539</v>
      </c>
      <c r="AA103" s="18">
        <f t="shared" si="108"/>
        <v>0.63725782653241136</v>
      </c>
      <c r="AB103" s="18">
        <f t="shared" si="109"/>
        <v>0.51219913532865036</v>
      </c>
      <c r="AD103" s="18">
        <f t="shared" si="110"/>
        <v>0.51219913532865036</v>
      </c>
      <c r="AE103" s="18">
        <f t="shared" si="111"/>
        <v>3.0141615573859193</v>
      </c>
      <c r="AF103" s="18">
        <f t="shared" si="112"/>
        <v>3.3564481580764083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-8.1058532379596375</v>
      </c>
      <c r="D104" s="18">
        <f t="shared" si="96"/>
        <v>0.57995859474893052</v>
      </c>
      <c r="E104" s="18">
        <f t="shared" si="96"/>
        <v>-0.99691080875826676</v>
      </c>
      <c r="F104" s="18">
        <f t="shared" si="97"/>
        <v>-0.47405385713831238</v>
      </c>
      <c r="H104" s="18">
        <f t="shared" si="98"/>
        <v>-0.47405385713831238</v>
      </c>
      <c r="I104" s="18">
        <f t="shared" si="99"/>
        <v>2.2508750144924816</v>
      </c>
      <c r="J104" s="18">
        <f t="shared" si="100"/>
        <v>1.9070572035629674</v>
      </c>
      <c r="L104" t="str">
        <f t="shared" si="101"/>
        <v>81 Process, plant and machine operatives</v>
      </c>
      <c r="M104" s="18">
        <f t="shared" si="102"/>
        <v>-2.1692427903516331</v>
      </c>
      <c r="N104" s="18">
        <f t="shared" si="102"/>
        <v>-6.4571053052498666</v>
      </c>
      <c r="O104" s="18">
        <f t="shared" si="102"/>
        <v>-0.44374528227455468</v>
      </c>
      <c r="P104" s="18">
        <f t="shared" si="102"/>
        <v>-1.2312983344958672</v>
      </c>
      <c r="Q104" s="18">
        <f t="shared" si="103"/>
        <v>-0.96947532253945923</v>
      </c>
      <c r="S104" s="18">
        <f t="shared" si="104"/>
        <v>-0.96947532253945923</v>
      </c>
      <c r="T104" s="18">
        <f t="shared" si="105"/>
        <v>1.9441545765933155</v>
      </c>
      <c r="U104" s="18">
        <f t="shared" si="106"/>
        <v>1.2167181636258073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-12.737431012177714</v>
      </c>
      <c r="Z104" s="18">
        <f t="shared" si="108"/>
        <v>3.4339224964982984</v>
      </c>
      <c r="AA104" s="18">
        <f t="shared" si="108"/>
        <v>-0.43460629985113686</v>
      </c>
      <c r="AB104" s="18">
        <f t="shared" si="109"/>
        <v>0.83855378620709686</v>
      </c>
      <c r="AD104" s="18">
        <f t="shared" si="110"/>
        <v>0.83855378620709686</v>
      </c>
      <c r="AE104" s="18">
        <f t="shared" si="111"/>
        <v>3.1037256462699947</v>
      </c>
      <c r="AF104" s="18">
        <f t="shared" si="112"/>
        <v>3.6619706948954889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-5.4227379491637473</v>
      </c>
      <c r="D105" s="18">
        <f t="shared" si="96"/>
        <v>-2.7524272732015742E-2</v>
      </c>
      <c r="E105" s="18">
        <f t="shared" si="96"/>
        <v>-0.63731408982024007</v>
      </c>
      <c r="F105" s="18">
        <f t="shared" si="97"/>
        <v>-0.43446521514171055</v>
      </c>
      <c r="H105" s="18">
        <f t="shared" si="98"/>
        <v>-0.43446521514171055</v>
      </c>
      <c r="I105" s="18">
        <f t="shared" si="99"/>
        <v>2.8042624398916471</v>
      </c>
      <c r="J105" s="18">
        <f t="shared" si="100"/>
        <v>2.5123510181895847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-5.7337180809104886</v>
      </c>
      <c r="O105" s="18">
        <f t="shared" si="102"/>
        <v>-0.37506849957917865</v>
      </c>
      <c r="P105" s="18">
        <f t="shared" si="102"/>
        <v>-0.77748244217675788</v>
      </c>
      <c r="Q105" s="18">
        <f t="shared" si="103"/>
        <v>-0.64352539369099127</v>
      </c>
      <c r="S105" s="18">
        <f t="shared" si="104"/>
        <v>-0.64352539369099127</v>
      </c>
      <c r="T105" s="18">
        <f t="shared" si="105"/>
        <v>2.7173066643274124</v>
      </c>
      <c r="U105" s="18">
        <f t="shared" si="106"/>
        <v>2.2818558326694882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0.8499502313931151</v>
      </c>
      <c r="Z105" s="18">
        <f t="shared" si="108"/>
        <v>5.7676844918708614</v>
      </c>
      <c r="AA105" s="18">
        <f t="shared" si="108"/>
        <v>1.1567049874105395</v>
      </c>
      <c r="AB105" s="18">
        <f t="shared" si="109"/>
        <v>2.6709188053983368</v>
      </c>
      <c r="AD105" s="18">
        <f t="shared" si="110"/>
        <v>2.6709188053983368</v>
      </c>
      <c r="AE105" s="18">
        <f t="shared" si="111"/>
        <v>4.2768265474146805</v>
      </c>
      <c r="AF105" s="18">
        <f t="shared" si="112"/>
        <v>5.8888976576042973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-7.877005746286514</v>
      </c>
      <c r="D106" s="18">
        <f t="shared" si="96"/>
        <v>12.374246454761018</v>
      </c>
      <c r="E106" s="18">
        <f t="shared" si="96"/>
        <v>0.96851563635180771</v>
      </c>
      <c r="F106" s="18">
        <f t="shared" si="97"/>
        <v>4.6356264099152833</v>
      </c>
      <c r="H106" s="18">
        <f t="shared" si="98"/>
        <v>4.6356264099152833</v>
      </c>
      <c r="I106" s="18">
        <f t="shared" si="99"/>
        <v>4.1498254706375581</v>
      </c>
      <c r="J106" s="18">
        <f t="shared" si="100"/>
        <v>7.1396924279923946</v>
      </c>
      <c r="L106" t="str">
        <f t="shared" si="101"/>
        <v>91 Elementary trades and related occupations</v>
      </c>
      <c r="M106" s="18">
        <f t="shared" si="102"/>
        <v>-3.0948433147588883</v>
      </c>
      <c r="N106" s="18">
        <f t="shared" si="102"/>
        <v>-4.3746660493067075</v>
      </c>
      <c r="O106" s="18">
        <f t="shared" si="102"/>
        <v>5.9047525540386614</v>
      </c>
      <c r="P106" s="18">
        <f t="shared" si="102"/>
        <v>0.47235202324160674</v>
      </c>
      <c r="Q106" s="18">
        <f t="shared" si="103"/>
        <v>2.2514627101388962</v>
      </c>
      <c r="S106" s="18">
        <f t="shared" si="104"/>
        <v>2.2514627101388962</v>
      </c>
      <c r="T106" s="18">
        <f t="shared" si="105"/>
        <v>2.4664842560319977</v>
      </c>
      <c r="U106" s="18">
        <f t="shared" si="106"/>
        <v>4.1402414581583002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-18.087910830583066</v>
      </c>
      <c r="Z106" s="18">
        <f t="shared" si="108"/>
        <v>27.404541329886833</v>
      </c>
      <c r="AA106" s="18">
        <f t="shared" si="108"/>
        <v>1.6056918051713165</v>
      </c>
      <c r="AB106" s="18">
        <f t="shared" si="109"/>
        <v>9.5654586382762474</v>
      </c>
      <c r="AD106" s="18">
        <f t="shared" si="110"/>
        <v>9.5654586382762474</v>
      </c>
      <c r="AE106" s="18">
        <f t="shared" si="111"/>
        <v>8.0593570952260727</v>
      </c>
      <c r="AF106" s="18">
        <f t="shared" si="112"/>
        <v>12.854887459488218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-1.0567587607626105</v>
      </c>
      <c r="C107" s="18">
        <f t="shared" si="96"/>
        <v>-7.82913720824161</v>
      </c>
      <c r="D107" s="18">
        <f t="shared" si="96"/>
        <v>-3.0495345450673117</v>
      </c>
      <c r="E107" s="18">
        <f t="shared" si="96"/>
        <v>-1.3627388225406767</v>
      </c>
      <c r="F107" s="18">
        <f t="shared" si="97"/>
        <v>-1.9282399643098302</v>
      </c>
      <c r="H107" s="18">
        <f t="shared" si="98"/>
        <v>-1.9282399643098302</v>
      </c>
      <c r="I107" s="18">
        <f t="shared" si="99"/>
        <v>2.2279068970775917</v>
      </c>
      <c r="J107" s="18">
        <f t="shared" si="100"/>
        <v>0.86797100380657799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-3.9322011625762432</v>
      </c>
      <c r="O107" s="18">
        <f t="shared" si="102"/>
        <v>-0.86494238716811056</v>
      </c>
      <c r="P107" s="18">
        <f t="shared" si="102"/>
        <v>-0.90319953205241221</v>
      </c>
      <c r="Q107" s="18">
        <f t="shared" si="103"/>
        <v>-0.89044879112679665</v>
      </c>
      <c r="S107" s="18">
        <f t="shared" si="104"/>
        <v>-0.89044879112679665</v>
      </c>
      <c r="T107" s="18">
        <f t="shared" si="105"/>
        <v>2.1312707664823183</v>
      </c>
      <c r="U107" s="18">
        <f t="shared" si="106"/>
        <v>1.4799373476571676</v>
      </c>
      <c r="W107" t="str">
        <f t="shared" si="107"/>
        <v>92 Elementary administration and service occupations</v>
      </c>
      <c r="X107" s="18">
        <f t="shared" si="108"/>
        <v>-0.51069064029926059</v>
      </c>
      <c r="Y107" s="18">
        <f t="shared" si="108"/>
        <v>-11.613016158516476</v>
      </c>
      <c r="Z107" s="18">
        <f t="shared" si="108"/>
        <v>-5.5911641771161591</v>
      </c>
      <c r="AA107" s="18">
        <f t="shared" si="108"/>
        <v>-2.0140530839504622</v>
      </c>
      <c r="AB107" s="18">
        <f t="shared" si="109"/>
        <v>-3.2212347875367753</v>
      </c>
      <c r="AD107" s="18">
        <f t="shared" si="110"/>
        <v>-3.2212347875367753</v>
      </c>
      <c r="AE107" s="18">
        <f t="shared" si="111"/>
        <v>2.3285251708857091</v>
      </c>
      <c r="AF107" s="18">
        <f t="shared" si="112"/>
        <v>0.16023317324991293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1.1509618775221719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0.29635624930957061</v>
      </c>
      <c r="H109" s="26">
        <f t="shared" ref="H109" si="114">IF($F$6-$D$6 &lt;&gt; 0,(EXP(LN(1+(H72/100))/($F$6-$D$6))-1)*100,0)</f>
        <v>0.29635624930957061</v>
      </c>
      <c r="I109" s="26">
        <f>IF(D35&gt;0,((1+(I35/D35))^(1/($F$6-$D$6))-1)*100,0)</f>
        <v>2.7224218950250956</v>
      </c>
      <c r="J109" s="26">
        <f t="shared" ref="J109" si="115">IF($F$6-$D$6 &lt;&gt; 0,(EXP(LN(1+(J72/100))/($F$6-$D$6))-1)*100,0)</f>
        <v>2.9272828878351698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1.274539153089127</v>
      </c>
      <c r="O109" s="26">
        <f>IF(AND(P$6-O$6 &lt;&gt; 0,O35&lt;&gt;0,P35&lt;&gt;0),(EXP(LN(P35/O35)/(P$6-O$6))-1)*100,0)</f>
        <v>0.13191480747913875</v>
      </c>
      <c r="P109" s="26">
        <f>IF(AND(Q$6-P$6 &lt;&gt; 0,P35&lt;&gt;0,Q35&lt;&gt;0),(EXP(LN(Q35/P35)/(Q$6-P$6))-1)*100,0)</f>
        <v>0.14233260418639038</v>
      </c>
      <c r="Q109" s="26">
        <f t="shared" ref="Q109" si="116">IF(AND(Q$6-O$6 &lt;&gt; 0,O35&lt;&gt;0,Q35&lt;&gt;0),(EXP(LN(Q35/O35)/(Q$6-O$6))-1)*100,0)</f>
        <v>0.13885988485897727</v>
      </c>
      <c r="S109" s="26">
        <f t="shared" ref="S109" si="117">IF($F$6-$D$6 &lt;&gt; 0,(EXP(LN(1+(S72/100))/($F$6-$D$6))-1)*100,0)</f>
        <v>0.13885988485897727</v>
      </c>
      <c r="T109" s="26">
        <f t="shared" ref="T109" si="118">IF(O35&gt;0,((1+(T35/O35))^(1/($F$6-$D$6))-1)*100,0)</f>
        <v>2.2912604887361576</v>
      </c>
      <c r="U109" s="26">
        <f t="shared" ref="U109" si="119">IF($F$6-$D$6 &lt;&gt; 0,(EXP(LN(1+(U72/100))/($F$6-$D$6))-1)*100,0)</f>
        <v>2.3926627297461867</v>
      </c>
      <c r="W109" s="24" t="str">
        <f>W35</f>
        <v>All occupations</v>
      </c>
      <c r="X109" s="26">
        <f>IF(AND(Y$6-X$6 &lt;&gt; 0,X35&lt;&gt;0,Y35&lt;&gt;0),(EXP(LN(Y35/X35)/(Y$6-X$6))-1)*100,0)</f>
        <v>0.90058521446922946</v>
      </c>
      <c r="Y109" s="26">
        <f>IF(AND(Z$6-Y$6 &lt;&gt; 0,Y35&lt;&gt;0,Z35&lt;&gt;0),(EXP(LN(Z35/Y35)/(Z$6-Y$6))-1)*100,0)</f>
        <v>1.0205059904326186</v>
      </c>
      <c r="Z109" s="26">
        <f>IF(AND(AA$6-Z$6 &lt;&gt; 0,Z35&lt;&gt;0,AA35&lt;&gt;0),(EXP(LN(AA35/Z35)/(AA$6-Z$6))-1)*100,0)</f>
        <v>0.45447116509653718</v>
      </c>
      <c r="AA109" s="26">
        <f>IF(AND(AB$6-AA$6 &lt;&gt; 0,AA35&lt;&gt;0,AB35&lt;&gt;0),(EXP(LN(AB35/AA35)/(AB$6-AA$6))-1)*100,0)</f>
        <v>0.46178987128293603</v>
      </c>
      <c r="AB109" s="26">
        <f t="shared" ref="AB109" si="120">IF(AND(AB$6-Z$6 &lt;&gt; 0,Z35&lt;&gt;0,AB35&lt;&gt;0),(EXP(LN(AB35/Z35)/(AB$6-Z$6))-1)*100,0)</f>
        <v>0.45935024331036356</v>
      </c>
      <c r="AD109" s="26">
        <f t="shared" ref="AD109" si="121">IF($F$6-$D$6 &lt;&gt; 0,(EXP(LN(1+(AD72/100))/($F$6-$D$6))-1)*100,0)</f>
        <v>0.45935024331036356</v>
      </c>
      <c r="AE109" s="26">
        <f t="shared" ref="AE109" si="122">IF(Z35&gt;0,((1+(AE35/Z35))^(1/($F$6-$D$6))-1)*100,0)</f>
        <v>3.1527123528881873</v>
      </c>
      <c r="AF109" s="26">
        <f t="shared" ref="AF109" si="123">IF($F$6-$D$6 &lt;&gt; 0,(EXP(LN(1+(AF72/100))/($F$6-$D$6))-1)*100,0)</f>
        <v>3.4536944300494365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Sheffield City Region (Continued)</v>
      </c>
      <c r="L112" s="19" t="str">
        <f>CONCATENATE(L$1," (Continued)")</f>
        <v>Occupation Table 2.1  Males: Employment Change by Occupation (SOC 2020) and Replacement Demand, 2015-2035, Sheffield City Region (Continued)</v>
      </c>
      <c r="W112" s="19" t="str">
        <f>CONCATENATE(W$1," (Continued)")</f>
        <v>Occupation Table 2.2  Females: Employment Change by Occupation (SOC 2020) and Replacement Demand, 2015-2035, Sheffield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3.2162864826355815</v>
      </c>
      <c r="D119" s="27">
        <f t="shared" si="125"/>
        <v>-4.5784075131003235</v>
      </c>
      <c r="E119" s="27">
        <f t="shared" si="125"/>
        <v>3.3506432289729702</v>
      </c>
      <c r="F119" s="27">
        <f t="shared" ref="F119:F144" si="126">F8-D8</f>
        <v>-1.2277642841273533</v>
      </c>
      <c r="L119" t="str">
        <f t="shared" ref="L119:L144" si="127">L8</f>
        <v>11 Corporate managers and directors</v>
      </c>
      <c r="M119" s="27">
        <f t="shared" ref="M119:P144" si="128">N8-M8</f>
        <v>3.6907414126252256</v>
      </c>
      <c r="N119" s="27">
        <f t="shared" si="128"/>
        <v>1.9892772325523218</v>
      </c>
      <c r="O119" s="27">
        <f t="shared" si="128"/>
        <v>-4.3546389509848566</v>
      </c>
      <c r="P119" s="27">
        <f t="shared" si="128"/>
        <v>0.53145176689084295</v>
      </c>
      <c r="Q119" s="27">
        <f t="shared" ref="Q119:Q144" si="129">Q8-O8</f>
        <v>-3.8231871840940137</v>
      </c>
      <c r="W119" t="str">
        <f t="shared" ref="W119:W144" si="130">W8</f>
        <v>11 Corporate managers and directors</v>
      </c>
      <c r="X119" s="27">
        <f t="shared" ref="X119:AA144" si="131">Y8-X8</f>
        <v>2.8195368822861901</v>
      </c>
      <c r="Y119" s="27">
        <f t="shared" si="131"/>
        <v>1.2270092500831353</v>
      </c>
      <c r="Z119" s="27">
        <f t="shared" si="131"/>
        <v>-0.22376856211532115</v>
      </c>
      <c r="AA119" s="27">
        <f t="shared" si="131"/>
        <v>2.819191462082081</v>
      </c>
      <c r="AB119" s="27">
        <f t="shared" ref="AB119:AB144" si="132">AB8-Z8</f>
        <v>2.5954228999667599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1.2661524642712649</v>
      </c>
      <c r="C120" s="27">
        <f t="shared" si="125"/>
        <v>0.34847525879359154</v>
      </c>
      <c r="D120" s="27">
        <f t="shared" si="125"/>
        <v>-6.5726143734725184E-2</v>
      </c>
      <c r="E120" s="27">
        <f t="shared" si="125"/>
        <v>2.0903464258977671</v>
      </c>
      <c r="F120" s="27">
        <f t="shared" si="126"/>
        <v>2.0246202821630419</v>
      </c>
      <c r="L120" t="str">
        <f t="shared" si="127"/>
        <v>12 Other managers and proprietors</v>
      </c>
      <c r="M120" s="27">
        <f t="shared" si="128"/>
        <v>0.30787818709397108</v>
      </c>
      <c r="N120" s="27">
        <f t="shared" si="128"/>
        <v>0.22718850614677244</v>
      </c>
      <c r="O120" s="27">
        <f t="shared" si="128"/>
        <v>0.85185136160595398</v>
      </c>
      <c r="P120" s="27">
        <f t="shared" si="128"/>
        <v>1.2259707658705636</v>
      </c>
      <c r="Q120" s="27">
        <f t="shared" si="129"/>
        <v>2.0778221274765176</v>
      </c>
      <c r="W120" t="str">
        <f t="shared" si="130"/>
        <v>12 Other managers and proprietors</v>
      </c>
      <c r="X120" s="27">
        <f t="shared" si="131"/>
        <v>0.95827427717731606</v>
      </c>
      <c r="Y120" s="27">
        <f t="shared" si="131"/>
        <v>0.12128675264680666</v>
      </c>
      <c r="Z120" s="27">
        <f t="shared" si="131"/>
        <v>-0.91757750534068716</v>
      </c>
      <c r="AA120" s="27">
        <f t="shared" si="131"/>
        <v>0.86437566002713506</v>
      </c>
      <c r="AB120" s="27">
        <f t="shared" si="132"/>
        <v>-5.3201845313552099E-2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5.4935683018709796</v>
      </c>
      <c r="C121" s="27">
        <f t="shared" si="125"/>
        <v>2.3718352929015083</v>
      </c>
      <c r="D121" s="27">
        <f t="shared" si="125"/>
        <v>7.2937721713929449</v>
      </c>
      <c r="E121" s="27">
        <f t="shared" si="125"/>
        <v>5.5816679655359707</v>
      </c>
      <c r="F121" s="27">
        <f t="shared" si="126"/>
        <v>12.875440136928916</v>
      </c>
      <c r="L121" t="str">
        <f t="shared" si="127"/>
        <v>21 Science, research, engineering and technology professionals</v>
      </c>
      <c r="M121" s="27">
        <f t="shared" si="128"/>
        <v>4.8894645332556159</v>
      </c>
      <c r="N121" s="27">
        <f t="shared" si="128"/>
        <v>0.68959276059384678</v>
      </c>
      <c r="O121" s="27">
        <f t="shared" si="128"/>
        <v>4.4766042444081116</v>
      </c>
      <c r="P121" s="27">
        <f t="shared" si="128"/>
        <v>2.9070247399969418</v>
      </c>
      <c r="Q121" s="27">
        <f t="shared" si="129"/>
        <v>7.3836289844050533</v>
      </c>
      <c r="W121" t="str">
        <f t="shared" si="130"/>
        <v>21 Science, research, engineering and technology professionals</v>
      </c>
      <c r="X121" s="27">
        <f t="shared" si="131"/>
        <v>0.60410376861536275</v>
      </c>
      <c r="Y121" s="27">
        <f t="shared" si="131"/>
        <v>1.6822425323076464</v>
      </c>
      <c r="Z121" s="27">
        <f t="shared" si="131"/>
        <v>2.8171679269848307</v>
      </c>
      <c r="AA121" s="27">
        <f t="shared" si="131"/>
        <v>2.6746432255390076</v>
      </c>
      <c r="AB121" s="27">
        <f t="shared" si="132"/>
        <v>5.4918111525238382</v>
      </c>
    </row>
    <row r="122" spans="1:28" x14ac:dyDescent="0.2">
      <c r="A122" t="str">
        <f t="shared" si="124"/>
        <v>22 Health professionals</v>
      </c>
      <c r="B122" s="27">
        <f t="shared" si="125"/>
        <v>3.4918631274333229</v>
      </c>
      <c r="C122" s="27">
        <f t="shared" si="125"/>
        <v>0.88480114894742101</v>
      </c>
      <c r="D122" s="27">
        <f t="shared" si="125"/>
        <v>-3.0838780576925018E-2</v>
      </c>
      <c r="E122" s="27">
        <f t="shared" si="125"/>
        <v>3.4058209387476026</v>
      </c>
      <c r="F122" s="27">
        <f t="shared" si="126"/>
        <v>3.3749821581706776</v>
      </c>
      <c r="L122" t="str">
        <f t="shared" si="127"/>
        <v>22 Health professionals</v>
      </c>
      <c r="M122" s="27">
        <f t="shared" si="128"/>
        <v>0.94420690793540718</v>
      </c>
      <c r="N122" s="27">
        <f t="shared" si="128"/>
        <v>1.2922537509030469</v>
      </c>
      <c r="O122" s="27">
        <f t="shared" si="128"/>
        <v>-0.11687294147565908</v>
      </c>
      <c r="P122" s="27">
        <f t="shared" si="128"/>
        <v>0.7876063458541811</v>
      </c>
      <c r="Q122" s="27">
        <f t="shared" si="129"/>
        <v>0.67073340437852202</v>
      </c>
      <c r="W122" t="str">
        <f t="shared" si="130"/>
        <v>22 Health professionals</v>
      </c>
      <c r="X122" s="27">
        <f t="shared" si="131"/>
        <v>2.5476562194978314</v>
      </c>
      <c r="Y122" s="27">
        <f t="shared" si="131"/>
        <v>-0.40745260195560817</v>
      </c>
      <c r="Z122" s="27">
        <f t="shared" si="131"/>
        <v>8.6034160898737611E-2</v>
      </c>
      <c r="AA122" s="27">
        <f t="shared" si="131"/>
        <v>2.6182145928934091</v>
      </c>
      <c r="AB122" s="27">
        <f t="shared" si="132"/>
        <v>2.7042487537921467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2.4636878392701576</v>
      </c>
      <c r="C123" s="27">
        <f t="shared" si="125"/>
        <v>1.3990232634544562</v>
      </c>
      <c r="D123" s="27">
        <f t="shared" si="125"/>
        <v>-0.83673271268563809</v>
      </c>
      <c r="E123" s="27">
        <f t="shared" si="125"/>
        <v>2.1652777763165361</v>
      </c>
      <c r="F123" s="27">
        <f t="shared" si="126"/>
        <v>1.328545063630898</v>
      </c>
      <c r="L123" t="str">
        <f t="shared" si="127"/>
        <v>23 Teaching and other educational professionals</v>
      </c>
      <c r="M123" s="27">
        <f t="shared" si="128"/>
        <v>0.20311415890843776</v>
      </c>
      <c r="N123" s="27">
        <f t="shared" si="128"/>
        <v>0.15174393582462287</v>
      </c>
      <c r="O123" s="27">
        <f t="shared" si="128"/>
        <v>-0.13855394349445405</v>
      </c>
      <c r="P123" s="27">
        <f t="shared" si="128"/>
        <v>0.21104636068227123</v>
      </c>
      <c r="Q123" s="27">
        <f t="shared" si="129"/>
        <v>7.2492417187817182E-2</v>
      </c>
      <c r="W123" t="str">
        <f t="shared" si="130"/>
        <v>23 Teaching and other educational professionals</v>
      </c>
      <c r="X123" s="27">
        <f t="shared" si="131"/>
        <v>2.2605736803616878</v>
      </c>
      <c r="Y123" s="27">
        <f t="shared" si="131"/>
        <v>1.2472793276298795</v>
      </c>
      <c r="Z123" s="27">
        <f t="shared" si="131"/>
        <v>-0.6981787691911947</v>
      </c>
      <c r="AA123" s="27">
        <f t="shared" si="131"/>
        <v>1.9542314156342826</v>
      </c>
      <c r="AB123" s="27">
        <f t="shared" si="132"/>
        <v>1.2560526464430879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6.1467367293991479</v>
      </c>
      <c r="C124" s="27">
        <f t="shared" si="125"/>
        <v>4.7656826588460177</v>
      </c>
      <c r="D124" s="27">
        <f t="shared" si="125"/>
        <v>1.3252211433228354</v>
      </c>
      <c r="E124" s="27">
        <f t="shared" si="125"/>
        <v>4.9967767862668424</v>
      </c>
      <c r="F124" s="27">
        <f t="shared" si="126"/>
        <v>6.3219979295896778</v>
      </c>
      <c r="L124" t="str">
        <f t="shared" si="127"/>
        <v>24 Business, media and public service professionals</v>
      </c>
      <c r="M124" s="27">
        <f t="shared" si="128"/>
        <v>3.1569697973881734</v>
      </c>
      <c r="N124" s="27">
        <f t="shared" si="128"/>
        <v>1.9892129528055591</v>
      </c>
      <c r="O124" s="27">
        <f t="shared" si="128"/>
        <v>0.68630137893110899</v>
      </c>
      <c r="P124" s="27">
        <f t="shared" si="128"/>
        <v>1.352818587407608</v>
      </c>
      <c r="Q124" s="27">
        <f t="shared" si="129"/>
        <v>2.0391199663387169</v>
      </c>
      <c r="W124" t="str">
        <f t="shared" si="130"/>
        <v>24 Business, media and public service professionals</v>
      </c>
      <c r="X124" s="27">
        <f t="shared" si="131"/>
        <v>2.9897669320109621</v>
      </c>
      <c r="Y124" s="27">
        <f t="shared" si="131"/>
        <v>2.7764697060404977</v>
      </c>
      <c r="Z124" s="27">
        <f t="shared" si="131"/>
        <v>0.63891976439168374</v>
      </c>
      <c r="AA124" s="27">
        <f t="shared" si="131"/>
        <v>3.6439581988593268</v>
      </c>
      <c r="AB124" s="27">
        <f t="shared" si="132"/>
        <v>4.2828779632510106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2.0177737735530794</v>
      </c>
      <c r="C125" s="27">
        <f t="shared" si="125"/>
        <v>1.2064695363922624</v>
      </c>
      <c r="D125" s="27">
        <f t="shared" si="125"/>
        <v>-0.85697989235096372</v>
      </c>
      <c r="E125" s="27">
        <f t="shared" si="125"/>
        <v>0.99726246279295871</v>
      </c>
      <c r="F125" s="27">
        <f t="shared" si="126"/>
        <v>0.14028257044199499</v>
      </c>
      <c r="L125" t="str">
        <f t="shared" si="127"/>
        <v>31 Science, engineering and technology associate professionals</v>
      </c>
      <c r="M125" s="27">
        <f t="shared" si="128"/>
        <v>1.9241211112984091</v>
      </c>
      <c r="N125" s="27">
        <f t="shared" si="128"/>
        <v>0.52223324012563843</v>
      </c>
      <c r="O125" s="27">
        <f t="shared" si="128"/>
        <v>-1.0951175908229498</v>
      </c>
      <c r="P125" s="27">
        <f t="shared" si="128"/>
        <v>0.3260059151101018</v>
      </c>
      <c r="Q125" s="27">
        <f t="shared" si="129"/>
        <v>-0.769111675712848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0.68423629626662397</v>
      </c>
      <c r="Z125" s="27">
        <f t="shared" si="131"/>
        <v>0.23813769847197941</v>
      </c>
      <c r="AA125" s="27">
        <f t="shared" si="131"/>
        <v>0.67125654768287646</v>
      </c>
      <c r="AB125" s="27">
        <f t="shared" si="132"/>
        <v>0.90939424615485587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1.241381349224385</v>
      </c>
      <c r="C126" s="27">
        <f t="shared" si="125"/>
        <v>0.58870298881967287</v>
      </c>
      <c r="D126" s="27">
        <f t="shared" si="125"/>
        <v>7.9484038700736974</v>
      </c>
      <c r="E126" s="27">
        <f t="shared" si="125"/>
        <v>4.6554447608630305</v>
      </c>
      <c r="F126" s="27">
        <f t="shared" si="126"/>
        <v>12.603848630936728</v>
      </c>
      <c r="L126" t="str">
        <f t="shared" si="127"/>
        <v>32 Health and social care associate professionals</v>
      </c>
      <c r="M126" s="27">
        <f t="shared" si="128"/>
        <v>0.17489969364174085</v>
      </c>
      <c r="N126" s="27">
        <f t="shared" si="128"/>
        <v>0.37095801130581041</v>
      </c>
      <c r="O126" s="27">
        <f t="shared" si="128"/>
        <v>1.2001656320791598</v>
      </c>
      <c r="P126" s="27">
        <f t="shared" si="128"/>
        <v>0.77188125061524548</v>
      </c>
      <c r="Q126" s="27">
        <f t="shared" si="129"/>
        <v>1.9720468826944053</v>
      </c>
      <c r="W126" t="str">
        <f t="shared" si="130"/>
        <v>32 Health and social care associate professionals</v>
      </c>
      <c r="X126" s="27">
        <f t="shared" si="131"/>
        <v>1.0664816555826491</v>
      </c>
      <c r="Y126" s="27">
        <f t="shared" si="131"/>
        <v>0.21774497751385269</v>
      </c>
      <c r="Z126" s="27">
        <f t="shared" si="131"/>
        <v>6.7482382379945367</v>
      </c>
      <c r="AA126" s="27">
        <f t="shared" si="131"/>
        <v>3.883563510247793</v>
      </c>
      <c r="AB126" s="27">
        <f t="shared" si="132"/>
        <v>10.63180174824233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1.0945245581051033E-2</v>
      </c>
      <c r="C127" s="27">
        <f t="shared" si="125"/>
        <v>0.54551530965858408</v>
      </c>
      <c r="D127" s="27">
        <f t="shared" si="125"/>
        <v>-1.3178172854085632</v>
      </c>
      <c r="E127" s="27">
        <f t="shared" si="125"/>
        <v>0.32860693208617331</v>
      </c>
      <c r="F127" s="27">
        <f t="shared" si="126"/>
        <v>-0.98921035332238993</v>
      </c>
      <c r="L127" t="str">
        <f t="shared" si="127"/>
        <v>33 Protective service occupations</v>
      </c>
      <c r="M127" s="27">
        <f t="shared" si="128"/>
        <v>-7.990237229207775E-2</v>
      </c>
      <c r="N127" s="27">
        <f t="shared" si="128"/>
        <v>0.34606891084010361</v>
      </c>
      <c r="O127" s="27">
        <f t="shared" si="128"/>
        <v>-1.0765381406433301</v>
      </c>
      <c r="P127" s="27">
        <f t="shared" si="128"/>
        <v>-0.14567868817394292</v>
      </c>
      <c r="Q127" s="27">
        <f t="shared" si="129"/>
        <v>-1.222216828817273</v>
      </c>
      <c r="W127" t="str">
        <f t="shared" si="130"/>
        <v>33 Protective service occupations</v>
      </c>
      <c r="X127" s="27">
        <f t="shared" si="131"/>
        <v>9.0847617873137443E-2</v>
      </c>
      <c r="Y127" s="27">
        <f t="shared" si="131"/>
        <v>0.1994463988184787</v>
      </c>
      <c r="Z127" s="27">
        <f t="shared" si="131"/>
        <v>-0.24127914476525247</v>
      </c>
      <c r="AA127" s="27">
        <f t="shared" si="131"/>
        <v>0.47428562026013044</v>
      </c>
      <c r="AB127" s="27">
        <f t="shared" si="132"/>
        <v>0.23300647549487796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1.1311205040125492</v>
      </c>
      <c r="C128" s="27">
        <f t="shared" si="125"/>
        <v>0.89064663177910219</v>
      </c>
      <c r="D128" s="27">
        <f t="shared" si="125"/>
        <v>-1.4318419225128007</v>
      </c>
      <c r="E128" s="27">
        <f t="shared" si="125"/>
        <v>0.55463759842894689</v>
      </c>
      <c r="F128" s="27">
        <f t="shared" si="126"/>
        <v>-0.87720432408385385</v>
      </c>
      <c r="L128" t="str">
        <f t="shared" si="127"/>
        <v>34 Culture, media and sports occupations</v>
      </c>
      <c r="M128" s="27">
        <f t="shared" si="128"/>
        <v>0.71572279146077555</v>
      </c>
      <c r="N128" s="27">
        <f t="shared" si="128"/>
        <v>5.7860427040608897E-2</v>
      </c>
      <c r="O128" s="27">
        <f t="shared" si="128"/>
        <v>-0.87164632271880338</v>
      </c>
      <c r="P128" s="27">
        <f t="shared" si="128"/>
        <v>7.7067274787876006E-2</v>
      </c>
      <c r="Q128" s="27">
        <f t="shared" si="129"/>
        <v>-0.79457904793092737</v>
      </c>
      <c r="W128" t="str">
        <f t="shared" si="130"/>
        <v>34 Culture, media and sports occupations</v>
      </c>
      <c r="X128" s="27">
        <f t="shared" si="131"/>
        <v>0.4153977125517625</v>
      </c>
      <c r="Y128" s="27">
        <f t="shared" si="131"/>
        <v>0.83278620473849863</v>
      </c>
      <c r="Z128" s="27">
        <f t="shared" si="131"/>
        <v>-0.56019559979400935</v>
      </c>
      <c r="AA128" s="27">
        <f t="shared" si="131"/>
        <v>0.47757032364109087</v>
      </c>
      <c r="AB128" s="27">
        <f t="shared" si="132"/>
        <v>-8.2625276152918481E-2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2.4005285729050065</v>
      </c>
      <c r="C129" s="27">
        <f t="shared" si="125"/>
        <v>2.6451257998376008</v>
      </c>
      <c r="D129" s="27">
        <f t="shared" si="125"/>
        <v>1.0699274099479794E-2</v>
      </c>
      <c r="E129" s="27">
        <f t="shared" si="125"/>
        <v>2.1432654633323693</v>
      </c>
      <c r="F129" s="27">
        <f t="shared" si="126"/>
        <v>2.1539647374318491</v>
      </c>
      <c r="L129" t="str">
        <f t="shared" si="127"/>
        <v>35 Business and public service associate professionals</v>
      </c>
      <c r="M129" s="27">
        <f t="shared" si="128"/>
        <v>1.2941682924895055</v>
      </c>
      <c r="N129" s="27">
        <f t="shared" si="128"/>
        <v>1.5059043910273289</v>
      </c>
      <c r="O129" s="27">
        <f t="shared" si="128"/>
        <v>-0.24532947164898644</v>
      </c>
      <c r="P129" s="27">
        <f t="shared" si="128"/>
        <v>0.24909730633446259</v>
      </c>
      <c r="Q129" s="27">
        <f t="shared" si="129"/>
        <v>3.7678346854761458E-3</v>
      </c>
      <c r="W129" t="str">
        <f t="shared" si="130"/>
        <v>35 Business and public service associate professionals</v>
      </c>
      <c r="X129" s="27">
        <f t="shared" si="131"/>
        <v>1.1063602804154513</v>
      </c>
      <c r="Y129" s="27">
        <f t="shared" si="131"/>
        <v>1.1392214088103643</v>
      </c>
      <c r="Z129" s="27">
        <f t="shared" si="131"/>
        <v>0.2560287457484165</v>
      </c>
      <c r="AA129" s="27">
        <f t="shared" si="131"/>
        <v>1.8941681569978712</v>
      </c>
      <c r="AB129" s="27">
        <f t="shared" si="132"/>
        <v>2.1501969027462877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-2.381569866776303</v>
      </c>
      <c r="C130" s="27">
        <f t="shared" si="125"/>
        <v>4.7448782631253223</v>
      </c>
      <c r="D130" s="27">
        <f t="shared" si="125"/>
        <v>2.6714357532886339</v>
      </c>
      <c r="E130" s="27">
        <f t="shared" si="125"/>
        <v>-0.12126109759945791</v>
      </c>
      <c r="F130" s="27">
        <f t="shared" si="126"/>
        <v>2.550174655689176</v>
      </c>
      <c r="L130" t="str">
        <f t="shared" si="127"/>
        <v>41 Administrative occupations</v>
      </c>
      <c r="M130" s="27">
        <f t="shared" si="128"/>
        <v>-0.79671313354087658</v>
      </c>
      <c r="N130" s="27">
        <f t="shared" si="128"/>
        <v>4.3573687660005618</v>
      </c>
      <c r="O130" s="27">
        <f t="shared" si="128"/>
        <v>2.318096037037666</v>
      </c>
      <c r="P130" s="27">
        <f t="shared" si="128"/>
        <v>3.5349438836390732</v>
      </c>
      <c r="Q130" s="27">
        <f t="shared" si="129"/>
        <v>5.8530399206767392</v>
      </c>
      <c r="W130" t="str">
        <f t="shared" si="130"/>
        <v>41 Administrative occupations</v>
      </c>
      <c r="X130" s="27">
        <f t="shared" si="131"/>
        <v>-1.5848567332354264</v>
      </c>
      <c r="Y130" s="27">
        <f t="shared" si="131"/>
        <v>0.38750949712458294</v>
      </c>
      <c r="Z130" s="27">
        <f t="shared" si="131"/>
        <v>0.35333971625103544</v>
      </c>
      <c r="AA130" s="27">
        <f t="shared" si="131"/>
        <v>-3.6562049812385169</v>
      </c>
      <c r="AB130" s="27">
        <f t="shared" si="132"/>
        <v>-3.3028652649874815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-1.8293941033845069</v>
      </c>
      <c r="C131" s="27">
        <f t="shared" si="125"/>
        <v>5.7404416858252816E-2</v>
      </c>
      <c r="D131" s="27">
        <f t="shared" si="125"/>
        <v>-0.6747597903498832</v>
      </c>
      <c r="E131" s="27">
        <f t="shared" si="125"/>
        <v>-3.5295652294535742</v>
      </c>
      <c r="F131" s="27">
        <f t="shared" si="126"/>
        <v>-4.2043250198034574</v>
      </c>
      <c r="L131" t="str">
        <f t="shared" si="127"/>
        <v>42 Secretarial and related occupations</v>
      </c>
      <c r="M131" s="27">
        <f t="shared" si="128"/>
        <v>-0.31254183216820475</v>
      </c>
      <c r="N131" s="27">
        <f t="shared" si="128"/>
        <v>1.9724994882914348E-2</v>
      </c>
      <c r="O131" s="27">
        <f t="shared" si="128"/>
        <v>-0.10100146450104519</v>
      </c>
      <c r="P131" s="27">
        <f t="shared" si="128"/>
        <v>0.17112938237917052</v>
      </c>
      <c r="Q131" s="27">
        <f t="shared" si="129"/>
        <v>7.0127917878125334E-2</v>
      </c>
      <c r="W131" t="str">
        <f t="shared" si="130"/>
        <v>42 Secretarial and related occupations</v>
      </c>
      <c r="X131" s="27">
        <f t="shared" si="131"/>
        <v>-1.5168522712163082</v>
      </c>
      <c r="Y131" s="27">
        <f t="shared" si="131"/>
        <v>3.7679421975340688E-2</v>
      </c>
      <c r="Z131" s="27">
        <f t="shared" si="131"/>
        <v>-0.57375832584884279</v>
      </c>
      <c r="AA131" s="27">
        <f t="shared" si="131"/>
        <v>-3.7006946118327324</v>
      </c>
      <c r="AB131" s="27">
        <f t="shared" si="132"/>
        <v>-4.2744529376815752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-0.16387044196307965</v>
      </c>
      <c r="C132" s="27">
        <f t="shared" si="125"/>
        <v>-0.7129254618842733</v>
      </c>
      <c r="D132" s="27">
        <f t="shared" si="125"/>
        <v>-0.1057747973569354</v>
      </c>
      <c r="E132" s="27">
        <f t="shared" si="125"/>
        <v>0.64725267624873339</v>
      </c>
      <c r="F132" s="27">
        <f t="shared" si="126"/>
        <v>0.54147787889179799</v>
      </c>
      <c r="L132" t="str">
        <f t="shared" si="127"/>
        <v>51 Skilled agricultural and related trades</v>
      </c>
      <c r="M132" s="27">
        <f t="shared" si="128"/>
        <v>-0.40377309295284824</v>
      </c>
      <c r="N132" s="27">
        <f t="shared" si="128"/>
        <v>-0.54155776598768401</v>
      </c>
      <c r="O132" s="27">
        <f t="shared" si="128"/>
        <v>-0.18745649139405796</v>
      </c>
      <c r="P132" s="27">
        <f t="shared" si="128"/>
        <v>0.27976104912750088</v>
      </c>
      <c r="Q132" s="27">
        <f t="shared" si="129"/>
        <v>9.2304557733442927E-2</v>
      </c>
      <c r="W132" t="str">
        <f t="shared" si="130"/>
        <v>51 Skilled agricultural and related trades</v>
      </c>
      <c r="X132" s="27">
        <f t="shared" si="131"/>
        <v>0.23990265098975005</v>
      </c>
      <c r="Y132" s="27">
        <f t="shared" si="131"/>
        <v>-0.17136769589656886</v>
      </c>
      <c r="Z132" s="27">
        <f t="shared" si="131"/>
        <v>8.1681694037115671E-2</v>
      </c>
      <c r="AA132" s="27">
        <f t="shared" si="131"/>
        <v>0.36749162712122652</v>
      </c>
      <c r="AB132" s="27">
        <f t="shared" si="132"/>
        <v>0.44917332115834219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-3.5615230195261915E-2</v>
      </c>
      <c r="C133" s="27">
        <f t="shared" si="125"/>
        <v>-2.1716364420421961</v>
      </c>
      <c r="D133" s="27">
        <f t="shared" si="125"/>
        <v>-0.75910225778018514</v>
      </c>
      <c r="E133" s="27">
        <f t="shared" si="125"/>
        <v>-1.9272094347798614</v>
      </c>
      <c r="F133" s="27">
        <f t="shared" si="126"/>
        <v>-2.6863116925600465</v>
      </c>
      <c r="L133" t="str">
        <f t="shared" si="127"/>
        <v>52 Skilled metal, electrical and electronic trades</v>
      </c>
      <c r="M133" s="27">
        <f t="shared" si="128"/>
        <v>-0.27556540883707115</v>
      </c>
      <c r="N133" s="27">
        <f t="shared" si="128"/>
        <v>-2.0380982814996784</v>
      </c>
      <c r="O133" s="27">
        <f t="shared" si="128"/>
        <v>-1.1037628568543241</v>
      </c>
      <c r="P133" s="27">
        <f t="shared" si="128"/>
        <v>-2.1040471311747453</v>
      </c>
      <c r="Q133" s="27">
        <f t="shared" si="129"/>
        <v>-3.2078099880290694</v>
      </c>
      <c r="W133" t="str">
        <f t="shared" si="130"/>
        <v>52 Skilled metal, electrical and electronic trades</v>
      </c>
      <c r="X133" s="27">
        <f t="shared" si="131"/>
        <v>0.23995017864180374</v>
      </c>
      <c r="Y133" s="27">
        <f t="shared" si="131"/>
        <v>-0.13353816054254902</v>
      </c>
      <c r="Z133" s="27">
        <f t="shared" si="131"/>
        <v>0.3446605990741694</v>
      </c>
      <c r="AA133" s="27">
        <f t="shared" si="131"/>
        <v>0.17683769639486502</v>
      </c>
      <c r="AB133" s="27">
        <f t="shared" si="132"/>
        <v>0.52149829546903437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-1.6465769198085063</v>
      </c>
      <c r="C134" s="27">
        <f t="shared" si="125"/>
        <v>-2.6779481385543065</v>
      </c>
      <c r="D134" s="27">
        <f t="shared" si="125"/>
        <v>-1.1709890737858402</v>
      </c>
      <c r="E134" s="27">
        <f t="shared" si="125"/>
        <v>-2.7077622757741064</v>
      </c>
      <c r="F134" s="27">
        <f t="shared" si="126"/>
        <v>-3.8787513495599466</v>
      </c>
      <c r="L134" t="str">
        <f t="shared" si="127"/>
        <v>53 Skilled construction and building trades</v>
      </c>
      <c r="M134" s="27">
        <f t="shared" si="128"/>
        <v>-1.6638374501045838</v>
      </c>
      <c r="N134" s="27">
        <f t="shared" si="128"/>
        <v>-2.8206526613972009</v>
      </c>
      <c r="O134" s="27">
        <f t="shared" si="128"/>
        <v>-1.023613616015858</v>
      </c>
      <c r="P134" s="27">
        <f t="shared" si="128"/>
        <v>-2.7101022633487748</v>
      </c>
      <c r="Q134" s="27">
        <f t="shared" si="129"/>
        <v>-3.7337158793646328</v>
      </c>
      <c r="W134" t="str">
        <f t="shared" si="130"/>
        <v>53 Skilled construction and building trades</v>
      </c>
      <c r="X134" s="27">
        <f t="shared" si="131"/>
        <v>1.7260530296129395E-2</v>
      </c>
      <c r="Y134" s="27">
        <f t="shared" si="131"/>
        <v>0.14270452284289195</v>
      </c>
      <c r="Z134" s="27">
        <f t="shared" si="131"/>
        <v>-0.14737545777000585</v>
      </c>
      <c r="AA134" s="27">
        <f t="shared" si="131"/>
        <v>2.3399875746593357E-3</v>
      </c>
      <c r="AB134" s="27">
        <f t="shared" si="132"/>
        <v>-0.14503547019534652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-2.1511369239332403</v>
      </c>
      <c r="C135" s="27">
        <f t="shared" si="125"/>
        <v>-0.25070765919087989</v>
      </c>
      <c r="D135" s="27">
        <f t="shared" si="125"/>
        <v>4.0808465029034124E-3</v>
      </c>
      <c r="E135" s="27">
        <f t="shared" si="125"/>
        <v>-0.68692077166199361</v>
      </c>
      <c r="F135" s="27">
        <f t="shared" si="126"/>
        <v>-0.6828399251590902</v>
      </c>
      <c r="L135" t="str">
        <f t="shared" si="127"/>
        <v>54 Textiles, printing and other skilled trades</v>
      </c>
      <c r="M135" s="27">
        <f t="shared" si="128"/>
        <v>-1.5873313337884136</v>
      </c>
      <c r="N135" s="27">
        <f t="shared" si="128"/>
        <v>-0.49006835619596956</v>
      </c>
      <c r="O135" s="27">
        <f t="shared" si="128"/>
        <v>0.12753527232349793</v>
      </c>
      <c r="P135" s="27">
        <f t="shared" si="128"/>
        <v>-0.58044922400812649</v>
      </c>
      <c r="Q135" s="27">
        <f t="shared" si="129"/>
        <v>-0.45291395168462856</v>
      </c>
      <c r="W135" t="str">
        <f t="shared" si="130"/>
        <v>54 Textiles, printing and other skilled trades</v>
      </c>
      <c r="X135" s="27">
        <f t="shared" si="131"/>
        <v>-0.56380559014483911</v>
      </c>
      <c r="Y135" s="27">
        <f t="shared" si="131"/>
        <v>0.23936069700509854</v>
      </c>
      <c r="Z135" s="27">
        <f t="shared" si="131"/>
        <v>-0.12345442582058475</v>
      </c>
      <c r="AA135" s="27">
        <f t="shared" si="131"/>
        <v>-0.10647154765387334</v>
      </c>
      <c r="AB135" s="27">
        <f t="shared" si="132"/>
        <v>-0.22992597347445809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0.22173426254740747</v>
      </c>
      <c r="C136" s="27">
        <f t="shared" si="125"/>
        <v>-0.73314989429319866</v>
      </c>
      <c r="D136" s="27">
        <f t="shared" si="125"/>
        <v>2.6248847675315616</v>
      </c>
      <c r="E136" s="27">
        <f t="shared" si="125"/>
        <v>6.0138697808490207</v>
      </c>
      <c r="F136" s="27">
        <f t="shared" si="126"/>
        <v>8.6387545483805823</v>
      </c>
      <c r="L136" t="str">
        <f t="shared" si="127"/>
        <v>61 Caring personal service occupations</v>
      </c>
      <c r="M136" s="27">
        <f t="shared" si="128"/>
        <v>0.51824069778936988</v>
      </c>
      <c r="N136" s="27">
        <f t="shared" si="128"/>
        <v>-0.10407966112525724</v>
      </c>
      <c r="O136" s="27">
        <f t="shared" si="128"/>
        <v>1.4739244975279346</v>
      </c>
      <c r="P136" s="27">
        <f t="shared" si="128"/>
        <v>1.5575691608514592</v>
      </c>
      <c r="Q136" s="27">
        <f t="shared" si="129"/>
        <v>3.0314936583793939</v>
      </c>
      <c r="W136" t="str">
        <f t="shared" si="130"/>
        <v>61 Caring personal service occupations</v>
      </c>
      <c r="X136" s="27">
        <f t="shared" si="131"/>
        <v>-0.29650643524191622</v>
      </c>
      <c r="Y136" s="27">
        <f t="shared" si="131"/>
        <v>-0.62907023316797961</v>
      </c>
      <c r="Z136" s="27">
        <f t="shared" si="131"/>
        <v>1.1509602700036154</v>
      </c>
      <c r="AA136" s="27">
        <f t="shared" si="131"/>
        <v>4.4563006199975632</v>
      </c>
      <c r="AB136" s="27">
        <f t="shared" si="132"/>
        <v>5.6072608900011787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1.9796893874317973</v>
      </c>
      <c r="C137" s="27">
        <f t="shared" si="125"/>
        <v>-0.70776639939420249</v>
      </c>
      <c r="D137" s="27">
        <f t="shared" si="125"/>
        <v>-1.90560749811298</v>
      </c>
      <c r="E137" s="27">
        <f t="shared" si="125"/>
        <v>-0.62971583750829829</v>
      </c>
      <c r="F137" s="27">
        <f t="shared" si="126"/>
        <v>-2.5353233356212783</v>
      </c>
      <c r="L137" t="str">
        <f t="shared" si="127"/>
        <v>62 Leisure, travel and related personal service occupations</v>
      </c>
      <c r="M137" s="27">
        <f t="shared" si="128"/>
        <v>0.68676144915344395</v>
      </c>
      <c r="N137" s="27">
        <f t="shared" si="128"/>
        <v>0.18637829957353169</v>
      </c>
      <c r="O137" s="27">
        <f t="shared" si="128"/>
        <v>-0.35739044231917205</v>
      </c>
      <c r="P137" s="27">
        <f t="shared" si="128"/>
        <v>0.23702502871507214</v>
      </c>
      <c r="Q137" s="27">
        <f t="shared" si="129"/>
        <v>-0.12036541360409991</v>
      </c>
      <c r="W137" t="str">
        <f t="shared" si="130"/>
        <v>62 Leisure, travel and related personal service occupations</v>
      </c>
      <c r="X137" s="27">
        <f t="shared" si="131"/>
        <v>1.2929279382783712</v>
      </c>
      <c r="Y137" s="27">
        <f t="shared" si="131"/>
        <v>-0.89414469896775195</v>
      </c>
      <c r="Z137" s="27">
        <f t="shared" si="131"/>
        <v>-1.5482170557938009</v>
      </c>
      <c r="AA137" s="27">
        <f t="shared" si="131"/>
        <v>-0.86674086622335977</v>
      </c>
      <c r="AB137" s="27">
        <f t="shared" si="132"/>
        <v>-2.4149579220171606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-0.10395718306296886</v>
      </c>
      <c r="C138" s="27">
        <f t="shared" si="125"/>
        <v>0.14085184113265792</v>
      </c>
      <c r="D138" s="27">
        <f t="shared" si="125"/>
        <v>-0.17351453821148011</v>
      </c>
      <c r="E138" s="27">
        <f t="shared" si="125"/>
        <v>4.0975056618763328E-2</v>
      </c>
      <c r="F138" s="27">
        <f t="shared" si="126"/>
        <v>-0.13253948159271678</v>
      </c>
      <c r="L138" t="str">
        <f t="shared" si="127"/>
        <v>63 Community and civil enforcement occupations</v>
      </c>
      <c r="M138" s="27">
        <f t="shared" si="128"/>
        <v>-0.12908811820404253</v>
      </c>
      <c r="N138" s="27">
        <f t="shared" si="128"/>
        <v>0.16932685894408239</v>
      </c>
      <c r="O138" s="27">
        <f t="shared" si="128"/>
        <v>-0.21912893639460351</v>
      </c>
      <c r="P138" s="27">
        <f t="shared" si="128"/>
        <v>4.6386046659621372E-2</v>
      </c>
      <c r="Q138" s="27">
        <f t="shared" si="129"/>
        <v>-0.17274288973498214</v>
      </c>
      <c r="W138" t="str">
        <f t="shared" si="130"/>
        <v>63 Community and civil enforcement occupations</v>
      </c>
      <c r="X138" s="27">
        <f t="shared" si="131"/>
        <v>2.513093514107434E-2</v>
      </c>
      <c r="Y138" s="27">
        <f t="shared" si="131"/>
        <v>-2.8475017811425113E-2</v>
      </c>
      <c r="Z138" s="27">
        <f t="shared" si="131"/>
        <v>4.5614398183123989E-2</v>
      </c>
      <c r="AA138" s="27">
        <f t="shared" si="131"/>
        <v>-5.410990040859126E-3</v>
      </c>
      <c r="AB138" s="27">
        <f t="shared" si="132"/>
        <v>4.0203408142264863E-2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-1.5271733566429617</v>
      </c>
      <c r="D139" s="27">
        <f t="shared" si="125"/>
        <v>-1.664950688527945</v>
      </c>
      <c r="E139" s="27">
        <f t="shared" si="125"/>
        <v>-1.9172556627908861</v>
      </c>
      <c r="F139" s="27">
        <f t="shared" si="126"/>
        <v>-3.5822063513188311</v>
      </c>
      <c r="L139" t="str">
        <f t="shared" si="127"/>
        <v>71 Sales occupations</v>
      </c>
      <c r="M139" s="27">
        <f t="shared" si="128"/>
        <v>2.1290838499110052</v>
      </c>
      <c r="N139" s="27">
        <f t="shared" si="128"/>
        <v>-0.82180490640630666</v>
      </c>
      <c r="O139" s="27">
        <f t="shared" si="128"/>
        <v>-0.28585484009628104</v>
      </c>
      <c r="P139" s="27">
        <f t="shared" si="128"/>
        <v>-9.090246183090045E-2</v>
      </c>
      <c r="Q139" s="27">
        <f t="shared" si="129"/>
        <v>-0.37675730192718149</v>
      </c>
      <c r="W139" t="str">
        <f t="shared" si="130"/>
        <v>71 Sales occupations</v>
      </c>
      <c r="X139" s="27">
        <f t="shared" si="131"/>
        <v>-1.6564239570588519</v>
      </c>
      <c r="Y139" s="27">
        <f t="shared" si="131"/>
        <v>-0.70536845023666928</v>
      </c>
      <c r="Z139" s="27">
        <f t="shared" si="131"/>
        <v>-1.3790958484317279</v>
      </c>
      <c r="AA139" s="27">
        <f t="shared" si="131"/>
        <v>-1.8263532009600354</v>
      </c>
      <c r="AB139" s="27">
        <f t="shared" si="132"/>
        <v>-3.2054490493917633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0.62862191703245962</v>
      </c>
      <c r="C140" s="27">
        <f t="shared" si="125"/>
        <v>0.7875368501085287</v>
      </c>
      <c r="D140" s="27">
        <f t="shared" si="125"/>
        <v>1.3994229551117634</v>
      </c>
      <c r="E140" s="27">
        <f t="shared" si="125"/>
        <v>1.6085308935202161</v>
      </c>
      <c r="F140" s="27">
        <f t="shared" si="126"/>
        <v>3.0079538486319795</v>
      </c>
      <c r="L140" t="str">
        <f t="shared" si="127"/>
        <v>72 Customer service occupations</v>
      </c>
      <c r="M140" s="27">
        <f t="shared" si="128"/>
        <v>-0.2881746329316659</v>
      </c>
      <c r="N140" s="27">
        <f t="shared" si="128"/>
        <v>0.98830735117451951</v>
      </c>
      <c r="O140" s="27">
        <f t="shared" si="128"/>
        <v>1.3120058371766774</v>
      </c>
      <c r="P140" s="27">
        <f t="shared" si="128"/>
        <v>1.1683477626327674</v>
      </c>
      <c r="Q140" s="27">
        <f t="shared" si="129"/>
        <v>2.4803535998094448</v>
      </c>
      <c r="W140" t="str">
        <f t="shared" si="130"/>
        <v>72 Customer service occupations</v>
      </c>
      <c r="X140" s="27">
        <f t="shared" si="131"/>
        <v>0.91679654996412374</v>
      </c>
      <c r="Y140" s="27">
        <f t="shared" si="131"/>
        <v>-0.20077050106597838</v>
      </c>
      <c r="Z140" s="27">
        <f t="shared" si="131"/>
        <v>8.7417117935075339E-2</v>
      </c>
      <c r="AA140" s="27">
        <f t="shared" si="131"/>
        <v>0.44018313088747441</v>
      </c>
      <c r="AB140" s="27">
        <f t="shared" si="132"/>
        <v>0.52760024882254974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-1.7082120730957584</v>
      </c>
      <c r="D141" s="27">
        <f t="shared" si="125"/>
        <v>0.56811377779200356</v>
      </c>
      <c r="E141" s="27">
        <f t="shared" si="125"/>
        <v>-1.9003939647085026</v>
      </c>
      <c r="F141" s="27">
        <f t="shared" si="126"/>
        <v>-1.3322801869164991</v>
      </c>
      <c r="L141" t="str">
        <f t="shared" si="127"/>
        <v>81 Process, plant and machine operatives</v>
      </c>
      <c r="M141" s="27">
        <f t="shared" si="128"/>
        <v>-1.4249512460418341</v>
      </c>
      <c r="N141" s="27">
        <f t="shared" si="128"/>
        <v>-1.0035238848151629</v>
      </c>
      <c r="O141" s="27">
        <f t="shared" si="128"/>
        <v>-0.31970548908289409</v>
      </c>
      <c r="P141" s="27">
        <f t="shared" si="128"/>
        <v>-1.6567946927327686</v>
      </c>
      <c r="Q141" s="27">
        <f t="shared" si="129"/>
        <v>-1.9765001818156627</v>
      </c>
      <c r="W141" t="str">
        <f t="shared" si="130"/>
        <v>81 Process, plant and machine operatives</v>
      </c>
      <c r="X141" s="27">
        <f t="shared" si="131"/>
        <v>-1.2207526570965577E-2</v>
      </c>
      <c r="Y141" s="27">
        <f t="shared" si="131"/>
        <v>-0.70468818828063462</v>
      </c>
      <c r="Z141" s="27">
        <f t="shared" si="131"/>
        <v>0.88781926687492163</v>
      </c>
      <c r="AA141" s="27">
        <f t="shared" si="131"/>
        <v>-0.2435992719757536</v>
      </c>
      <c r="AB141" s="27">
        <f t="shared" si="132"/>
        <v>0.64421999489916804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6.9257480847451092E-2</v>
      </c>
      <c r="C142" s="27">
        <f t="shared" si="125"/>
        <v>-1.3674243178774361</v>
      </c>
      <c r="D142" s="27">
        <f t="shared" si="125"/>
        <v>-3.2803350358719285E-2</v>
      </c>
      <c r="E142" s="27">
        <f t="shared" si="125"/>
        <v>-1.4750452842906405</v>
      </c>
      <c r="F142" s="27">
        <f t="shared" si="126"/>
        <v>-1.5078486346493598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-1.3775481020503122</v>
      </c>
      <c r="O142" s="27">
        <f t="shared" si="128"/>
        <v>-0.42155050570462294</v>
      </c>
      <c r="P142" s="27">
        <f t="shared" si="128"/>
        <v>-1.6688327212278047</v>
      </c>
      <c r="Q142" s="27">
        <f t="shared" si="129"/>
        <v>-2.0903832269324276</v>
      </c>
      <c r="W142" t="str">
        <f t="shared" si="130"/>
        <v>82 Transport and mobile machine drivers and operatives</v>
      </c>
      <c r="X142" s="27">
        <f t="shared" si="131"/>
        <v>-7.7023344822240158E-2</v>
      </c>
      <c r="Y142" s="27">
        <f t="shared" si="131"/>
        <v>1.0123784172864969E-2</v>
      </c>
      <c r="Z142" s="27">
        <f t="shared" si="131"/>
        <v>0.38874715534590631</v>
      </c>
      <c r="AA142" s="27">
        <f t="shared" si="131"/>
        <v>0.19378743693717082</v>
      </c>
      <c r="AB142" s="27">
        <f t="shared" si="132"/>
        <v>0.58253459228307714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-1.6308567144291253</v>
      </c>
      <c r="C143" s="27">
        <f t="shared" si="125"/>
        <v>-0.93612541654853842</v>
      </c>
      <c r="D143" s="27">
        <f t="shared" si="125"/>
        <v>8.6707557810676281</v>
      </c>
      <c r="E143" s="27">
        <f t="shared" si="125"/>
        <v>1.9851110581887035</v>
      </c>
      <c r="F143" s="27">
        <f t="shared" si="126"/>
        <v>10.655866839256332</v>
      </c>
      <c r="L143" t="str">
        <f t="shared" si="127"/>
        <v>91 Elementary trades and related occupations</v>
      </c>
      <c r="M143" s="27">
        <f t="shared" si="128"/>
        <v>-1.1857593217371676</v>
      </c>
      <c r="N143" s="27">
        <f t="shared" si="128"/>
        <v>-0.38711659686963884</v>
      </c>
      <c r="O143" s="27">
        <f t="shared" si="128"/>
        <v>2.8112588589659779</v>
      </c>
      <c r="P143" s="27">
        <f t="shared" si="128"/>
        <v>0.54395405927235707</v>
      </c>
      <c r="Q143" s="27">
        <f t="shared" si="129"/>
        <v>3.355212918238335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-0.5490088196788907</v>
      </c>
      <c r="Z143" s="27">
        <f t="shared" si="131"/>
        <v>5.8594969221016546</v>
      </c>
      <c r="AA143" s="27">
        <f t="shared" si="131"/>
        <v>1.4411569989163446</v>
      </c>
      <c r="AB143" s="27">
        <f t="shared" si="132"/>
        <v>7.3006539210179993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-2.4708629869772025</v>
      </c>
      <c r="C144" s="27">
        <f t="shared" si="125"/>
        <v>-4.4561665837672919</v>
      </c>
      <c r="D144" s="27">
        <f t="shared" si="125"/>
        <v>-7.5259440953292227</v>
      </c>
      <c r="E144" s="27">
        <f t="shared" si="125"/>
        <v>-5.7613602460996916</v>
      </c>
      <c r="F144" s="27">
        <f t="shared" si="126"/>
        <v>-13.287304341428914</v>
      </c>
      <c r="L144" t="str">
        <f t="shared" si="127"/>
        <v>92 Elementary administration and service occupations</v>
      </c>
      <c r="M144" s="27">
        <f t="shared" si="128"/>
        <v>-1.8733498582961197</v>
      </c>
      <c r="N144" s="27">
        <f t="shared" si="128"/>
        <v>-1.1025877687449253</v>
      </c>
      <c r="O144" s="27">
        <f t="shared" si="128"/>
        <v>-1.1449849233851914</v>
      </c>
      <c r="P144" s="27">
        <f t="shared" si="128"/>
        <v>-2.2371294433276709</v>
      </c>
      <c r="Q144" s="27">
        <f t="shared" si="129"/>
        <v>-3.3821143667128624</v>
      </c>
      <c r="W144" t="str">
        <f t="shared" si="130"/>
        <v>92 Elementary administration and service occupations</v>
      </c>
      <c r="X144" s="27">
        <f t="shared" si="131"/>
        <v>-0.59751312868104378</v>
      </c>
      <c r="Y144" s="27">
        <f t="shared" si="131"/>
        <v>-3.3535788150224128</v>
      </c>
      <c r="Z144" s="27">
        <f t="shared" si="131"/>
        <v>-6.3809591719439496</v>
      </c>
      <c r="AA144" s="27">
        <f t="shared" si="131"/>
        <v>-3.524230802772065</v>
      </c>
      <c r="AB144" s="27">
        <f t="shared" si="132"/>
        <v>-9.9051899747160146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7.3439999999995962</v>
      </c>
      <c r="D146" s="29">
        <f>E35-D35</f>
        <v>9.3850000000001046</v>
      </c>
      <c r="E146" s="29">
        <f>F35-E35</f>
        <v>19.908999999999764</v>
      </c>
      <c r="F146" s="29">
        <f t="shared" ref="F146" si="134">F35-D35</f>
        <v>29.293999999999869</v>
      </c>
      <c r="L146" s="24" t="str">
        <f>L35</f>
        <v>All occupations</v>
      </c>
      <c r="M146" s="29">
        <f>N35-M35</f>
        <v>10.760665907725866</v>
      </c>
      <c r="N146" s="29">
        <f t="shared" ref="N146" si="135">O35-N35</f>
        <v>4.1763624046491827</v>
      </c>
      <c r="O146" s="29">
        <f>P35-O35</f>
        <v>2.1945961925190431</v>
      </c>
      <c r="P146" s="29">
        <f>Q35-P35</f>
        <v>4.7851500610024118</v>
      </c>
      <c r="Q146" s="29">
        <f t="shared" ref="Q146" si="136">Q35-O35</f>
        <v>6.9797462535214549</v>
      </c>
      <c r="W146" s="24" t="str">
        <f>W35</f>
        <v>All occupations</v>
      </c>
      <c r="X146" s="29">
        <f>Y35-X35</f>
        <v>10.93433409227481</v>
      </c>
      <c r="Y146" s="29">
        <f t="shared" ref="Y146" si="137">Z35-Y35</f>
        <v>3.1676375953500724</v>
      </c>
      <c r="Z146" s="29">
        <f>AA35-Z35</f>
        <v>7.1904038074814025</v>
      </c>
      <c r="AA146" s="29">
        <f>AB35-AA35</f>
        <v>15.123849938997125</v>
      </c>
      <c r="AB146" s="29">
        <f t="shared" ref="AB146" si="138">AB35-Z35</f>
        <v>22.314253746478528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34.525277472808774</v>
      </c>
      <c r="C153" s="11">
        <f t="shared" ref="C153:F153" si="143">C8</f>
        <v>41.035555767720098</v>
      </c>
      <c r="D153" s="11">
        <f t="shared" si="143"/>
        <v>44.251842250355679</v>
      </c>
      <c r="E153" s="11">
        <f t="shared" si="143"/>
        <v>39.673434737255356</v>
      </c>
      <c r="F153" s="11">
        <f t="shared" si="143"/>
        <v>43.024077966228326</v>
      </c>
      <c r="H153" s="40">
        <f>IF(D$151-B$151 &lt;&gt; 0,(EXP(LN(D153/B153)/(D$151-B$151))-1)*100,0)</f>
        <v>5.0893813955740663</v>
      </c>
      <c r="I153" s="40">
        <f>IF(F$151-D$151 &lt;&gt; 0,(EXP(LN(F153/D153)/(F$151-D$151))-1)*100,0)</f>
        <v>-0.18740478873953137</v>
      </c>
      <c r="L153" s="10" t="str">
        <f>L8</f>
        <v>11 Corporate managers and directors</v>
      </c>
      <c r="M153" s="11">
        <f>M8</f>
        <v>23.266938581929875</v>
      </c>
      <c r="N153" s="11">
        <f t="shared" ref="N153:Q153" si="144">N8</f>
        <v>26.9576799945551</v>
      </c>
      <c r="O153" s="11">
        <f t="shared" si="144"/>
        <v>28.946957227107422</v>
      </c>
      <c r="P153" s="11">
        <f t="shared" si="144"/>
        <v>24.592318276122565</v>
      </c>
      <c r="Q153" s="11">
        <f t="shared" si="144"/>
        <v>25.123770043013408</v>
      </c>
      <c r="S153" s="40">
        <f>IF(O$151-M$151 &lt;&gt; 0,(EXP(LN(O153/M153)/(O$151-M$151))-1)*100,0)</f>
        <v>4.4654634226535928</v>
      </c>
      <c r="T153" s="40">
        <f>IF(Q$151-O$151 &lt;&gt; 0,(EXP(LN(Q153/O153)/(Q$151-O$151))-1)*100,0)</f>
        <v>-0.93989301506544054</v>
      </c>
      <c r="W153" s="10" t="str">
        <f>W8</f>
        <v>11 Corporate managers and directors</v>
      </c>
      <c r="X153" s="11">
        <f>X8</f>
        <v>11.258338890878893</v>
      </c>
      <c r="Y153" s="11">
        <f t="shared" ref="Y153:AB153" si="145">Y8</f>
        <v>14.077875773165083</v>
      </c>
      <c r="Z153" s="11">
        <f t="shared" si="145"/>
        <v>15.304885023248218</v>
      </c>
      <c r="AA153" s="11">
        <f t="shared" si="145"/>
        <v>15.081116461132897</v>
      </c>
      <c r="AB153" s="11">
        <f t="shared" si="145"/>
        <v>17.900307923214978</v>
      </c>
      <c r="AD153" s="40">
        <f>IF(Z$151-X$151 &lt;&gt; 0,(EXP(LN(Z153/X153)/(Z$151-X$151))-1)*100,0)</f>
        <v>6.3337550637421414</v>
      </c>
      <c r="AE153" s="40">
        <f>IF(AB$151-Z$151 &lt;&gt; 0,(EXP(LN(AB153/Z153)/(AB$151-Z$151))-1)*100,0)</f>
        <v>1.0497776039218421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18.031042913195307</v>
      </c>
      <c r="C154" s="11">
        <f t="shared" ref="C154:F178" si="146">C9</f>
        <v>19.297195377466572</v>
      </c>
      <c r="D154" s="11">
        <f t="shared" si="146"/>
        <v>19.645670636260164</v>
      </c>
      <c r="E154" s="11">
        <f t="shared" si="146"/>
        <v>19.579944492525438</v>
      </c>
      <c r="F154" s="11">
        <f t="shared" si="146"/>
        <v>21.670290918423206</v>
      </c>
      <c r="H154" s="40">
        <f t="shared" ref="H154:H177" si="147">IF(D$151-B$151 &lt;&gt; 0,(EXP(LN(D154/B154)/(D$151-B$151))-1)*100,0)</f>
        <v>1.7300369755892664</v>
      </c>
      <c r="I154" s="40">
        <f t="shared" ref="I154:I180" si="148">IF(F$151-D$151 &lt;&gt; 0,(EXP(LN(F154/D154)/(F$151-D$151))-1)*100,0)</f>
        <v>0.65604427266039433</v>
      </c>
      <c r="L154" s="10" t="str">
        <f t="shared" ref="L154:Q154" si="149">L9</f>
        <v>12 Other managers and proprietors</v>
      </c>
      <c r="M154" s="11">
        <f t="shared" si="149"/>
        <v>10.555256193996282</v>
      </c>
      <c r="N154" s="11">
        <f t="shared" si="149"/>
        <v>10.863134381090253</v>
      </c>
      <c r="O154" s="11">
        <f t="shared" si="149"/>
        <v>11.090322887237026</v>
      </c>
      <c r="P154" s="11">
        <f t="shared" si="149"/>
        <v>11.94217424884298</v>
      </c>
      <c r="Q154" s="11">
        <f t="shared" si="149"/>
        <v>13.168145014713543</v>
      </c>
      <c r="S154" s="40">
        <f t="shared" ref="S154:S177" si="150">IF(O$151-M$151 &lt;&gt; 0,(EXP(LN(O154/M154)/(O$151-M$151))-1)*100,0)</f>
        <v>0.99388581777026808</v>
      </c>
      <c r="T154" s="40">
        <f t="shared" ref="T154:T177" si="151">IF(Q$151-O$151 &lt;&gt; 0,(EXP(LN(Q154/O154)/(Q$151-O$151))-1)*100,0)</f>
        <v>1.1514301095464585</v>
      </c>
      <c r="W154" s="10" t="str">
        <f t="shared" ref="W154:AB154" si="152">W9</f>
        <v>12 Other managers and proprietors</v>
      </c>
      <c r="X154" s="11">
        <f t="shared" si="152"/>
        <v>7.4757867191990366</v>
      </c>
      <c r="Y154" s="11">
        <f t="shared" si="152"/>
        <v>8.4340609963763526</v>
      </c>
      <c r="Z154" s="11">
        <f t="shared" si="152"/>
        <v>8.5553477490231593</v>
      </c>
      <c r="AA154" s="11">
        <f t="shared" si="152"/>
        <v>7.6377702436824721</v>
      </c>
      <c r="AB154" s="11">
        <f t="shared" si="152"/>
        <v>8.5021459037096072</v>
      </c>
      <c r="AD154" s="40">
        <f t="shared" ref="AD154:AD177" si="153">IF(Z$151-X$151 &lt;&gt; 0,(EXP(LN(Z154/X154)/(Z$151-X$151))-1)*100,0)</f>
        <v>2.7344624516868921</v>
      </c>
      <c r="AE154" s="40">
        <f t="shared" ref="AE154:AE177" si="154">IF(AB$151-Z$151 &lt;&gt; 0,(EXP(LN(AB154/Z154)/(AB$151-Z$151))-1)*100,0)</f>
        <v>-4.1577782400215035E-2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</v>
      </c>
      <c r="C155" s="11">
        <f t="shared" si="146"/>
        <v>30.28196138941798</v>
      </c>
      <c r="D155" s="11">
        <f t="shared" si="146"/>
        <v>32.653796682319488</v>
      </c>
      <c r="E155" s="11">
        <f t="shared" si="146"/>
        <v>39.947568853712433</v>
      </c>
      <c r="F155" s="11">
        <f t="shared" si="146"/>
        <v>45.529236819248403</v>
      </c>
      <c r="H155" s="40">
        <f t="shared" si="147"/>
        <v>5.6664366137316291</v>
      </c>
      <c r="I155" s="40">
        <f t="shared" si="148"/>
        <v>2.2406917184986108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24.171708897643672</v>
      </c>
      <c r="O155" s="11">
        <f t="shared" si="155"/>
        <v>24.861301658237519</v>
      </c>
      <c r="P155" s="11">
        <f t="shared" si="155"/>
        <v>29.33790590264563</v>
      </c>
      <c r="Q155" s="11">
        <f t="shared" si="155"/>
        <v>32.244930642642572</v>
      </c>
      <c r="S155" s="40">
        <f t="shared" si="150"/>
        <v>5.2139332177631337</v>
      </c>
      <c r="T155" s="40">
        <f t="shared" si="151"/>
        <v>1.7487710182619409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5.5061487231589785</v>
      </c>
      <c r="Y155" s="11">
        <f t="shared" si="156"/>
        <v>6.1102524917743413</v>
      </c>
      <c r="Z155" s="11">
        <f t="shared" si="156"/>
        <v>7.7924950240819877</v>
      </c>
      <c r="AA155" s="11">
        <f t="shared" si="156"/>
        <v>10.609662951066818</v>
      </c>
      <c r="AB155" s="11">
        <f t="shared" si="156"/>
        <v>13.284306176605826</v>
      </c>
      <c r="AD155" s="40">
        <f t="shared" si="153"/>
        <v>7.192825631391786</v>
      </c>
      <c r="AE155" s="40">
        <f t="shared" si="154"/>
        <v>3.6201355812539138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27.384601708354925</v>
      </c>
      <c r="C156" s="11">
        <f t="shared" si="146"/>
        <v>30.876464835788248</v>
      </c>
      <c r="D156" s="11">
        <f t="shared" si="146"/>
        <v>31.761265984735669</v>
      </c>
      <c r="E156" s="11">
        <f t="shared" si="146"/>
        <v>31.730427204158744</v>
      </c>
      <c r="F156" s="11">
        <f t="shared" si="146"/>
        <v>35.136248142906346</v>
      </c>
      <c r="H156" s="40">
        <f t="shared" si="147"/>
        <v>3.009736254582962</v>
      </c>
      <c r="I156" s="40">
        <f t="shared" si="148"/>
        <v>0.67551009071680213</v>
      </c>
      <c r="L156" s="10" t="str">
        <f t="shared" ref="L156:Q156" si="157">L11</f>
        <v>22 Health professionals</v>
      </c>
      <c r="M156" s="11">
        <f t="shared" si="157"/>
        <v>7.0482982567624992</v>
      </c>
      <c r="N156" s="11">
        <f t="shared" si="157"/>
        <v>7.9925051646979064</v>
      </c>
      <c r="O156" s="11">
        <f t="shared" si="157"/>
        <v>9.2847589156009533</v>
      </c>
      <c r="P156" s="11">
        <f t="shared" si="157"/>
        <v>9.1678859741252943</v>
      </c>
      <c r="Q156" s="11">
        <f t="shared" si="157"/>
        <v>9.9554923199794754</v>
      </c>
      <c r="S156" s="40">
        <f t="shared" si="150"/>
        <v>5.6664876201938386</v>
      </c>
      <c r="T156" s="40">
        <f t="shared" si="151"/>
        <v>0.4660838830504721</v>
      </c>
      <c r="W156" s="10" t="str">
        <f t="shared" ref="W156:AB156" si="158">W11</f>
        <v>22 Health professionals</v>
      </c>
      <c r="X156" s="11">
        <f t="shared" si="158"/>
        <v>20.336303451592485</v>
      </c>
      <c r="Y156" s="11">
        <f t="shared" si="158"/>
        <v>22.883959671090317</v>
      </c>
      <c r="Z156" s="11">
        <f t="shared" si="158"/>
        <v>22.476507069134708</v>
      </c>
      <c r="AA156" s="11">
        <f t="shared" si="158"/>
        <v>22.562541230033446</v>
      </c>
      <c r="AB156" s="11">
        <f t="shared" si="158"/>
        <v>25.180755822926855</v>
      </c>
      <c r="AD156" s="40">
        <f t="shared" si="153"/>
        <v>2.0214194081128678</v>
      </c>
      <c r="AE156" s="40">
        <f t="shared" si="154"/>
        <v>0.76027157577871485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28.189538975878587</v>
      </c>
      <c r="C157" s="11">
        <f t="shared" si="146"/>
        <v>30.653226815148745</v>
      </c>
      <c r="D157" s="11">
        <f t="shared" si="146"/>
        <v>32.052250078603201</v>
      </c>
      <c r="E157" s="11">
        <f t="shared" si="146"/>
        <v>31.215517365917563</v>
      </c>
      <c r="F157" s="11">
        <f t="shared" si="146"/>
        <v>33.380795142234099</v>
      </c>
      <c r="H157" s="40">
        <f t="shared" si="147"/>
        <v>2.6015944492274068</v>
      </c>
      <c r="I157" s="40">
        <f t="shared" si="148"/>
        <v>0.27112255893806392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9.0880204312059263</v>
      </c>
      <c r="O157" s="11">
        <f t="shared" si="159"/>
        <v>9.2397643670305492</v>
      </c>
      <c r="P157" s="11">
        <f t="shared" si="159"/>
        <v>9.1012104235360951</v>
      </c>
      <c r="Q157" s="11">
        <f t="shared" si="159"/>
        <v>9.3122567842183663</v>
      </c>
      <c r="S157" s="40">
        <f t="shared" si="150"/>
        <v>0.78632484960232674</v>
      </c>
      <c r="T157" s="40">
        <f t="shared" si="151"/>
        <v>5.2114123419277902E-2</v>
      </c>
      <c r="W157" s="10" t="str">
        <f t="shared" ref="W157:AB157" si="160">W12</f>
        <v>23 Teaching and other educational professionals</v>
      </c>
      <c r="X157" s="11">
        <f t="shared" si="160"/>
        <v>19.30463270358111</v>
      </c>
      <c r="Y157" s="11">
        <f t="shared" si="160"/>
        <v>21.565206383942797</v>
      </c>
      <c r="Z157" s="11">
        <f t="shared" si="160"/>
        <v>22.812485711572677</v>
      </c>
      <c r="AA157" s="11">
        <f t="shared" si="160"/>
        <v>22.114306942381482</v>
      </c>
      <c r="AB157" s="11">
        <f t="shared" si="160"/>
        <v>24.068538358015765</v>
      </c>
      <c r="AD157" s="40">
        <f t="shared" si="153"/>
        <v>3.395637046487554</v>
      </c>
      <c r="AE157" s="40">
        <f t="shared" si="154"/>
        <v>0.35795593960614713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28.95454864614624</v>
      </c>
      <c r="C158" s="11">
        <f t="shared" si="146"/>
        <v>35.101285375545388</v>
      </c>
      <c r="D158" s="11">
        <f t="shared" si="146"/>
        <v>39.866968034391405</v>
      </c>
      <c r="E158" s="11">
        <f t="shared" si="146"/>
        <v>41.192189177714241</v>
      </c>
      <c r="F158" s="11">
        <f t="shared" si="146"/>
        <v>46.188965963981083</v>
      </c>
      <c r="H158" s="40">
        <f t="shared" si="147"/>
        <v>6.6054190645401523</v>
      </c>
      <c r="I158" s="40">
        <f t="shared" si="148"/>
        <v>0.98611589593247118</v>
      </c>
      <c r="L158" s="10" t="str">
        <f t="shared" ref="L158:Q158" si="161">L13</f>
        <v>24 Business, media and public service professionals</v>
      </c>
      <c r="M158" s="11">
        <f t="shared" si="161"/>
        <v>15.701601426641238</v>
      </c>
      <c r="N158" s="11">
        <f t="shared" si="161"/>
        <v>18.858571224029411</v>
      </c>
      <c r="O158" s="11">
        <f t="shared" si="161"/>
        <v>20.847784176834971</v>
      </c>
      <c r="P158" s="11">
        <f t="shared" si="161"/>
        <v>21.53408555576608</v>
      </c>
      <c r="Q158" s="11">
        <f t="shared" si="161"/>
        <v>22.886904143173687</v>
      </c>
      <c r="S158" s="40">
        <f t="shared" si="150"/>
        <v>5.8335077652864831</v>
      </c>
      <c r="T158" s="40">
        <f t="shared" si="151"/>
        <v>0.62405386874686553</v>
      </c>
      <c r="W158" s="10" t="str">
        <f t="shared" ref="W158:AB158" si="162">W13</f>
        <v>24 Business, media and public service professionals</v>
      </c>
      <c r="X158" s="11">
        <f t="shared" si="162"/>
        <v>13.252947219504989</v>
      </c>
      <c r="Y158" s="11">
        <f t="shared" si="162"/>
        <v>16.242714151515951</v>
      </c>
      <c r="Z158" s="11">
        <f t="shared" si="162"/>
        <v>19.019183857556449</v>
      </c>
      <c r="AA158" s="11">
        <f t="shared" si="162"/>
        <v>19.658103621948133</v>
      </c>
      <c r="AB158" s="11">
        <f t="shared" si="162"/>
        <v>23.302061820807459</v>
      </c>
      <c r="AD158" s="40">
        <f t="shared" si="153"/>
        <v>7.4919352062422728</v>
      </c>
      <c r="AE158" s="40">
        <f t="shared" si="154"/>
        <v>1.3631655218841132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11.694802824166221</v>
      </c>
      <c r="D159" s="11">
        <f t="shared" si="146"/>
        <v>12.901272360558483</v>
      </c>
      <c r="E159" s="11">
        <f t="shared" si="146"/>
        <v>12.044292468207519</v>
      </c>
      <c r="F159" s="11">
        <f t="shared" si="146"/>
        <v>13.041554931000478</v>
      </c>
      <c r="H159" s="40">
        <f t="shared" si="147"/>
        <v>5.9200311443204034</v>
      </c>
      <c r="I159" s="40">
        <f t="shared" si="148"/>
        <v>7.2125020655278149E-2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7.0456922545137841</v>
      </c>
      <c r="N159" s="11">
        <f t="shared" si="163"/>
        <v>8.9698133658121932</v>
      </c>
      <c r="O159" s="11">
        <f t="shared" si="163"/>
        <v>9.4920466059378317</v>
      </c>
      <c r="P159" s="11">
        <f t="shared" si="163"/>
        <v>8.3969290151148819</v>
      </c>
      <c r="Q159" s="11">
        <f t="shared" si="163"/>
        <v>8.7229349302249837</v>
      </c>
      <c r="S159" s="40">
        <f t="shared" si="150"/>
        <v>6.141993098311116</v>
      </c>
      <c r="T159" s="40">
        <f t="shared" si="151"/>
        <v>-0.56173959437800791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2.6313367960993546</v>
      </c>
      <c r="Y159" s="11">
        <f t="shared" si="164"/>
        <v>2.7249894583540235</v>
      </c>
      <c r="Z159" s="11">
        <f t="shared" si="164"/>
        <v>3.4092257546206475</v>
      </c>
      <c r="AA159" s="11">
        <f t="shared" si="164"/>
        <v>3.6473634530926269</v>
      </c>
      <c r="AB159" s="11">
        <f t="shared" si="164"/>
        <v>4.3186200007755033</v>
      </c>
      <c r="AD159" s="40">
        <f t="shared" si="153"/>
        <v>5.3163658136622383</v>
      </c>
      <c r="AE159" s="40">
        <f t="shared" si="154"/>
        <v>1.588827699768558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12.7135497497943</v>
      </c>
      <c r="D160" s="11">
        <f t="shared" si="146"/>
        <v>13.302252738613973</v>
      </c>
      <c r="E160" s="11">
        <f t="shared" si="146"/>
        <v>21.25065660868767</v>
      </c>
      <c r="F160" s="11">
        <f t="shared" si="146"/>
        <v>25.906101369550701</v>
      </c>
      <c r="H160" s="40">
        <f t="shared" si="147"/>
        <v>3.004437860943221</v>
      </c>
      <c r="I160" s="40">
        <f t="shared" si="148"/>
        <v>4.5438423051811672</v>
      </c>
      <c r="L160" s="10" t="str">
        <f t="shared" ref="L160:Q160" si="165">L15</f>
        <v>32 Health and social care associate professionals</v>
      </c>
      <c r="M160" s="11">
        <f t="shared" si="165"/>
        <v>2.8708494571128225</v>
      </c>
      <c r="N160" s="11">
        <f t="shared" si="165"/>
        <v>3.0457491507545633</v>
      </c>
      <c r="O160" s="11">
        <f t="shared" si="165"/>
        <v>3.4167071620603737</v>
      </c>
      <c r="P160" s="11">
        <f t="shared" si="165"/>
        <v>4.6168727941395336</v>
      </c>
      <c r="Q160" s="11">
        <f t="shared" si="165"/>
        <v>5.388754044754779</v>
      </c>
      <c r="S160" s="40">
        <f t="shared" si="150"/>
        <v>3.5426957541038862</v>
      </c>
      <c r="T160" s="40">
        <f>IF(Q$151-O$151 &lt;&gt; 0,(EXP(LN(Q160/O160)/(Q$151-O$151))-1)*100,0)</f>
        <v>3.0841846627137182</v>
      </c>
      <c r="W160" s="10" t="str">
        <f t="shared" ref="W160:AB160" si="166">W15</f>
        <v>32 Health and social care associate professionals</v>
      </c>
      <c r="X160" s="11">
        <f t="shared" si="166"/>
        <v>8.6013189434570894</v>
      </c>
      <c r="Y160" s="11">
        <f t="shared" si="166"/>
        <v>9.6678005990397384</v>
      </c>
      <c r="Z160" s="11">
        <f t="shared" si="166"/>
        <v>9.8855455765535911</v>
      </c>
      <c r="AA160" s="11">
        <f t="shared" si="166"/>
        <v>16.633783814548128</v>
      </c>
      <c r="AB160" s="11">
        <f t="shared" si="166"/>
        <v>20.517347324795921</v>
      </c>
      <c r="AD160" s="40">
        <f t="shared" si="153"/>
        <v>2.8222535769535373</v>
      </c>
      <c r="AE160" s="40">
        <f t="shared" si="154"/>
        <v>4.9884130442360508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7.1655630545112192</v>
      </c>
      <c r="C161" s="11">
        <f t="shared" si="146"/>
        <v>7.1765083000922703</v>
      </c>
      <c r="D161" s="11">
        <f t="shared" si="146"/>
        <v>7.7220236097508543</v>
      </c>
      <c r="E161" s="11">
        <f t="shared" si="146"/>
        <v>6.4042063243422911</v>
      </c>
      <c r="F161" s="11">
        <f t="shared" si="146"/>
        <v>6.7328132564284644</v>
      </c>
      <c r="H161" s="40">
        <f t="shared" si="147"/>
        <v>1.5070392816855849</v>
      </c>
      <c r="I161" s="40">
        <f t="shared" si="148"/>
        <v>-0.90972593605141983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5.5706451142026214</v>
      </c>
      <c r="O161" s="11">
        <f t="shared" si="167"/>
        <v>5.916714025042725</v>
      </c>
      <c r="P161" s="11">
        <f t="shared" si="167"/>
        <v>4.8401758843993949</v>
      </c>
      <c r="Q161" s="11">
        <f t="shared" si="167"/>
        <v>4.694497196225452</v>
      </c>
      <c r="S161" s="40">
        <f t="shared" si="150"/>
        <v>0.92482614615772007</v>
      </c>
      <c r="T161" s="40">
        <f t="shared" si="151"/>
        <v>-1.5307643018641071</v>
      </c>
      <c r="W161" s="10" t="str">
        <f t="shared" ref="W161:AB161" si="168">W16</f>
        <v>33 Protective service occupations</v>
      </c>
      <c r="X161" s="11">
        <f t="shared" si="168"/>
        <v>1.5150155680165214</v>
      </c>
      <c r="Y161" s="11">
        <f t="shared" si="168"/>
        <v>1.6058631858896588</v>
      </c>
      <c r="Z161" s="11">
        <f t="shared" si="168"/>
        <v>1.8053095847081375</v>
      </c>
      <c r="AA161" s="11">
        <f t="shared" si="168"/>
        <v>1.564030439942885</v>
      </c>
      <c r="AB161" s="11">
        <f t="shared" si="168"/>
        <v>2.0383160602030155</v>
      </c>
      <c r="AD161" s="40">
        <f t="shared" si="153"/>
        <v>3.5683168823000155</v>
      </c>
      <c r="AE161" s="40">
        <f t="shared" si="154"/>
        <v>0.81256294519018724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7.5688690790758875</v>
      </c>
      <c r="C162" s="11">
        <f t="shared" si="146"/>
        <v>8.6999895830884366</v>
      </c>
      <c r="D162" s="11">
        <f t="shared" si="146"/>
        <v>9.5906362148675388</v>
      </c>
      <c r="E162" s="11">
        <f t="shared" si="146"/>
        <v>8.1587942923547381</v>
      </c>
      <c r="F162" s="11">
        <f t="shared" si="146"/>
        <v>8.713431890783685</v>
      </c>
      <c r="H162" s="40">
        <f t="shared" si="147"/>
        <v>4.8487567001999743</v>
      </c>
      <c r="I162" s="40">
        <f t="shared" si="148"/>
        <v>-0.63743635020468981</v>
      </c>
      <c r="L162" s="10" t="str">
        <f t="shared" ref="L162:Q162" si="169">L17</f>
        <v>34 Culture, media and sports occupations</v>
      </c>
      <c r="M162" s="11">
        <f t="shared" si="169"/>
        <v>3.7916091224575581</v>
      </c>
      <c r="N162" s="11">
        <f t="shared" si="169"/>
        <v>4.5073319139183337</v>
      </c>
      <c r="O162" s="11">
        <f t="shared" si="169"/>
        <v>4.5651923409589426</v>
      </c>
      <c r="P162" s="11">
        <f t="shared" si="169"/>
        <v>3.6935460182401392</v>
      </c>
      <c r="Q162" s="11">
        <f t="shared" si="169"/>
        <v>3.7706132930280152</v>
      </c>
      <c r="S162" s="40">
        <f t="shared" si="150"/>
        <v>3.7832111622488451</v>
      </c>
      <c r="T162" s="40">
        <f t="shared" si="151"/>
        <v>-1.2667284686593838</v>
      </c>
      <c r="W162" s="10" t="str">
        <f t="shared" ref="W162:AB162" si="170">W17</f>
        <v>34 Culture, media and sports occupations</v>
      </c>
      <c r="X162" s="11">
        <f t="shared" si="170"/>
        <v>3.7772599566183307</v>
      </c>
      <c r="Y162" s="11">
        <f t="shared" si="170"/>
        <v>4.1926576691700932</v>
      </c>
      <c r="Z162" s="11">
        <f t="shared" si="170"/>
        <v>5.0254438739085918</v>
      </c>
      <c r="AA162" s="11">
        <f t="shared" si="170"/>
        <v>4.4652482741145825</v>
      </c>
      <c r="AB162" s="11">
        <f t="shared" si="170"/>
        <v>4.9428185977556733</v>
      </c>
      <c r="AD162" s="40">
        <f t="shared" si="153"/>
        <v>5.8764839684062542</v>
      </c>
      <c r="AE162" s="40">
        <f t="shared" si="154"/>
        <v>-0.11045927094597285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30.955021910219852</v>
      </c>
      <c r="C163" s="11">
        <f t="shared" si="146"/>
        <v>33.355550483124858</v>
      </c>
      <c r="D163" s="11">
        <f t="shared" si="146"/>
        <v>36.000676282962459</v>
      </c>
      <c r="E163" s="11">
        <f t="shared" si="146"/>
        <v>36.011375557061939</v>
      </c>
      <c r="F163" s="11">
        <f t="shared" si="146"/>
        <v>38.154641020394308</v>
      </c>
      <c r="H163" s="40">
        <f t="shared" si="147"/>
        <v>3.0661156500854769</v>
      </c>
      <c r="I163" s="40">
        <f t="shared" si="148"/>
        <v>0.38814921092180654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16.695633856147584</v>
      </c>
      <c r="O163" s="11">
        <f t="shared" si="171"/>
        <v>18.201538247174913</v>
      </c>
      <c r="P163" s="11">
        <f t="shared" si="171"/>
        <v>17.956208775525926</v>
      </c>
      <c r="Q163" s="11">
        <f t="shared" si="171"/>
        <v>18.205306081860389</v>
      </c>
      <c r="S163" s="40">
        <f t="shared" si="150"/>
        <v>3.3973024903406257</v>
      </c>
      <c r="T163" s="40">
        <f t="shared" si="151"/>
        <v>1.3799092870803165E-3</v>
      </c>
      <c r="W163" s="10" t="str">
        <f t="shared" ref="W163:AB163" si="172">W18</f>
        <v>35 Business and public service associate professionals</v>
      </c>
      <c r="X163" s="11">
        <f t="shared" si="172"/>
        <v>15.553556346561809</v>
      </c>
      <c r="Y163" s="11">
        <f t="shared" si="172"/>
        <v>16.65991662697726</v>
      </c>
      <c r="Z163" s="11">
        <f t="shared" si="172"/>
        <v>17.799138035787625</v>
      </c>
      <c r="AA163" s="11">
        <f t="shared" si="172"/>
        <v>18.055166781536041</v>
      </c>
      <c r="AB163" s="11">
        <f t="shared" si="172"/>
        <v>19.949334938533912</v>
      </c>
      <c r="AD163" s="40">
        <f t="shared" si="153"/>
        <v>2.7339183722641325</v>
      </c>
      <c r="AE163" s="40">
        <f t="shared" si="154"/>
        <v>0.76320282674413598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63.418905164213093</v>
      </c>
      <c r="C164" s="11">
        <f t="shared" si="146"/>
        <v>61.03733529743679</v>
      </c>
      <c r="D164" s="11">
        <f t="shared" si="146"/>
        <v>65.782213560562113</v>
      </c>
      <c r="E164" s="11">
        <f t="shared" si="146"/>
        <v>68.453649313850747</v>
      </c>
      <c r="F164" s="11">
        <f t="shared" si="146"/>
        <v>68.332388216251289</v>
      </c>
      <c r="H164" s="40">
        <f t="shared" si="147"/>
        <v>0.73443353964290914</v>
      </c>
      <c r="I164" s="40">
        <f t="shared" si="148"/>
        <v>0.25388419635332671</v>
      </c>
      <c r="L164" s="10" t="str">
        <f t="shared" ref="L164:Q164" si="173">L19</f>
        <v>41 Administrative occupations</v>
      </c>
      <c r="M164" s="11">
        <f t="shared" si="173"/>
        <v>22.490742334149228</v>
      </c>
      <c r="N164" s="11">
        <f t="shared" si="173"/>
        <v>21.694029200608352</v>
      </c>
      <c r="O164" s="11">
        <f t="shared" si="173"/>
        <v>26.051397966608913</v>
      </c>
      <c r="P164" s="11">
        <f t="shared" si="173"/>
        <v>28.369494003646579</v>
      </c>
      <c r="Q164" s="11">
        <f t="shared" si="173"/>
        <v>31.904437887285653</v>
      </c>
      <c r="S164" s="40">
        <f t="shared" si="150"/>
        <v>2.9829785465847358</v>
      </c>
      <c r="T164" s="40">
        <f t="shared" si="151"/>
        <v>1.3603273052260167</v>
      </c>
      <c r="W164" s="10" t="str">
        <f t="shared" ref="W164:AB164" si="174">W19</f>
        <v>41 Administrative occupations</v>
      </c>
      <c r="X164" s="11">
        <f t="shared" si="174"/>
        <v>40.928162830063926</v>
      </c>
      <c r="Y164" s="11">
        <f t="shared" si="174"/>
        <v>39.343306096828499</v>
      </c>
      <c r="Z164" s="11">
        <f t="shared" si="174"/>
        <v>39.730815593953082</v>
      </c>
      <c r="AA164" s="11">
        <f t="shared" si="174"/>
        <v>40.084155310204117</v>
      </c>
      <c r="AB164" s="11">
        <f t="shared" si="174"/>
        <v>36.427950328965601</v>
      </c>
      <c r="AD164" s="40">
        <f t="shared" si="153"/>
        <v>-0.59206645372554823</v>
      </c>
      <c r="AE164" s="40">
        <f t="shared" si="154"/>
        <v>-0.57693431743777168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15.686090252528995</v>
      </c>
      <c r="C165" s="11">
        <f t="shared" si="146"/>
        <v>13.856696149144488</v>
      </c>
      <c r="D165" s="11">
        <f t="shared" si="146"/>
        <v>13.914100566002741</v>
      </c>
      <c r="E165" s="11">
        <f t="shared" si="146"/>
        <v>13.239340775652858</v>
      </c>
      <c r="F165" s="11">
        <f t="shared" si="146"/>
        <v>9.7097755461992836</v>
      </c>
      <c r="H165" s="40">
        <f t="shared" si="147"/>
        <v>-2.3689217597521628</v>
      </c>
      <c r="I165" s="40">
        <f t="shared" si="148"/>
        <v>-2.3699293653370535</v>
      </c>
      <c r="L165" s="10" t="str">
        <f t="shared" ref="L165:Q165" si="175">L20</f>
        <v>42 Secretarial and related occupations</v>
      </c>
      <c r="M165" s="11">
        <f t="shared" si="175"/>
        <v>1.3713215628794124</v>
      </c>
      <c r="N165" s="11">
        <f t="shared" si="175"/>
        <v>1.0587797307112077</v>
      </c>
      <c r="O165" s="11">
        <f t="shared" si="175"/>
        <v>1.078504725594122</v>
      </c>
      <c r="P165" s="11">
        <f t="shared" si="175"/>
        <v>0.97750326109307684</v>
      </c>
      <c r="Q165" s="11">
        <f t="shared" si="175"/>
        <v>1.1486326434722474</v>
      </c>
      <c r="S165" s="40">
        <f>IF(O$151-M$151 &lt;&gt; 0,(EXP(LN(O165/M165)/(O$151-M$151))-1)*100,0)</f>
        <v>-4.6904213767998364</v>
      </c>
      <c r="T165" s="40">
        <f t="shared" si="151"/>
        <v>0.420860881056484</v>
      </c>
      <c r="W165" s="10" t="str">
        <f t="shared" ref="W165:AB165" si="176">W20</f>
        <v>42 Secretarial and related occupations</v>
      </c>
      <c r="X165" s="11">
        <f t="shared" si="176"/>
        <v>14.314768689649584</v>
      </c>
      <c r="Y165" s="11">
        <f t="shared" si="176"/>
        <v>12.797916418433276</v>
      </c>
      <c r="Z165" s="11">
        <f t="shared" si="176"/>
        <v>12.835595840408617</v>
      </c>
      <c r="AA165" s="11">
        <f t="shared" si="176"/>
        <v>12.261837514559774</v>
      </c>
      <c r="AB165" s="11">
        <f t="shared" si="176"/>
        <v>8.5611429027270418</v>
      </c>
      <c r="AD165" s="40">
        <f t="shared" si="153"/>
        <v>-2.1577706008706343</v>
      </c>
      <c r="AE165" s="40">
        <f t="shared" si="154"/>
        <v>-2.6638014725158365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6.635283318540468</v>
      </c>
      <c r="C166" s="11">
        <f t="shared" si="146"/>
        <v>6.4714128765773884</v>
      </c>
      <c r="D166" s="11">
        <f t="shared" si="146"/>
        <v>5.7584874146931151</v>
      </c>
      <c r="E166" s="11">
        <f t="shared" si="146"/>
        <v>5.6527126173361797</v>
      </c>
      <c r="F166" s="11">
        <f t="shared" si="146"/>
        <v>6.2999652935849131</v>
      </c>
      <c r="H166" s="40">
        <f t="shared" si="147"/>
        <v>-2.7947346552196883</v>
      </c>
      <c r="I166" s="40">
        <f t="shared" si="148"/>
        <v>0.60092693708437839</v>
      </c>
      <c r="L166" s="10" t="str">
        <f t="shared" ref="L166:Q166" si="177">L21</f>
        <v>51 Skilled agricultural and related trades</v>
      </c>
      <c r="M166" s="11">
        <f t="shared" si="177"/>
        <v>5.6793066229719233</v>
      </c>
      <c r="N166" s="11">
        <f t="shared" si="177"/>
        <v>5.2755335300190751</v>
      </c>
      <c r="O166" s="11">
        <f t="shared" si="177"/>
        <v>4.7339757640313911</v>
      </c>
      <c r="P166" s="11">
        <f t="shared" si="177"/>
        <v>4.5465192726373331</v>
      </c>
      <c r="Q166" s="11">
        <f t="shared" si="177"/>
        <v>4.826280321764834</v>
      </c>
      <c r="S166" s="40">
        <f t="shared" si="150"/>
        <v>-3.5757781633371732</v>
      </c>
      <c r="T166" s="40">
        <f t="shared" si="151"/>
        <v>0.12882063410830646</v>
      </c>
      <c r="W166" s="10" t="str">
        <f t="shared" ref="W166:AB166" si="178">W21</f>
        <v>51 Skilled agricultural and related trades</v>
      </c>
      <c r="X166" s="11">
        <f t="shared" si="178"/>
        <v>0.95597669556855125</v>
      </c>
      <c r="Y166" s="11">
        <f t="shared" si="178"/>
        <v>1.1958793465583013</v>
      </c>
      <c r="Z166" s="11">
        <f t="shared" si="178"/>
        <v>1.0245116506617324</v>
      </c>
      <c r="AA166" s="11">
        <f t="shared" si="178"/>
        <v>1.1061933446988481</v>
      </c>
      <c r="AB166" s="11">
        <f t="shared" si="178"/>
        <v>1.4736849718200746</v>
      </c>
      <c r="AD166" s="40">
        <f t="shared" si="153"/>
        <v>1.3943882347941194</v>
      </c>
      <c r="AE166" s="40">
        <f t="shared" si="154"/>
        <v>2.4532761060687358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24.238615844174138</v>
      </c>
      <c r="C167" s="11">
        <f t="shared" si="146"/>
        <v>24.203000613978876</v>
      </c>
      <c r="D167" s="11">
        <f t="shared" si="146"/>
        <v>22.03136417193668</v>
      </c>
      <c r="E167" s="11">
        <f t="shared" si="146"/>
        <v>21.272261914156495</v>
      </c>
      <c r="F167" s="11">
        <f t="shared" si="146"/>
        <v>19.345052479376633</v>
      </c>
      <c r="H167" s="40">
        <f t="shared" si="147"/>
        <v>-1.8914821581058838</v>
      </c>
      <c r="I167" s="40">
        <f t="shared" si="148"/>
        <v>-0.86312273110528137</v>
      </c>
      <c r="L167" s="10" t="str">
        <f t="shared" ref="L167:Q167" si="179">L22</f>
        <v>52 Skilled metal, electrical and electronic trades</v>
      </c>
      <c r="M167" s="11">
        <f t="shared" si="179"/>
        <v>23.84717052746921</v>
      </c>
      <c r="N167" s="11">
        <f t="shared" si="179"/>
        <v>23.571605118632139</v>
      </c>
      <c r="O167" s="11">
        <f t="shared" si="179"/>
        <v>21.53350683713246</v>
      </c>
      <c r="P167" s="11">
        <f t="shared" si="179"/>
        <v>20.429743980278136</v>
      </c>
      <c r="Q167" s="11">
        <f t="shared" si="179"/>
        <v>18.325696849103391</v>
      </c>
      <c r="S167" s="40">
        <f t="shared" si="150"/>
        <v>-2.0204182895117495</v>
      </c>
      <c r="T167" s="40">
        <f t="shared" si="151"/>
        <v>-1.0696112403444036</v>
      </c>
      <c r="W167" s="10" t="str">
        <f t="shared" ref="W167:AB167" si="180">W22</f>
        <v>52 Skilled metal, electrical and electronic trades</v>
      </c>
      <c r="X167" s="11">
        <f t="shared" si="180"/>
        <v>0.39144531670494914</v>
      </c>
      <c r="Y167" s="11">
        <f t="shared" si="180"/>
        <v>0.63139549534675288</v>
      </c>
      <c r="Z167" s="11">
        <f t="shared" si="180"/>
        <v>0.49785733480420385</v>
      </c>
      <c r="AA167" s="11">
        <f t="shared" si="180"/>
        <v>0.84251793387837326</v>
      </c>
      <c r="AB167" s="11">
        <f t="shared" si="180"/>
        <v>1.0193556302732383</v>
      </c>
      <c r="AD167" s="40">
        <f t="shared" si="153"/>
        <v>4.9268805711115249</v>
      </c>
      <c r="AE167" s="40">
        <f t="shared" si="154"/>
        <v>4.8933738212245892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23.362048800428923</v>
      </c>
      <c r="C168" s="11">
        <f t="shared" si="146"/>
        <v>21.715471880620417</v>
      </c>
      <c r="D168" s="11">
        <f t="shared" si="146"/>
        <v>19.03752374206611</v>
      </c>
      <c r="E168" s="11">
        <f t="shared" si="146"/>
        <v>17.86653466828027</v>
      </c>
      <c r="F168" s="11">
        <f t="shared" si="146"/>
        <v>15.158772392506163</v>
      </c>
      <c r="H168" s="40">
        <f t="shared" si="147"/>
        <v>-4.011345025632429</v>
      </c>
      <c r="I168" s="40">
        <f t="shared" si="148"/>
        <v>-1.5074069083833908</v>
      </c>
      <c r="L168" s="10" t="str">
        <f t="shared" ref="L168:Q168" si="181">L23</f>
        <v>53 Skilled construction and building trades</v>
      </c>
      <c r="M168" s="11">
        <f t="shared" si="181"/>
        <v>23.171491048782897</v>
      </c>
      <c r="N168" s="11">
        <f t="shared" si="181"/>
        <v>21.507653598678314</v>
      </c>
      <c r="O168" s="11">
        <f t="shared" si="181"/>
        <v>18.687000937281113</v>
      </c>
      <c r="P168" s="11">
        <f t="shared" si="181"/>
        <v>17.663387321265255</v>
      </c>
      <c r="Q168" s="11">
        <f t="shared" si="181"/>
        <v>14.95328505791648</v>
      </c>
      <c r="S168" s="40">
        <f t="shared" si="150"/>
        <v>-4.2106722685078868</v>
      </c>
      <c r="T168" s="40">
        <f t="shared" si="151"/>
        <v>-1.4749946762206534</v>
      </c>
      <c r="W168" s="10" t="str">
        <f t="shared" ref="W168:AB168" si="182">W23</f>
        <v>53 Skilled construction and building trades</v>
      </c>
      <c r="X168" s="11">
        <f t="shared" si="182"/>
        <v>0.19055775164600394</v>
      </c>
      <c r="Y168" s="11">
        <f t="shared" si="182"/>
        <v>0.20781828194213334</v>
      </c>
      <c r="Z168" s="11">
        <f t="shared" si="182"/>
        <v>0.35052280478502529</v>
      </c>
      <c r="AA168" s="11">
        <f t="shared" si="182"/>
        <v>0.20314734701501944</v>
      </c>
      <c r="AB168" s="11">
        <f t="shared" si="182"/>
        <v>0.20548733458967877</v>
      </c>
      <c r="AD168" s="40">
        <f t="shared" si="153"/>
        <v>12.963445836002219</v>
      </c>
      <c r="AE168" s="40">
        <f t="shared" si="154"/>
        <v>-3.4976434632391751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13.687868015973592</v>
      </c>
      <c r="C169" s="11">
        <f t="shared" si="146"/>
        <v>11.536731092040352</v>
      </c>
      <c r="D169" s="11">
        <f t="shared" si="146"/>
        <v>11.286023432849472</v>
      </c>
      <c r="E169" s="11">
        <f t="shared" si="146"/>
        <v>11.290104279352375</v>
      </c>
      <c r="F169" s="11">
        <f t="shared" si="146"/>
        <v>10.603183507690382</v>
      </c>
      <c r="H169" s="40">
        <f t="shared" si="147"/>
        <v>-3.7853891278595397</v>
      </c>
      <c r="I169" s="40">
        <f t="shared" si="148"/>
        <v>-0.41520767863038044</v>
      </c>
      <c r="L169" s="10" t="str">
        <f t="shared" ref="L169:Q169" si="183">L24</f>
        <v>54 Textiles, printing and other skilled trades</v>
      </c>
      <c r="M169" s="11">
        <f t="shared" si="183"/>
        <v>8.5986925362191382</v>
      </c>
      <c r="N169" s="11">
        <f t="shared" si="183"/>
        <v>7.0113612024307246</v>
      </c>
      <c r="O169" s="11">
        <f t="shared" si="183"/>
        <v>6.521292846234755</v>
      </c>
      <c r="P169" s="11">
        <f t="shared" si="183"/>
        <v>6.648828118558253</v>
      </c>
      <c r="Q169" s="11">
        <f t="shared" si="183"/>
        <v>6.0683788945501265</v>
      </c>
      <c r="S169" s="40">
        <f t="shared" si="150"/>
        <v>-5.3805854409376463</v>
      </c>
      <c r="T169" s="40">
        <f t="shared" si="151"/>
        <v>-0.47872474032134571</v>
      </c>
      <c r="W169" s="10" t="str">
        <f t="shared" ref="W169:AB169" si="184">W24</f>
        <v>54 Textiles, printing and other skilled trades</v>
      </c>
      <c r="X169" s="11">
        <f t="shared" si="184"/>
        <v>5.0891754797544602</v>
      </c>
      <c r="Y169" s="11">
        <f t="shared" si="184"/>
        <v>4.5253698896096211</v>
      </c>
      <c r="Z169" s="11">
        <f t="shared" si="184"/>
        <v>4.7647305866147196</v>
      </c>
      <c r="AA169" s="11">
        <f t="shared" si="184"/>
        <v>4.6412761607941349</v>
      </c>
      <c r="AB169" s="11">
        <f t="shared" si="184"/>
        <v>4.5348046131402615</v>
      </c>
      <c r="AD169" s="40">
        <f t="shared" si="153"/>
        <v>-1.308855677126719</v>
      </c>
      <c r="AE169" s="40">
        <f t="shared" si="154"/>
        <v>-0.32918364540749367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53.269884331650857</v>
      </c>
      <c r="C170" s="11">
        <f t="shared" si="146"/>
        <v>53.491618594198265</v>
      </c>
      <c r="D170" s="11">
        <f t="shared" si="146"/>
        <v>52.758468699905066</v>
      </c>
      <c r="E170" s="11">
        <f t="shared" si="146"/>
        <v>55.383353467436628</v>
      </c>
      <c r="F170" s="11">
        <f t="shared" si="146"/>
        <v>61.397223248285648</v>
      </c>
      <c r="H170" s="40">
        <f t="shared" si="147"/>
        <v>-0.19275091680869272</v>
      </c>
      <c r="I170" s="40">
        <f t="shared" si="148"/>
        <v>1.0160625921760369</v>
      </c>
      <c r="L170" s="10" t="str">
        <f t="shared" ref="L170:Q170" si="185">L25</f>
        <v>61 Caring personal service occupations</v>
      </c>
      <c r="M170" s="11">
        <f t="shared" si="185"/>
        <v>6.8220311082832339</v>
      </c>
      <c r="N170" s="11">
        <f t="shared" si="185"/>
        <v>7.3402718060726038</v>
      </c>
      <c r="O170" s="11">
        <f t="shared" si="185"/>
        <v>7.2361921449473465</v>
      </c>
      <c r="P170" s="11">
        <f t="shared" si="185"/>
        <v>8.7101166424752812</v>
      </c>
      <c r="Q170" s="11">
        <f t="shared" si="185"/>
        <v>10.26768580332674</v>
      </c>
      <c r="S170" s="40">
        <f t="shared" si="150"/>
        <v>1.1857322693935801</v>
      </c>
      <c r="T170" s="40">
        <f t="shared" si="151"/>
        <v>2.3601307628105639</v>
      </c>
      <c r="W170" s="10" t="str">
        <f t="shared" ref="W170:AB170" si="186">W25</f>
        <v>61 Caring personal service occupations</v>
      </c>
      <c r="X170" s="11">
        <f t="shared" si="186"/>
        <v>46.447853223367609</v>
      </c>
      <c r="Y170" s="11">
        <f t="shared" si="186"/>
        <v>46.151346788125693</v>
      </c>
      <c r="Z170" s="11">
        <f t="shared" si="186"/>
        <v>45.522276554957713</v>
      </c>
      <c r="AA170" s="11">
        <f t="shared" si="186"/>
        <v>46.673236824961329</v>
      </c>
      <c r="AB170" s="11">
        <f t="shared" si="186"/>
        <v>51.129537444958892</v>
      </c>
      <c r="AD170" s="40">
        <f t="shared" si="153"/>
        <v>-0.40175970749519729</v>
      </c>
      <c r="AE170" s="40">
        <f t="shared" si="154"/>
        <v>0.77741000528701587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13.010823319154145</v>
      </c>
      <c r="C171" s="11">
        <f t="shared" si="146"/>
        <v>14.990512706585942</v>
      </c>
      <c r="D171" s="11">
        <f t="shared" si="146"/>
        <v>14.28274630719174</v>
      </c>
      <c r="E171" s="11">
        <f t="shared" si="146"/>
        <v>12.37713880907876</v>
      </c>
      <c r="F171" s="11">
        <f t="shared" si="146"/>
        <v>11.747422971570462</v>
      </c>
      <c r="H171" s="40">
        <f t="shared" si="147"/>
        <v>1.8829211890578623</v>
      </c>
      <c r="I171" s="40">
        <f t="shared" si="148"/>
        <v>-1.2943395154364823</v>
      </c>
      <c r="L171" s="10" t="str">
        <f t="shared" ref="L171:Q171" si="187">L26</f>
        <v>62 Leisure, travel and related personal service occupations</v>
      </c>
      <c r="M171" s="11">
        <f t="shared" si="187"/>
        <v>3.7035254558538186</v>
      </c>
      <c r="N171" s="11">
        <f t="shared" si="187"/>
        <v>4.3902869050072626</v>
      </c>
      <c r="O171" s="11">
        <f t="shared" si="187"/>
        <v>4.5766652045807943</v>
      </c>
      <c r="P171" s="11">
        <f t="shared" si="187"/>
        <v>4.2192747622616222</v>
      </c>
      <c r="Q171" s="11">
        <f t="shared" si="187"/>
        <v>4.4562997909766944</v>
      </c>
      <c r="S171" s="40">
        <f t="shared" si="150"/>
        <v>4.3246080995484437</v>
      </c>
      <c r="T171" s="40">
        <f t="shared" si="151"/>
        <v>-0.17752113276149339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10.600225801578686</v>
      </c>
      <c r="Z171" s="11">
        <f t="shared" si="188"/>
        <v>9.7060811026109342</v>
      </c>
      <c r="AA171" s="11">
        <f t="shared" si="188"/>
        <v>8.1578640468171333</v>
      </c>
      <c r="AB171" s="11">
        <f t="shared" si="188"/>
        <v>7.2911231805937735</v>
      </c>
      <c r="AD171" s="40">
        <f t="shared" si="153"/>
        <v>0.84260606803632232</v>
      </c>
      <c r="AE171" s="40">
        <f t="shared" si="154"/>
        <v>-1.8892261321939774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0.6510145366617911</v>
      </c>
      <c r="C172" s="11">
        <f t="shared" si="146"/>
        <v>0.54705735359882224</v>
      </c>
      <c r="D172" s="11">
        <f t="shared" si="146"/>
        <v>0.68790919473148016</v>
      </c>
      <c r="E172" s="11">
        <f t="shared" si="146"/>
        <v>0.51439465652000005</v>
      </c>
      <c r="F172" s="11">
        <f t="shared" si="146"/>
        <v>0.55536971313876338</v>
      </c>
      <c r="H172" s="40">
        <f t="shared" si="147"/>
        <v>1.10859736213893</v>
      </c>
      <c r="I172" s="40">
        <f t="shared" si="148"/>
        <v>-1.4166878692344342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0.37335613716248817</v>
      </c>
      <c r="O172" s="11">
        <f t="shared" si="189"/>
        <v>0.54268299610657056</v>
      </c>
      <c r="P172" s="11">
        <f t="shared" si="189"/>
        <v>0.32355405971196705</v>
      </c>
      <c r="Q172" s="11">
        <f t="shared" si="189"/>
        <v>0.36994010637158842</v>
      </c>
      <c r="S172" s="40">
        <f t="shared" si="150"/>
        <v>1.5527447136352901</v>
      </c>
      <c r="T172" s="40">
        <f t="shared" si="151"/>
        <v>-2.5222086912254471</v>
      </c>
      <c r="W172" s="10" t="str">
        <f t="shared" ref="W172:AB172" si="190">W27</f>
        <v>63 Community and civil enforcement occupations</v>
      </c>
      <c r="X172" s="11">
        <f t="shared" si="190"/>
        <v>0.14857028129526015</v>
      </c>
      <c r="Y172" s="11">
        <f t="shared" si="190"/>
        <v>0.17370121643633449</v>
      </c>
      <c r="Z172" s="11">
        <f t="shared" si="190"/>
        <v>0.14522619862490938</v>
      </c>
      <c r="AA172" s="11">
        <f t="shared" si="190"/>
        <v>0.19084059680803336</v>
      </c>
      <c r="AB172" s="11">
        <f t="shared" si="190"/>
        <v>0.18542960676717424</v>
      </c>
      <c r="AD172" s="40">
        <f t="shared" si="153"/>
        <v>-0.45427709763405932</v>
      </c>
      <c r="AE172" s="40">
        <f t="shared" si="154"/>
        <v>1.6425629005593301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42.400064657076733</v>
      </c>
      <c r="C173" s="11">
        <f t="shared" si="146"/>
        <v>42.872724549928947</v>
      </c>
      <c r="D173" s="11">
        <f t="shared" si="146"/>
        <v>41.345551193285985</v>
      </c>
      <c r="E173" s="11">
        <f t="shared" si="146"/>
        <v>39.68060050475804</v>
      </c>
      <c r="F173" s="11">
        <f t="shared" si="146"/>
        <v>37.763344841967154</v>
      </c>
      <c r="H173" s="40">
        <f t="shared" si="147"/>
        <v>-0.50243476319602465</v>
      </c>
      <c r="I173" s="40">
        <f t="shared" si="148"/>
        <v>-0.6023512645206508</v>
      </c>
      <c r="L173" s="10" t="str">
        <f t="shared" ref="L173:Q173" si="191">L28</f>
        <v>71 Sales occupations</v>
      </c>
      <c r="M173" s="11">
        <f t="shared" si="191"/>
        <v>15.598713285286955</v>
      </c>
      <c r="N173" s="11">
        <f t="shared" si="191"/>
        <v>17.72779713519796</v>
      </c>
      <c r="O173" s="11">
        <f t="shared" si="191"/>
        <v>16.905992228791654</v>
      </c>
      <c r="P173" s="11">
        <f t="shared" si="191"/>
        <v>16.620137388695372</v>
      </c>
      <c r="Q173" s="11">
        <f t="shared" si="191"/>
        <v>16.529234926864472</v>
      </c>
      <c r="S173" s="40">
        <f t="shared" si="150"/>
        <v>1.62261774065382</v>
      </c>
      <c r="T173" s="40">
        <f t="shared" si="151"/>
        <v>-0.1501371944411356</v>
      </c>
      <c r="W173" s="10" t="str">
        <f t="shared" ref="W173:AB173" si="192">W28</f>
        <v>71 Sales occupations</v>
      </c>
      <c r="X173" s="11">
        <f t="shared" si="192"/>
        <v>26.801351371789888</v>
      </c>
      <c r="Y173" s="11">
        <f t="shared" si="192"/>
        <v>25.144927414731036</v>
      </c>
      <c r="Z173" s="11">
        <f t="shared" si="192"/>
        <v>24.439558964494367</v>
      </c>
      <c r="AA173" s="11">
        <f t="shared" si="192"/>
        <v>23.060463116062639</v>
      </c>
      <c r="AB173" s="11">
        <f t="shared" si="192"/>
        <v>21.234109915102604</v>
      </c>
      <c r="AD173" s="40">
        <f t="shared" si="153"/>
        <v>-1.8280687935231965</v>
      </c>
      <c r="AE173" s="40">
        <f t="shared" si="154"/>
        <v>-0.93291602639272719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10.745421856877568</v>
      </c>
      <c r="C174" s="11">
        <f t="shared" si="146"/>
        <v>11.374043773910028</v>
      </c>
      <c r="D174" s="11">
        <f t="shared" si="146"/>
        <v>12.161580624018557</v>
      </c>
      <c r="E174" s="11">
        <f t="shared" si="146"/>
        <v>13.56100357913032</v>
      </c>
      <c r="F174" s="11">
        <f t="shared" si="146"/>
        <v>15.169534472650536</v>
      </c>
      <c r="H174" s="40">
        <f t="shared" si="147"/>
        <v>2.5069497475204816</v>
      </c>
      <c r="I174" s="40">
        <f t="shared" si="148"/>
        <v>1.4842894524328853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4.5490086599598838</v>
      </c>
      <c r="O174" s="11">
        <f t="shared" si="193"/>
        <v>5.5373160111344033</v>
      </c>
      <c r="P174" s="11">
        <f t="shared" si="193"/>
        <v>6.8493218483110807</v>
      </c>
      <c r="Q174" s="11">
        <f t="shared" si="193"/>
        <v>8.0176696109438481</v>
      </c>
      <c r="S174" s="40">
        <f t="shared" si="150"/>
        <v>2.7404238350359877</v>
      </c>
      <c r="T174" s="40">
        <f t="shared" si="151"/>
        <v>2.4982828643966171</v>
      </c>
      <c r="W174" s="10" t="str">
        <f t="shared" ref="W174:AB174" si="194">W29</f>
        <v>72 Customer service occupations</v>
      </c>
      <c r="X174" s="11">
        <f t="shared" si="194"/>
        <v>5.9082385639860187</v>
      </c>
      <c r="Y174" s="11">
        <f t="shared" si="194"/>
        <v>6.8250351139501424</v>
      </c>
      <c r="Z174" s="11">
        <f t="shared" si="194"/>
        <v>6.624264612884164</v>
      </c>
      <c r="AA174" s="11">
        <f t="shared" si="194"/>
        <v>6.7116817308192394</v>
      </c>
      <c r="AB174" s="11">
        <f t="shared" si="194"/>
        <v>7.1518648617067138</v>
      </c>
      <c r="AD174" s="40">
        <f t="shared" si="153"/>
        <v>2.314204018452326</v>
      </c>
      <c r="AE174" s="40">
        <f>IF(AB$151-Z$151 &lt;&gt; 0,(EXP(LN(AB174/Z174)/(AB$151-Z$151))-1)*100,0)</f>
        <v>0.51219913532865036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19.365597468584774</v>
      </c>
      <c r="E175" s="11">
        <f t="shared" si="146"/>
        <v>19.933711246376777</v>
      </c>
      <c r="F175" s="11">
        <f t="shared" si="146"/>
        <v>18.033317281668275</v>
      </c>
      <c r="H175" s="40">
        <f t="shared" si="147"/>
        <v>-2.9652380545524659</v>
      </c>
      <c r="I175" s="40">
        <f t="shared" si="148"/>
        <v>-0.47405385713831238</v>
      </c>
      <c r="L175" s="10" t="str">
        <f t="shared" ref="L175:Q175" si="195">L30</f>
        <v>81 Process, plant and machine operatives</v>
      </c>
      <c r="M175" s="11">
        <f t="shared" si="195"/>
        <v>16.966340729023649</v>
      </c>
      <c r="N175" s="11">
        <f t="shared" si="195"/>
        <v>15.541389482981815</v>
      </c>
      <c r="O175" s="11">
        <f t="shared" si="195"/>
        <v>14.537865598166652</v>
      </c>
      <c r="P175" s="11">
        <f t="shared" si="195"/>
        <v>14.218160109083758</v>
      </c>
      <c r="Q175" s="11">
        <f t="shared" si="195"/>
        <v>12.56136541635099</v>
      </c>
      <c r="S175" s="40">
        <f t="shared" si="150"/>
        <v>-3.0422579731969157</v>
      </c>
      <c r="T175" s="40">
        <f t="shared" si="151"/>
        <v>-0.96947532253945923</v>
      </c>
      <c r="W175" s="10" t="str">
        <f t="shared" ref="W175:AB175" si="196">W30</f>
        <v>81 Process, plant and machine operatives</v>
      </c>
      <c r="X175" s="11">
        <f t="shared" si="196"/>
        <v>5.5446275852697111</v>
      </c>
      <c r="Y175" s="11">
        <f t="shared" si="196"/>
        <v>5.5324200586987455</v>
      </c>
      <c r="Z175" s="11">
        <f t="shared" si="196"/>
        <v>4.8277318704181109</v>
      </c>
      <c r="AA175" s="11">
        <f t="shared" si="196"/>
        <v>5.7155511372930325</v>
      </c>
      <c r="AB175" s="11">
        <f t="shared" si="196"/>
        <v>5.471951865317279</v>
      </c>
      <c r="AD175" s="40">
        <f t="shared" si="153"/>
        <v>-2.7310669570990931</v>
      </c>
      <c r="AE175" s="40">
        <f t="shared" si="154"/>
        <v>0.83855378620709686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25.147235196773284</v>
      </c>
      <c r="C176" s="11">
        <f t="shared" si="146"/>
        <v>25.216492677620735</v>
      </c>
      <c r="D176" s="11">
        <f t="shared" si="146"/>
        <v>23.849068359743299</v>
      </c>
      <c r="E176" s="11">
        <f t="shared" si="146"/>
        <v>23.81626500938458</v>
      </c>
      <c r="F176" s="11">
        <f t="shared" si="146"/>
        <v>22.341219725093939</v>
      </c>
      <c r="H176" s="40">
        <f t="shared" si="147"/>
        <v>-1.0544572841160726</v>
      </c>
      <c r="I176" s="40">
        <f t="shared" si="148"/>
        <v>-0.43446521514171055</v>
      </c>
      <c r="L176" s="10" t="str">
        <f t="shared" ref="L176:Q176" si="197">L31</f>
        <v>82 Transport and mobile machine drivers and operatives</v>
      </c>
      <c r="M176" s="11">
        <f t="shared" si="197"/>
        <v>23.879108679207448</v>
      </c>
      <c r="N176" s="11">
        <f t="shared" si="197"/>
        <v>24.025389504877143</v>
      </c>
      <c r="O176" s="11">
        <f t="shared" si="197"/>
        <v>22.647841402826831</v>
      </c>
      <c r="P176" s="11">
        <f t="shared" si="197"/>
        <v>22.226290897122208</v>
      </c>
      <c r="Q176" s="11">
        <f t="shared" si="197"/>
        <v>20.557458175894403</v>
      </c>
      <c r="S176" s="40">
        <f t="shared" si="150"/>
        <v>-1.0532029211669736</v>
      </c>
      <c r="T176" s="40">
        <f t="shared" si="151"/>
        <v>-0.64352539369099127</v>
      </c>
      <c r="W176" s="10" t="str">
        <f t="shared" ref="W176:AB176" si="198">W31</f>
        <v>82 Transport and mobile machine drivers and operatives</v>
      </c>
      <c r="X176" s="11">
        <f t="shared" si="198"/>
        <v>1.2681265175658296</v>
      </c>
      <c r="Y176" s="11">
        <f t="shared" si="198"/>
        <v>1.1911031727435895</v>
      </c>
      <c r="Z176" s="11">
        <f t="shared" si="198"/>
        <v>1.2012269569164544</v>
      </c>
      <c r="AA176" s="11">
        <f t="shared" si="198"/>
        <v>1.5899741122623607</v>
      </c>
      <c r="AB176" s="11">
        <f t="shared" si="198"/>
        <v>1.7837615491995316</v>
      </c>
      <c r="AD176" s="40">
        <f t="shared" si="153"/>
        <v>-1.0780891061699993</v>
      </c>
      <c r="AE176" s="40">
        <f t="shared" si="154"/>
        <v>2.6709188053983368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13.515136689594309</v>
      </c>
      <c r="C177" s="11">
        <f t="shared" si="146"/>
        <v>11.884279975165184</v>
      </c>
      <c r="D177" s="11">
        <f t="shared" si="146"/>
        <v>10.948154558616645</v>
      </c>
      <c r="E177" s="11">
        <f t="shared" si="146"/>
        <v>19.618910339684273</v>
      </c>
      <c r="F177" s="11">
        <f t="shared" si="146"/>
        <v>21.604021397872977</v>
      </c>
      <c r="H177" s="40">
        <f t="shared" si="147"/>
        <v>-4.125282897789317</v>
      </c>
      <c r="I177" s="40">
        <f t="shared" si="148"/>
        <v>4.6356264099152833</v>
      </c>
      <c r="L177" s="10" t="str">
        <f t="shared" ref="L177:Q178" si="199">L32</f>
        <v>91 Elementary trades and related occupations</v>
      </c>
      <c r="M177" s="11">
        <f t="shared" si="199"/>
        <v>10.034814141155639</v>
      </c>
      <c r="N177" s="11">
        <f t="shared" si="199"/>
        <v>8.8490548194184715</v>
      </c>
      <c r="O177" s="11">
        <f t="shared" si="199"/>
        <v>8.4619382225488327</v>
      </c>
      <c r="P177" s="11">
        <f t="shared" si="199"/>
        <v>11.273197081514811</v>
      </c>
      <c r="Q177" s="11">
        <f t="shared" si="199"/>
        <v>11.817151140787168</v>
      </c>
      <c r="S177" s="40">
        <f t="shared" si="150"/>
        <v>-3.3521708824814755</v>
      </c>
      <c r="T177" s="40">
        <f t="shared" si="151"/>
        <v>2.2514627101388962</v>
      </c>
      <c r="W177" s="10" t="str">
        <f t="shared" ref="W177:AB178" si="200">W32</f>
        <v>91 Elementary trades and related occupations</v>
      </c>
      <c r="X177" s="11">
        <f t="shared" si="200"/>
        <v>3.4803225484386826</v>
      </c>
      <c r="Y177" s="11">
        <f t="shared" si="200"/>
        <v>3.0352251557467094</v>
      </c>
      <c r="Z177" s="11">
        <f t="shared" si="200"/>
        <v>2.4862163360678187</v>
      </c>
      <c r="AA177" s="11">
        <f t="shared" si="200"/>
        <v>8.3457132581694733</v>
      </c>
      <c r="AB177" s="11">
        <f t="shared" si="200"/>
        <v>9.7868702570858179</v>
      </c>
      <c r="AD177" s="40">
        <f t="shared" si="153"/>
        <v>-6.5059691543695504</v>
      </c>
      <c r="AE177" s="40">
        <f t="shared" si="154"/>
        <v>9.5654586382762474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59.38858540313764</v>
      </c>
      <c r="C178" s="11">
        <f t="shared" si="146"/>
        <v>56.917722416160437</v>
      </c>
      <c r="D178" s="11">
        <f t="shared" si="146"/>
        <v>52.461555832393145</v>
      </c>
      <c r="E178" s="11">
        <f t="shared" si="146"/>
        <v>44.935611737063923</v>
      </c>
      <c r="F178" s="11">
        <f t="shared" si="146"/>
        <v>39.174251490964231</v>
      </c>
      <c r="H178" s="40">
        <f>IF(D$151-B$151 &lt;&gt; 0,(EXP(LN(D178/B178)/(D$151-B$151))-1)*100,0)</f>
        <v>-2.4499183872846331</v>
      </c>
      <c r="I178" s="40">
        <f t="shared" ref="I178" si="201">IF(F$151-D$151 &lt;&gt; 0,(EXP(LN(F178/D178)/(F$151-D$151))-1)*100,0)</f>
        <v>-1.9282399643098302</v>
      </c>
      <c r="L178" s="10" t="str">
        <f t="shared" si="199"/>
        <v>92 Elementary administration and service occupations</v>
      </c>
      <c r="M178" s="11">
        <f t="shared" si="199"/>
        <v>29.913313307738488</v>
      </c>
      <c r="N178" s="11">
        <f t="shared" si="199"/>
        <v>28.039963449442368</v>
      </c>
      <c r="O178" s="11">
        <f t="shared" si="199"/>
        <v>26.937375680697443</v>
      </c>
      <c r="P178" s="11">
        <f t="shared" si="199"/>
        <v>25.792390757312251</v>
      </c>
      <c r="Q178" s="11">
        <f t="shared" si="199"/>
        <v>23.55526131398458</v>
      </c>
      <c r="S178" s="40">
        <f t="shared" ref="S178" si="202">IF(O$151-M$151 &lt;&gt; 0,(EXP(LN(O178/M178)/(O$151-M$151))-1)*100,0)</f>
        <v>-2.0739689910752368</v>
      </c>
      <c r="T178" s="40">
        <f t="shared" ref="T178" si="203">IF(Q$151-O$151 &lt;&gt; 0,(EXP(LN(Q178/O178)/(Q$151-O$151))-1)*100,0)</f>
        <v>-0.89044879112679665</v>
      </c>
      <c r="W178" s="10" t="str">
        <f t="shared" si="200"/>
        <v>92 Elementary administration and service occupations</v>
      </c>
      <c r="X178" s="11">
        <f t="shared" si="200"/>
        <v>29.475272095399138</v>
      </c>
      <c r="Y178" s="11">
        <f t="shared" si="200"/>
        <v>28.877758966718094</v>
      </c>
      <c r="Z178" s="11">
        <f t="shared" si="200"/>
        <v>25.524180151695681</v>
      </c>
      <c r="AA178" s="11">
        <f t="shared" si="200"/>
        <v>19.143220979751732</v>
      </c>
      <c r="AB178" s="11">
        <f t="shared" si="200"/>
        <v>15.618990176979667</v>
      </c>
      <c r="AD178" s="40">
        <f t="shared" ref="AD178" si="204">IF(Z$151-X$151 &lt;&gt; 0,(EXP(LN(Z178/X178)/(Z$151-X$151))-1)*100,0)</f>
        <v>-2.8374742812286247</v>
      </c>
      <c r="AE178" s="40">
        <f t="shared" ref="AE178" si="205">IF(AB$151-Z$151 &lt;&gt; 0,(EXP(LN(AB178/Z178)/(AB$151-Z$151))-1)*100,0)</f>
        <v>-3.2212347875367753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645.41899999999998</v>
      </c>
      <c r="E180" s="34">
        <f t="shared" si="206"/>
        <v>654.80400000000009</v>
      </c>
      <c r="F180" s="34">
        <f t="shared" si="206"/>
        <v>674.71299999999985</v>
      </c>
      <c r="H180" s="43">
        <f>IF(D$151-B$151 &lt;&gt; 0,(EXP(LN(D180/B180)/(D$151-B$151))-1)*100,0)</f>
        <v>0.92497291337421128</v>
      </c>
      <c r="I180" s="43">
        <f t="shared" si="148"/>
        <v>0.29635624930957061</v>
      </c>
      <c r="L180" s="231" t="str">
        <f t="shared" ref="L180:Q180" si="207">L35</f>
        <v>All occupations</v>
      </c>
      <c r="M180" s="34">
        <f t="shared" si="207"/>
        <v>316.91560786753149</v>
      </c>
      <c r="N180" s="34">
        <f t="shared" si="207"/>
        <v>327.67627377525736</v>
      </c>
      <c r="O180" s="34">
        <f t="shared" si="207"/>
        <v>331.85263617990654</v>
      </c>
      <c r="P180" s="34">
        <f t="shared" si="207"/>
        <v>334.04723237242558</v>
      </c>
      <c r="Q180" s="34">
        <f t="shared" si="207"/>
        <v>338.83238243342799</v>
      </c>
      <c r="S180" s="43">
        <f t="shared" ref="S180" si="208">IF(O$151-M$151 &lt;&gt; 0,(EXP(LN(O180/M180)/(O$151-M$151))-1)*100,0)</f>
        <v>0.92536499591848731</v>
      </c>
      <c r="T180" s="43">
        <f t="shared" ref="T180" si="209">IF(Q$151-O$151 &lt;&gt; 0,(EXP(LN(Q180/O180)/(Q$151-O$151))-1)*100,0)</f>
        <v>0.13885988485897727</v>
      </c>
      <c r="W180" s="231" t="str">
        <f t="shared" ref="W180:AB180" si="210">W35</f>
        <v>All occupations</v>
      </c>
      <c r="X180" s="34">
        <f t="shared" si="210"/>
        <v>299.46439213246845</v>
      </c>
      <c r="Y180" s="34">
        <f t="shared" si="210"/>
        <v>310.39872622474326</v>
      </c>
      <c r="Z180" s="34">
        <f t="shared" si="210"/>
        <v>313.56636382009333</v>
      </c>
      <c r="AA180" s="34">
        <f t="shared" si="210"/>
        <v>320.75676762757473</v>
      </c>
      <c r="AB180" s="34">
        <f t="shared" si="210"/>
        <v>335.88061756657186</v>
      </c>
      <c r="AD180" s="43">
        <f t="shared" ref="AD180" si="211">IF(Z$151-X$151 &lt;&gt; 0,(EXP(LN(Z180/X180)/(Z$151-X$151))-1)*100,0)</f>
        <v>0.92455797567772002</v>
      </c>
      <c r="AE180" s="43">
        <f t="shared" ref="AE180" si="212">IF(AB$151-Z$151 &lt;&gt; 0,(EXP(LN(AB180/Z180)/(AB$151-Z$151))-1)*100,0)</f>
        <v>0.45935024331036356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Sheffield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52.556320386004082</v>
      </c>
      <c r="C7" s="31">
        <f>'Occ T1'!C8</f>
        <v>60.33275114518667</v>
      </c>
      <c r="D7" s="31">
        <f>'Occ T1'!D8</f>
        <v>63.897512886615843</v>
      </c>
      <c r="E7" s="31">
        <f>'Occ T1'!E8</f>
        <v>59.253379229780791</v>
      </c>
      <c r="F7" s="31">
        <f>'Occ T1'!F8</f>
        <v>64.694368884651539</v>
      </c>
      <c r="H7" s="31">
        <f>C7-B7</f>
        <v>7.7764307591825883</v>
      </c>
      <c r="I7" s="31">
        <f>D7-C7</f>
        <v>3.564761741429173</v>
      </c>
      <c r="J7" s="31">
        <f>E7-D7</f>
        <v>-4.6441336568350522</v>
      </c>
      <c r="K7" s="31">
        <f>F7-E7</f>
        <v>5.4409896548707479</v>
      </c>
      <c r="L7" s="31">
        <f>F7-D7</f>
        <v>0.79685599803569573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34.525277472808774</v>
      </c>
      <c r="C8" s="32">
        <f>'Occ T2'!C8</f>
        <v>41.035555767720098</v>
      </c>
      <c r="D8" s="32">
        <f>'Occ T2'!D8</f>
        <v>44.251842250355679</v>
      </c>
      <c r="E8" s="32">
        <f>'Occ T2'!E8</f>
        <v>39.673434737255356</v>
      </c>
      <c r="F8" s="32">
        <f>'Occ T2'!F8</f>
        <v>43.024077966228326</v>
      </c>
      <c r="H8" s="31">
        <f t="shared" ref="H8:H9" si="0">C8-B8</f>
        <v>6.5102782949113234</v>
      </c>
      <c r="I8" s="31">
        <f t="shared" ref="I8:I9" si="1">D8-C8</f>
        <v>3.2162864826355815</v>
      </c>
      <c r="J8" s="31">
        <f t="shared" ref="J8:J9" si="2">E8-D8</f>
        <v>-4.5784075131003235</v>
      </c>
      <c r="K8" s="31">
        <f t="shared" ref="K8:K9" si="3">F8-E8</f>
        <v>3.3506432289729702</v>
      </c>
      <c r="L8" s="31">
        <f t="shared" ref="L8:L49" si="4">F8-D8</f>
        <v>-1.2277642841273533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18.031042913195307</v>
      </c>
      <c r="C9" s="32">
        <f>'Occ T2'!C9</f>
        <v>19.297195377466572</v>
      </c>
      <c r="D9" s="32">
        <f>'Occ T2'!D9</f>
        <v>19.645670636260164</v>
      </c>
      <c r="E9" s="32">
        <f>'Occ T2'!E9</f>
        <v>19.579944492525438</v>
      </c>
      <c r="F9" s="32">
        <f>'Occ T2'!F9</f>
        <v>21.670290918423206</v>
      </c>
      <c r="H9" s="31">
        <f t="shared" si="0"/>
        <v>1.2661524642712649</v>
      </c>
      <c r="I9" s="31">
        <f t="shared" si="1"/>
        <v>0.34847525879359154</v>
      </c>
      <c r="J9" s="31">
        <f t="shared" si="2"/>
        <v>-6.5726143734725184E-2</v>
      </c>
      <c r="K9" s="31">
        <f t="shared" si="3"/>
        <v>2.0903464258977671</v>
      </c>
      <c r="L9" s="31">
        <f t="shared" si="4"/>
        <v>2.0246202821630419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126.91293841590036</v>
      </c>
      <c r="D11" s="31">
        <f>'Occ T1'!D9</f>
        <v>136.33428078004977</v>
      </c>
      <c r="E11" s="31">
        <f>'Occ T1'!E9</f>
        <v>144.08570260150299</v>
      </c>
      <c r="F11" s="31">
        <f>'Occ T1'!F9</f>
        <v>160.23524606836992</v>
      </c>
      <c r="H11" s="31">
        <f>C11-B11</f>
        <v>17.595855997973601</v>
      </c>
      <c r="I11" s="31">
        <f t="shared" ref="I11:I49" si="5">D11-C11</f>
        <v>9.4213423641494103</v>
      </c>
      <c r="J11" s="31">
        <f>E11-D11</f>
        <v>7.7514218214532207</v>
      </c>
      <c r="K11" s="31">
        <f>F11-E11</f>
        <v>16.14954346686693</v>
      </c>
      <c r="L11" s="31">
        <f t="shared" si="4"/>
        <v>23.900965288320151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</v>
      </c>
      <c r="C12" s="10">
        <f>'Occ T2'!C10</f>
        <v>30.28196138941798</v>
      </c>
      <c r="D12" s="10">
        <f>'Occ T2'!D10</f>
        <v>32.653796682319488</v>
      </c>
      <c r="E12" s="10">
        <f>'Occ T2'!E10</f>
        <v>39.947568853712433</v>
      </c>
      <c r="F12" s="10">
        <f>'Occ T2'!F10</f>
        <v>45.529236819248403</v>
      </c>
      <c r="H12" s="11">
        <f t="shared" ref="H12:K14" si="6">C12-B12</f>
        <v>5.4935683018709796</v>
      </c>
      <c r="I12" s="31">
        <f t="shared" si="5"/>
        <v>2.3718352929015083</v>
      </c>
      <c r="J12" s="11">
        <f t="shared" si="6"/>
        <v>7.2937721713929449</v>
      </c>
      <c r="K12" s="11">
        <f t="shared" si="6"/>
        <v>5.5816679655359707</v>
      </c>
      <c r="L12" s="31">
        <f t="shared" si="4"/>
        <v>12.875440136928916</v>
      </c>
    </row>
    <row r="13" spans="1:12" x14ac:dyDescent="0.2">
      <c r="A13" s="10" t="str">
        <f>'Occ T2'!A11</f>
        <v>22 Health professionals</v>
      </c>
      <c r="B13" s="10">
        <f>'Occ T2'!B11</f>
        <v>27.384601708354925</v>
      </c>
      <c r="C13" s="10">
        <f>'Occ T2'!C11</f>
        <v>30.876464835788248</v>
      </c>
      <c r="D13" s="10">
        <f>'Occ T2'!D11</f>
        <v>31.761265984735669</v>
      </c>
      <c r="E13" s="10">
        <f>'Occ T2'!E11</f>
        <v>31.730427204158744</v>
      </c>
      <c r="F13" s="10">
        <f>'Occ T2'!F11</f>
        <v>35.136248142906346</v>
      </c>
      <c r="H13" s="11">
        <f t="shared" si="6"/>
        <v>3.4918631274333229</v>
      </c>
      <c r="I13" s="31">
        <f t="shared" si="5"/>
        <v>0.88480114894742101</v>
      </c>
      <c r="J13" s="11">
        <f t="shared" si="6"/>
        <v>-3.0838780576925018E-2</v>
      </c>
      <c r="K13" s="11">
        <f t="shared" si="6"/>
        <v>3.4058209387476026</v>
      </c>
      <c r="L13" s="31">
        <f t="shared" si="4"/>
        <v>3.3749821581706776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28.189538975878587</v>
      </c>
      <c r="C14" s="10">
        <f>'Occ T2'!C12</f>
        <v>30.653226815148745</v>
      </c>
      <c r="D14" s="10">
        <f>'Occ T2'!D12</f>
        <v>32.052250078603201</v>
      </c>
      <c r="E14" s="10">
        <f>'Occ T2'!E12</f>
        <v>31.215517365917563</v>
      </c>
      <c r="F14" s="10">
        <f>'Occ T2'!F12</f>
        <v>33.380795142234099</v>
      </c>
      <c r="H14" s="11">
        <f t="shared" si="6"/>
        <v>2.4636878392701576</v>
      </c>
      <c r="I14" s="31">
        <f t="shared" si="5"/>
        <v>1.3990232634544562</v>
      </c>
      <c r="J14" s="11">
        <f t="shared" si="6"/>
        <v>-0.83673271268563809</v>
      </c>
      <c r="K14" s="11">
        <f t="shared" si="6"/>
        <v>2.1652777763165361</v>
      </c>
      <c r="L14" s="31">
        <f t="shared" si="4"/>
        <v>1.328545063630898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28.95454864614624</v>
      </c>
      <c r="C15" s="10">
        <f>'Occ T2'!C13</f>
        <v>35.101285375545388</v>
      </c>
      <c r="D15" s="10">
        <f>'Occ T2'!D13</f>
        <v>39.866968034391405</v>
      </c>
      <c r="E15" s="10">
        <f>'Occ T2'!E13</f>
        <v>41.192189177714241</v>
      </c>
      <c r="F15" s="10">
        <f>'Occ T2'!F13</f>
        <v>46.188965963981083</v>
      </c>
      <c r="H15" s="11">
        <f t="shared" ref="H15" si="7">C15-B15</f>
        <v>6.1467367293991479</v>
      </c>
      <c r="I15" s="31">
        <f t="shared" si="5"/>
        <v>4.7656826588460177</v>
      </c>
      <c r="J15" s="11">
        <f t="shared" ref="J15" si="8">E15-D15</f>
        <v>1.3252211433228354</v>
      </c>
      <c r="K15" s="11">
        <f t="shared" ref="K15" si="9">F15-E15</f>
        <v>4.9967767862668424</v>
      </c>
      <c r="L15" s="31">
        <f t="shared" si="4"/>
        <v>6.3219979295896778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66.838651494990017</v>
      </c>
      <c r="C17" s="31">
        <f>'Occ T1'!C10</f>
        <v>73.64040094026609</v>
      </c>
      <c r="D17" s="31">
        <f>'Occ T1'!D10</f>
        <v>79.516861206753305</v>
      </c>
      <c r="E17" s="31">
        <f>'Occ T1'!E10</f>
        <v>83.869325250654157</v>
      </c>
      <c r="F17" s="31">
        <f>'Occ T1'!F10</f>
        <v>92.548542468157635</v>
      </c>
      <c r="H17" s="31">
        <f t="shared" ref="H17:K21" si="10">C17-B17</f>
        <v>6.8017494452760729</v>
      </c>
      <c r="I17" s="31">
        <f t="shared" si="5"/>
        <v>5.8764602664872143</v>
      </c>
      <c r="J17" s="31">
        <f t="shared" si="10"/>
        <v>4.3524640439008522</v>
      </c>
      <c r="K17" s="31">
        <f t="shared" si="10"/>
        <v>8.6792172175034779</v>
      </c>
      <c r="L17" s="31">
        <f t="shared" si="4"/>
        <v>13.03168126140433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11.694802824166221</v>
      </c>
      <c r="D18" s="10">
        <f>'Occ T2'!D14</f>
        <v>12.901272360558483</v>
      </c>
      <c r="E18" s="10">
        <f>'Occ T2'!E14</f>
        <v>12.044292468207519</v>
      </c>
      <c r="F18" s="10">
        <f>'Occ T2'!F14</f>
        <v>13.041554931000478</v>
      </c>
      <c r="H18" s="11">
        <f t="shared" si="10"/>
        <v>2.0177737735530794</v>
      </c>
      <c r="I18" s="31">
        <f t="shared" si="5"/>
        <v>1.2064695363922624</v>
      </c>
      <c r="J18" s="11">
        <f t="shared" si="10"/>
        <v>-0.85697989235096372</v>
      </c>
      <c r="K18" s="11">
        <f t="shared" si="10"/>
        <v>0.99726246279295871</v>
      </c>
      <c r="L18" s="31">
        <f t="shared" si="4"/>
        <v>0.14028257044199499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12.7135497497943</v>
      </c>
      <c r="D19" s="10">
        <f>'Occ T2'!D15</f>
        <v>13.302252738613973</v>
      </c>
      <c r="E19" s="10">
        <f>'Occ T2'!E15</f>
        <v>21.25065660868767</v>
      </c>
      <c r="F19" s="10">
        <f>'Occ T2'!F15</f>
        <v>25.906101369550701</v>
      </c>
      <c r="H19" s="11">
        <f t="shared" si="10"/>
        <v>1.241381349224385</v>
      </c>
      <c r="I19" s="31">
        <f t="shared" si="5"/>
        <v>0.58870298881967287</v>
      </c>
      <c r="J19" s="11">
        <f t="shared" si="10"/>
        <v>7.9484038700736974</v>
      </c>
      <c r="K19" s="11">
        <f t="shared" si="10"/>
        <v>4.6554447608630305</v>
      </c>
      <c r="L19" s="31">
        <f t="shared" si="4"/>
        <v>12.603848630936728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7.1655630545112192</v>
      </c>
      <c r="C20" s="10">
        <f>'Occ T2'!C16</f>
        <v>7.1765083000922703</v>
      </c>
      <c r="D20" s="10">
        <f>'Occ T2'!D16</f>
        <v>7.7220236097508543</v>
      </c>
      <c r="E20" s="10">
        <f>'Occ T2'!E16</f>
        <v>6.4042063243422911</v>
      </c>
      <c r="F20" s="10">
        <f>'Occ T2'!F16</f>
        <v>6.7328132564284644</v>
      </c>
      <c r="H20" s="11">
        <f t="shared" si="10"/>
        <v>1.0945245581051033E-2</v>
      </c>
      <c r="I20" s="31">
        <f t="shared" si="5"/>
        <v>0.54551530965858408</v>
      </c>
      <c r="J20" s="11">
        <f t="shared" si="10"/>
        <v>-1.3178172854085632</v>
      </c>
      <c r="K20" s="11">
        <f t="shared" si="10"/>
        <v>0.32860693208617331</v>
      </c>
      <c r="L20" s="31">
        <f t="shared" si="4"/>
        <v>-0.98921035332238993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7.5688690790758875</v>
      </c>
      <c r="C21" s="10">
        <f>'Occ T2'!C17</f>
        <v>8.6999895830884366</v>
      </c>
      <c r="D21" s="10">
        <f>'Occ T2'!D17</f>
        <v>9.5906362148675388</v>
      </c>
      <c r="E21" s="10">
        <f>'Occ T2'!E17</f>
        <v>8.1587942923547381</v>
      </c>
      <c r="F21" s="10">
        <f>'Occ T2'!F17</f>
        <v>8.713431890783685</v>
      </c>
      <c r="H21" s="11">
        <f t="shared" si="10"/>
        <v>1.1311205040125492</v>
      </c>
      <c r="I21" s="31">
        <f t="shared" si="5"/>
        <v>0.89064663177910219</v>
      </c>
      <c r="J21" s="11">
        <f t="shared" si="10"/>
        <v>-1.4318419225128007</v>
      </c>
      <c r="K21" s="11">
        <f t="shared" si="10"/>
        <v>0.55463759842894689</v>
      </c>
      <c r="L21" s="31">
        <f t="shared" si="4"/>
        <v>-0.87720432408385385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30.955021910219852</v>
      </c>
      <c r="C22" s="10">
        <f>'Occ T2'!C18</f>
        <v>33.355550483124858</v>
      </c>
      <c r="D22" s="10">
        <f>'Occ T2'!D18</f>
        <v>36.000676282962459</v>
      </c>
      <c r="E22" s="10">
        <f>'Occ T2'!E18</f>
        <v>36.011375557061939</v>
      </c>
      <c r="F22" s="10">
        <f>'Occ T2'!F18</f>
        <v>38.154641020394308</v>
      </c>
      <c r="H22" s="11">
        <f t="shared" ref="H22" si="11">C22-B22</f>
        <v>2.4005285729050065</v>
      </c>
      <c r="I22" s="31">
        <f t="shared" si="5"/>
        <v>2.6451257998376008</v>
      </c>
      <c r="J22" s="11">
        <f t="shared" ref="J22" si="12">E22-D22</f>
        <v>1.0699274099479794E-2</v>
      </c>
      <c r="K22" s="11">
        <f t="shared" ref="K22" si="13">F22-E22</f>
        <v>2.1432654633323693</v>
      </c>
      <c r="L22" s="31">
        <f t="shared" si="4"/>
        <v>2.1539647374318491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79.104995416742085</v>
      </c>
      <c r="C24" s="31">
        <f>'Occ T1'!C11</f>
        <v>74.89403144658128</v>
      </c>
      <c r="D24" s="31">
        <f>'Occ T1'!D11</f>
        <v>79.696314126564857</v>
      </c>
      <c r="E24" s="31">
        <f>'Occ T1'!E11</f>
        <v>81.69299008950361</v>
      </c>
      <c r="F24" s="31">
        <f>'Occ T1'!F11</f>
        <v>78.042163762450571</v>
      </c>
      <c r="H24" s="31">
        <f t="shared" ref="H24:K26" si="14">C24-B24</f>
        <v>-4.2109639701608046</v>
      </c>
      <c r="I24" s="31">
        <f t="shared" si="5"/>
        <v>4.8022826799835769</v>
      </c>
      <c r="J24" s="31">
        <f t="shared" si="14"/>
        <v>1.9966759629387525</v>
      </c>
      <c r="K24" s="31">
        <f t="shared" si="14"/>
        <v>-3.6508263270530392</v>
      </c>
      <c r="L24" s="31">
        <f t="shared" si="4"/>
        <v>-1.6541503641142867</v>
      </c>
    </row>
    <row r="25" spans="1:12" x14ac:dyDescent="0.2">
      <c r="A25" t="str">
        <f>'Occ T2'!A19</f>
        <v>41 Administrative occupations</v>
      </c>
      <c r="B25" s="32">
        <f>'Occ T2'!B19</f>
        <v>63.418905164213093</v>
      </c>
      <c r="C25" s="32">
        <f>'Occ T2'!C19</f>
        <v>61.03733529743679</v>
      </c>
      <c r="D25" s="32">
        <f>'Occ T2'!D19</f>
        <v>65.782213560562113</v>
      </c>
      <c r="E25" s="32">
        <f>'Occ T2'!E19</f>
        <v>68.453649313850747</v>
      </c>
      <c r="F25" s="32">
        <f>'Occ T2'!F19</f>
        <v>68.332388216251289</v>
      </c>
      <c r="H25" s="11">
        <f t="shared" si="14"/>
        <v>-2.381569866776303</v>
      </c>
      <c r="I25" s="31">
        <f t="shared" si="5"/>
        <v>4.7448782631253223</v>
      </c>
      <c r="J25" s="11">
        <f t="shared" si="14"/>
        <v>2.6714357532886339</v>
      </c>
      <c r="K25" s="11">
        <f t="shared" si="14"/>
        <v>-0.12126109759945791</v>
      </c>
      <c r="L25" s="31">
        <f t="shared" si="4"/>
        <v>2.550174655689176</v>
      </c>
    </row>
    <row r="26" spans="1:12" x14ac:dyDescent="0.2">
      <c r="A26" t="str">
        <f>'Occ T2'!A20</f>
        <v>42 Secretarial and related occupations</v>
      </c>
      <c r="B26" s="32">
        <f>'Occ T2'!B20</f>
        <v>15.686090252528995</v>
      </c>
      <c r="C26" s="32">
        <f>'Occ T2'!C20</f>
        <v>13.856696149144488</v>
      </c>
      <c r="D26" s="32">
        <f>'Occ T2'!D20</f>
        <v>13.914100566002741</v>
      </c>
      <c r="E26" s="32">
        <f>'Occ T2'!E20</f>
        <v>13.239340775652858</v>
      </c>
      <c r="F26" s="32">
        <f>'Occ T2'!F20</f>
        <v>9.7097755461992836</v>
      </c>
      <c r="H26" s="11">
        <f t="shared" si="14"/>
        <v>-1.8293941033845069</v>
      </c>
      <c r="I26" s="31">
        <f t="shared" si="5"/>
        <v>5.7404416858252816E-2</v>
      </c>
      <c r="J26" s="11">
        <f t="shared" si="14"/>
        <v>-0.6747597903498832</v>
      </c>
      <c r="K26" s="11">
        <f t="shared" si="14"/>
        <v>-3.5295652294535742</v>
      </c>
      <c r="L26" s="31">
        <f t="shared" si="4"/>
        <v>-4.2043250198034574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58.113398761545383</v>
      </c>
      <c r="E28" s="31">
        <f>'Occ T1'!E12</f>
        <v>56.081613479125323</v>
      </c>
      <c r="F28" s="31">
        <f>'Occ T1'!F12</f>
        <v>51.406973673158092</v>
      </c>
      <c r="H28" s="31">
        <f t="shared" ref="H28:K30" si="15">C28-B28</f>
        <v>-3.9971995159000926</v>
      </c>
      <c r="I28" s="31">
        <f t="shared" si="5"/>
        <v>-5.8132177016716469</v>
      </c>
      <c r="J28" s="31">
        <f t="shared" si="15"/>
        <v>-2.03178528242006</v>
      </c>
      <c r="K28" s="31">
        <f t="shared" si="15"/>
        <v>-4.6746398059672316</v>
      </c>
      <c r="L28" s="31">
        <f t="shared" si="4"/>
        <v>-6.7064250883872916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6.635283318540468</v>
      </c>
      <c r="C29" s="10">
        <f>'Occ T2'!C21</f>
        <v>6.4714128765773884</v>
      </c>
      <c r="D29" s="10">
        <f>'Occ T2'!D21</f>
        <v>5.7584874146931151</v>
      </c>
      <c r="E29" s="10">
        <f>'Occ T2'!E21</f>
        <v>5.6527126173361797</v>
      </c>
      <c r="F29" s="10">
        <f>'Occ T2'!F21</f>
        <v>6.2999652935849131</v>
      </c>
      <c r="H29" s="11">
        <f t="shared" si="15"/>
        <v>-0.16387044196307965</v>
      </c>
      <c r="I29" s="31">
        <f t="shared" si="5"/>
        <v>-0.7129254618842733</v>
      </c>
      <c r="J29" s="11">
        <f t="shared" si="15"/>
        <v>-0.1057747973569354</v>
      </c>
      <c r="K29" s="11">
        <f t="shared" si="15"/>
        <v>0.64725267624873339</v>
      </c>
      <c r="L29" s="31">
        <f t="shared" si="4"/>
        <v>0.54147787889179799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24.238615844174138</v>
      </c>
      <c r="C30" s="10">
        <f>'Occ T2'!C22</f>
        <v>24.203000613978876</v>
      </c>
      <c r="D30" s="10">
        <f>'Occ T2'!D22</f>
        <v>22.03136417193668</v>
      </c>
      <c r="E30" s="10">
        <f>'Occ T2'!E22</f>
        <v>21.272261914156495</v>
      </c>
      <c r="F30" s="10">
        <f>'Occ T2'!F22</f>
        <v>19.345052479376633</v>
      </c>
      <c r="H30" s="11">
        <f t="shared" si="15"/>
        <v>-3.5615230195261915E-2</v>
      </c>
      <c r="I30" s="31">
        <f t="shared" si="5"/>
        <v>-2.1716364420421961</v>
      </c>
      <c r="J30" s="11">
        <f t="shared" si="15"/>
        <v>-0.75910225778018514</v>
      </c>
      <c r="K30" s="11">
        <f t="shared" si="15"/>
        <v>-1.9272094347798614</v>
      </c>
      <c r="L30" s="31">
        <f t="shared" si="4"/>
        <v>-2.6863116925600465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23.362048800428923</v>
      </c>
      <c r="C31" s="10">
        <f>'Occ T2'!C23</f>
        <v>21.715471880620417</v>
      </c>
      <c r="D31" s="10">
        <f>'Occ T2'!D23</f>
        <v>19.03752374206611</v>
      </c>
      <c r="E31" s="10">
        <f>'Occ T2'!E23</f>
        <v>17.86653466828027</v>
      </c>
      <c r="F31" s="10">
        <f>'Occ T2'!F23</f>
        <v>15.158772392506163</v>
      </c>
      <c r="H31" s="11">
        <f t="shared" ref="H31:H32" si="16">C31-B31</f>
        <v>-1.6465769198085063</v>
      </c>
      <c r="I31" s="31">
        <f t="shared" si="5"/>
        <v>-2.6779481385543065</v>
      </c>
      <c r="J31" s="11">
        <f t="shared" ref="J31:J32" si="17">E31-D31</f>
        <v>-1.1709890737858402</v>
      </c>
      <c r="K31" s="11">
        <f t="shared" ref="K31:K32" si="18">F31-E31</f>
        <v>-2.7077622757741064</v>
      </c>
      <c r="L31" s="31">
        <f t="shared" si="4"/>
        <v>-3.8787513495599466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13.687868015973592</v>
      </c>
      <c r="C32" s="10">
        <f>'Occ T2'!C24</f>
        <v>11.536731092040352</v>
      </c>
      <c r="D32" s="10">
        <f>'Occ T2'!D24</f>
        <v>11.286023432849472</v>
      </c>
      <c r="E32" s="10">
        <f>'Occ T2'!E24</f>
        <v>11.290104279352375</v>
      </c>
      <c r="F32" s="10">
        <f>'Occ T2'!F24</f>
        <v>10.603183507690382</v>
      </c>
      <c r="H32" s="11">
        <f t="shared" si="16"/>
        <v>-2.1511369239332403</v>
      </c>
      <c r="I32" s="31">
        <f t="shared" si="5"/>
        <v>-0.25070765919087989</v>
      </c>
      <c r="J32" s="11">
        <f t="shared" si="17"/>
        <v>4.0808465029034124E-3</v>
      </c>
      <c r="K32" s="11">
        <f t="shared" si="18"/>
        <v>-0.68692077166199361</v>
      </c>
      <c r="L32" s="31">
        <f t="shared" si="4"/>
        <v>-0.6828399251590902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69.02918865438302</v>
      </c>
      <c r="D34" s="31">
        <f>'Occ T1'!D13</f>
        <v>67.729124201828284</v>
      </c>
      <c r="E34" s="31">
        <f>'Occ T1'!E13</f>
        <v>68.27488693303539</v>
      </c>
      <c r="F34" s="31">
        <f>'Occ T1'!F13</f>
        <v>73.700015932994873</v>
      </c>
      <c r="H34" s="31">
        <f t="shared" ref="H34:K36" si="19">C34-B34</f>
        <v>2.0974664669162308</v>
      </c>
      <c r="I34" s="31">
        <f t="shared" si="5"/>
        <v>-1.3000644525547358</v>
      </c>
      <c r="J34" s="31">
        <f t="shared" si="19"/>
        <v>0.54576273120710539</v>
      </c>
      <c r="K34" s="31">
        <f t="shared" si="19"/>
        <v>5.4251289999594832</v>
      </c>
      <c r="L34" s="31">
        <f t="shared" si="4"/>
        <v>5.9708917311665886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53.269884331650857</v>
      </c>
      <c r="C35" s="10">
        <f>'Occ T2'!C25</f>
        <v>53.491618594198265</v>
      </c>
      <c r="D35" s="10">
        <f>'Occ T2'!D25</f>
        <v>52.758468699905066</v>
      </c>
      <c r="E35" s="10">
        <f>'Occ T2'!E25</f>
        <v>55.383353467436628</v>
      </c>
      <c r="F35" s="10">
        <f>'Occ T2'!F25</f>
        <v>61.397223248285648</v>
      </c>
      <c r="G35" s="10"/>
      <c r="H35" s="11">
        <f t="shared" si="19"/>
        <v>0.22173426254740747</v>
      </c>
      <c r="I35" s="31">
        <f t="shared" si="5"/>
        <v>-0.73314989429319866</v>
      </c>
      <c r="J35" s="11">
        <f t="shared" si="19"/>
        <v>2.6248847675315616</v>
      </c>
      <c r="K35" s="11">
        <f t="shared" si="19"/>
        <v>6.0138697808490207</v>
      </c>
      <c r="L35" s="31">
        <f t="shared" si="4"/>
        <v>8.6387545483805823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13.010823319154145</v>
      </c>
      <c r="C36" s="10">
        <f>'Occ T2'!C26</f>
        <v>14.990512706585942</v>
      </c>
      <c r="D36" s="10">
        <f>'Occ T2'!D26</f>
        <v>14.28274630719174</v>
      </c>
      <c r="E36" s="10">
        <f>'Occ T2'!E26</f>
        <v>12.37713880907876</v>
      </c>
      <c r="F36" s="10">
        <f>'Occ T2'!F26</f>
        <v>11.747422971570462</v>
      </c>
      <c r="G36" s="10"/>
      <c r="H36" s="11">
        <f t="shared" si="19"/>
        <v>1.9796893874317973</v>
      </c>
      <c r="I36" s="31">
        <f t="shared" si="5"/>
        <v>-0.70776639939420249</v>
      </c>
      <c r="J36" s="11">
        <f t="shared" si="19"/>
        <v>-1.90560749811298</v>
      </c>
      <c r="K36" s="11">
        <f t="shared" si="19"/>
        <v>-0.62971583750829829</v>
      </c>
      <c r="L36" s="31">
        <f t="shared" si="4"/>
        <v>-2.5353233356212783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0.6510145366617911</v>
      </c>
      <c r="C37" s="10">
        <f>'Occ T2'!C27</f>
        <v>0.54705735359882224</v>
      </c>
      <c r="D37" s="10">
        <f>'Occ T2'!D27</f>
        <v>0.68790919473148016</v>
      </c>
      <c r="E37" s="10">
        <f>'Occ T2'!E27</f>
        <v>0.51439465652000005</v>
      </c>
      <c r="F37" s="10">
        <f>'Occ T2'!F27</f>
        <v>0.55536971313876338</v>
      </c>
      <c r="G37" s="10"/>
      <c r="H37" s="11">
        <f t="shared" ref="H37" si="20">C37-B37</f>
        <v>-0.10395718306296886</v>
      </c>
      <c r="I37" s="31">
        <f t="shared" ref="I37" si="21">D37-C37</f>
        <v>0.14085184113265792</v>
      </c>
      <c r="J37" s="11">
        <f t="shared" ref="J37" si="22">E37-D37</f>
        <v>-0.17351453821148011</v>
      </c>
      <c r="K37" s="11">
        <f t="shared" ref="K37" si="23">F37-E37</f>
        <v>4.0975056618763328E-2</v>
      </c>
      <c r="L37" s="31">
        <f t="shared" ref="L37" si="24">F37-D37</f>
        <v>-0.13253948159271678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53.145486513954303</v>
      </c>
      <c r="C39" s="31">
        <f>'Occ T1'!C14</f>
        <v>54.246768323838978</v>
      </c>
      <c r="D39" s="31">
        <f>'Occ T1'!D14</f>
        <v>53.50713181730454</v>
      </c>
      <c r="E39" s="31">
        <f>'Occ T1'!E14</f>
        <v>53.241604083888362</v>
      </c>
      <c r="F39" s="31">
        <f>'Occ T1'!F14</f>
        <v>52.932879314617693</v>
      </c>
      <c r="H39" s="31">
        <f>C39-B39</f>
        <v>1.1012818098846751</v>
      </c>
      <c r="I39" s="31">
        <f t="shared" si="5"/>
        <v>-0.73963650653443835</v>
      </c>
      <c r="J39" s="31">
        <f>E39-D39</f>
        <v>-0.26552773341617808</v>
      </c>
      <c r="K39" s="31">
        <f>F39-E39</f>
        <v>-0.30872476927066828</v>
      </c>
      <c r="L39" s="31">
        <f t="shared" si="4"/>
        <v>-0.57425250268684636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42.400064657076733</v>
      </c>
      <c r="C40" s="126">
        <f>'Occ T2'!C28</f>
        <v>42.872724549928947</v>
      </c>
      <c r="D40" s="126">
        <f>'Occ T2'!D28</f>
        <v>41.345551193285985</v>
      </c>
      <c r="E40" s="126">
        <f>'Occ T2'!E28</f>
        <v>39.68060050475804</v>
      </c>
      <c r="F40" s="126">
        <f>'Occ T2'!F28</f>
        <v>37.763344841967154</v>
      </c>
      <c r="G40"/>
      <c r="H40" s="11">
        <f>C40-B40</f>
        <v>0.47265989285221366</v>
      </c>
      <c r="I40" s="31">
        <f t="shared" si="5"/>
        <v>-1.5271733566429617</v>
      </c>
      <c r="J40" s="11">
        <f t="shared" ref="J40" si="25">E40-D40</f>
        <v>-1.664950688527945</v>
      </c>
      <c r="K40" s="11">
        <f t="shared" ref="K40" si="26">F40-E40</f>
        <v>-1.9172556627908861</v>
      </c>
      <c r="L40" s="31">
        <f t="shared" si="4"/>
        <v>-3.5822063513188311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10.745421856877568</v>
      </c>
      <c r="C41" s="126">
        <f>'Occ T2'!C29</f>
        <v>11.374043773910028</v>
      </c>
      <c r="D41" s="126">
        <f>'Occ T2'!D29</f>
        <v>12.161580624018557</v>
      </c>
      <c r="E41" s="126">
        <f>'Occ T2'!E29</f>
        <v>13.56100357913032</v>
      </c>
      <c r="F41" s="126">
        <f>'Occ T2'!F29</f>
        <v>15.169534472650536</v>
      </c>
      <c r="G41"/>
      <c r="H41" s="11">
        <f t="shared" ref="H41" si="27">C41-B41</f>
        <v>0.62862191703245962</v>
      </c>
      <c r="I41" s="31">
        <f t="shared" si="5"/>
        <v>0.7875368501085287</v>
      </c>
      <c r="J41" s="11">
        <f t="shared" ref="J41" si="28">E41-D41</f>
        <v>1.3994229551117634</v>
      </c>
      <c r="K41" s="11">
        <f t="shared" ref="K41" si="29">F41-E41</f>
        <v>1.6085308935202161</v>
      </c>
      <c r="L41" s="31">
        <f t="shared" si="4"/>
        <v>3.0079538486319795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47.658203511066709</v>
      </c>
      <c r="C43" s="31">
        <f>'Occ T1'!C15</f>
        <v>46.290302219301267</v>
      </c>
      <c r="D43" s="31">
        <f>'Occ T1'!D15</f>
        <v>43.214665828328073</v>
      </c>
      <c r="E43" s="31">
        <f>'Occ T1'!E15</f>
        <v>43.749976255761354</v>
      </c>
      <c r="F43" s="31">
        <f>'Occ T1'!F15</f>
        <v>40.37453700676221</v>
      </c>
      <c r="H43" s="31">
        <f t="shared" ref="H43:K45" si="30">C43-B43</f>
        <v>-1.3679012917654418</v>
      </c>
      <c r="I43" s="31">
        <f t="shared" si="5"/>
        <v>-3.0756363909731945</v>
      </c>
      <c r="J43" s="31">
        <f t="shared" si="30"/>
        <v>0.53531042743328072</v>
      </c>
      <c r="K43" s="31">
        <f t="shared" si="30"/>
        <v>-3.3754392489991432</v>
      </c>
      <c r="L43" s="31">
        <f t="shared" si="4"/>
        <v>-2.8401288215658624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19.365597468584774</v>
      </c>
      <c r="E44" s="10">
        <f>'Occ T2'!E30</f>
        <v>19.933711246376777</v>
      </c>
      <c r="F44" s="10">
        <f>'Occ T2'!F30</f>
        <v>18.033317281668275</v>
      </c>
      <c r="H44" s="11">
        <f t="shared" si="30"/>
        <v>-1.4371587726128929</v>
      </c>
      <c r="I44" s="31">
        <f t="shared" si="5"/>
        <v>-1.7082120730957584</v>
      </c>
      <c r="J44" s="11">
        <f t="shared" si="30"/>
        <v>0.56811377779200356</v>
      </c>
      <c r="K44" s="11">
        <f t="shared" si="30"/>
        <v>-1.9003939647085026</v>
      </c>
      <c r="L44" s="31">
        <f t="shared" si="4"/>
        <v>-1.3322801869164991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25.147235196773284</v>
      </c>
      <c r="C45" s="10">
        <f>'Occ T2'!C31</f>
        <v>25.216492677620735</v>
      </c>
      <c r="D45" s="10">
        <f>'Occ T2'!D31</f>
        <v>23.849068359743299</v>
      </c>
      <c r="E45" s="10">
        <f>'Occ T2'!E31</f>
        <v>23.81626500938458</v>
      </c>
      <c r="F45" s="10">
        <f>'Occ T2'!F31</f>
        <v>22.341219725093939</v>
      </c>
      <c r="H45" s="11">
        <f t="shared" si="30"/>
        <v>6.9257480847451092E-2</v>
      </c>
      <c r="I45" s="31">
        <f t="shared" si="5"/>
        <v>-1.3674243178774361</v>
      </c>
      <c r="J45" s="11">
        <f t="shared" si="30"/>
        <v>-3.2803350358719285E-2</v>
      </c>
      <c r="K45" s="11">
        <f t="shared" si="30"/>
        <v>-1.4750452842906405</v>
      </c>
      <c r="L45" s="31">
        <f t="shared" si="4"/>
        <v>-1.5078486346493598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72.903722092731954</v>
      </c>
      <c r="C47" s="31">
        <f>'Occ T1'!C16</f>
        <v>68.802002391325615</v>
      </c>
      <c r="D47" s="31">
        <f>'Occ T1'!D16</f>
        <v>63.409710391009789</v>
      </c>
      <c r="E47" s="31">
        <f>'Occ T1'!E16</f>
        <v>64.554522076748199</v>
      </c>
      <c r="F47" s="31">
        <f>'Occ T1'!F16</f>
        <v>60.778272888837208</v>
      </c>
      <c r="H47" s="31">
        <f t="shared" ref="H47:K49" si="31">C47-B47</f>
        <v>-4.1017197014063385</v>
      </c>
      <c r="I47" s="31">
        <f t="shared" si="5"/>
        <v>-5.3922920003158268</v>
      </c>
      <c r="J47" s="31">
        <f t="shared" si="31"/>
        <v>1.1448116857384107</v>
      </c>
      <c r="K47" s="31">
        <f t="shared" si="31"/>
        <v>-3.7762491879109916</v>
      </c>
      <c r="L47" s="31">
        <f t="shared" si="4"/>
        <v>-2.6314375021725809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13.515136689594309</v>
      </c>
      <c r="C48" s="10">
        <f>'Occ T2'!C32</f>
        <v>11.884279975165184</v>
      </c>
      <c r="D48" s="10">
        <f>'Occ T2'!D32</f>
        <v>10.948154558616645</v>
      </c>
      <c r="E48" s="10">
        <f>'Occ T2'!E32</f>
        <v>19.618910339684273</v>
      </c>
      <c r="F48" s="10">
        <f>'Occ T2'!F32</f>
        <v>21.604021397872977</v>
      </c>
      <c r="H48" s="11">
        <f t="shared" si="31"/>
        <v>-1.6308567144291253</v>
      </c>
      <c r="I48" s="31">
        <f t="shared" si="5"/>
        <v>-0.93612541654853842</v>
      </c>
      <c r="J48" s="11">
        <f t="shared" si="31"/>
        <v>8.6707557810676281</v>
      </c>
      <c r="K48" s="11">
        <f t="shared" si="31"/>
        <v>1.9851110581887035</v>
      </c>
      <c r="L48" s="31">
        <f t="shared" si="4"/>
        <v>10.655866839256332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59.38858540313764</v>
      </c>
      <c r="C49" s="10">
        <f>'Occ T2'!C33</f>
        <v>56.917722416160437</v>
      </c>
      <c r="D49" s="10">
        <f>'Occ T2'!D33</f>
        <v>52.461555832393145</v>
      </c>
      <c r="E49" s="10">
        <f>'Occ T2'!E33</f>
        <v>44.935611737063923</v>
      </c>
      <c r="F49" s="10">
        <f>'Occ T2'!F33</f>
        <v>39.174251490964231</v>
      </c>
      <c r="H49" s="11">
        <f t="shared" si="31"/>
        <v>-2.4708629869772025</v>
      </c>
      <c r="I49" s="31">
        <f t="shared" si="5"/>
        <v>-4.4561665837672919</v>
      </c>
      <c r="J49" s="11">
        <f t="shared" si="31"/>
        <v>-7.5259440953292227</v>
      </c>
      <c r="K49" s="11">
        <f t="shared" si="31"/>
        <v>-5.7613602460996916</v>
      </c>
      <c r="L49" s="31">
        <f t="shared" si="4"/>
        <v>-13.287304341428914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616.37999999999988</v>
      </c>
      <c r="C51" s="34">
        <f>'Occ T1'!C18</f>
        <v>638.07500000000027</v>
      </c>
      <c r="D51" s="34">
        <f>'Occ T1'!D18</f>
        <v>645.41899999999976</v>
      </c>
      <c r="E51" s="34">
        <f>'Occ T1'!E18</f>
        <v>654.80400000000009</v>
      </c>
      <c r="F51" s="34">
        <f>'Occ T1'!F18</f>
        <v>674.71299999999985</v>
      </c>
      <c r="G51" s="24"/>
      <c r="H51" s="34">
        <f>C51-B51</f>
        <v>21.695000000000391</v>
      </c>
      <c r="I51" s="205">
        <f>D51-C51</f>
        <v>7.3439999999994825</v>
      </c>
      <c r="J51" s="34">
        <f>E51-D51</f>
        <v>9.385000000000332</v>
      </c>
      <c r="K51" s="34">
        <f>F51-E51</f>
        <v>19.908999999999764</v>
      </c>
      <c r="L51" s="205">
        <f>F51-D51</f>
        <v>29.294000000000096</v>
      </c>
    </row>
    <row r="53" spans="1:12" ht="15.75" x14ac:dyDescent="0.25">
      <c r="A53" s="19" t="str">
        <f>CONCATENATE(A1," (Continued)")</f>
        <v>Occupation Table 3  Employment Change by Occupation in Occupation Group (SOC 2020), 2015-2035, Sheffield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5.908501889547213</v>
      </c>
      <c r="D59" s="44">
        <f>IF(AND(E$5-D$5 &lt;&gt; 0,E7 &lt;&gt; 0,D7 &lt;&gt; 0),(EXP(LN(E7/D7)/(E$5-D$5))-1)*100,0)</f>
        <v>-1.4978219007884874</v>
      </c>
      <c r="E59" s="44">
        <f>IF(AND(F$5-E$5 &lt;&gt; 0,F7 &lt;&gt; 0,E7 &lt;&gt; 0),(EXP(LN(F7/E7)/(F$5-E$5))-1)*100,0)</f>
        <v>0.88238377202463081</v>
      </c>
      <c r="F59" s="44">
        <f>IF(AND(F$5-D$5 &lt;&gt; 0,F7 &lt;&gt; 0,D7 &lt;&gt; 0),(EXP(LN(F7/D7)/(F$5-D$5))-1)*100,0)</f>
        <v>8.2658975817628821E-2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9.9001598785619684</v>
      </c>
      <c r="K59" s="44">
        <f>(E7/E$51)*100</f>
        <v>9.0490252395802084</v>
      </c>
      <c r="L59" s="44">
        <f>(F7/F$51)*100</f>
        <v>9.5884278033254962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7.8378041248940988</v>
      </c>
      <c r="D60" s="44">
        <f t="shared" si="32"/>
        <v>-2.1606206323875665</v>
      </c>
      <c r="E60" s="44">
        <f t="shared" si="32"/>
        <v>0.81407671167423867</v>
      </c>
      <c r="F60" s="44">
        <f>IF(AND(F$5-D$5 &lt;&gt; 0,F8 &lt;&gt; 0,D8 &lt;&gt; 0),(EXP(LN(F8/D8)/(F$5-D$5))-1)*100,0)</f>
        <v>-0.18740478873953137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6.8562968010479537</v>
      </c>
      <c r="K60" s="44">
        <f t="shared" si="33"/>
        <v>6.0588259597154792</v>
      </c>
      <c r="L60" s="44">
        <f t="shared" si="33"/>
        <v>6.3766487330506951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1.7110966117269255</v>
      </c>
      <c r="C61" s="44">
        <f>IF(AND(D$5-C$5 &lt;&gt; 0,D9 &lt;&gt; 0,C9 &lt;&gt; 0),(EXP(LN(D9/C9)/(D$5-C$5))-1)*100,0)</f>
        <v>1.8058337078377118</v>
      </c>
      <c r="D61" s="44">
        <f t="shared" si="34"/>
        <v>-6.7001303982938687E-2</v>
      </c>
      <c r="E61" s="44">
        <f t="shared" si="34"/>
        <v>1.0195264970058071</v>
      </c>
      <c r="F61" s="44">
        <f>IF(AND(F$5-D$5 &lt;&gt; 0,F9 &lt;&gt; 0,D9 &lt;&gt; 0),(EXP(LN(F9/D9)/(F$5-D$5))-1)*100,0)</f>
        <v>0.65604427266039433</v>
      </c>
      <c r="H61" s="44">
        <f t="shared" ref="H61:L61" si="35">(B9/B$51)*100</f>
        <v>2.9253127799726322</v>
      </c>
      <c r="I61" s="44">
        <f t="shared" si="35"/>
        <v>3.0242832547061966</v>
      </c>
      <c r="J61" s="44">
        <f t="shared" si="35"/>
        <v>3.0438630775140134</v>
      </c>
      <c r="K61" s="44">
        <f t="shared" si="35"/>
        <v>2.9901992798647283</v>
      </c>
      <c r="L61" s="44">
        <f t="shared" si="35"/>
        <v>3.2117790702747997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7.4234687824145773</v>
      </c>
      <c r="D63" s="44">
        <f t="shared" si="36"/>
        <v>1.1121077020135761</v>
      </c>
      <c r="E63" s="44">
        <f t="shared" si="36"/>
        <v>1.0680103845314592</v>
      </c>
      <c r="F63" s="44">
        <f>IF(AND(F$5-D$5 &lt;&gt; 0,F11 &lt;&gt; 0,D11 &lt;&gt; 0),(EXP(LN(F11/D11)/(F$5-D$5))-1)*100,0)</f>
        <v>1.0827073530717213</v>
      </c>
      <c r="H63" s="44">
        <f>(B11/B$51)*100</f>
        <v>17.735338982109539</v>
      </c>
      <c r="I63" s="44">
        <f>(C11/C$51)*100</f>
        <v>19.889971933691228</v>
      </c>
      <c r="J63" s="44">
        <f>(D11/D$51)*100</f>
        <v>21.123375788449025</v>
      </c>
      <c r="K63" s="44">
        <f>(E11/E$51)*100</f>
        <v>22.004401714330239</v>
      </c>
      <c r="L63" s="44">
        <f>(F11/F$51)*100</f>
        <v>23.748652548323502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7.8325022028802538</v>
      </c>
      <c r="D64" s="49">
        <f t="shared" si="36"/>
        <v>4.1145278399101093</v>
      </c>
      <c r="E64" s="49">
        <f t="shared" si="36"/>
        <v>1.3164587249036686</v>
      </c>
      <c r="F64" s="44">
        <f>IF(AND(F$5-D$5 &lt;&gt; 0,F12 &lt;&gt; 0,D12 &lt;&gt; 0),(EXP(LN(F12/D12)/(F$5-D$5))-1)*100,0)</f>
        <v>2.2406917184986108</v>
      </c>
      <c r="H64" s="40">
        <f t="shared" ref="H64:L67" si="37">(B12/B$11)*100</f>
        <v>22.675681182909056</v>
      </c>
      <c r="I64" s="40">
        <f t="shared" si="37"/>
        <v>23.860420984172947</v>
      </c>
      <c r="J64" s="40">
        <f t="shared" si="37"/>
        <v>23.951273660217836</v>
      </c>
      <c r="K64" s="40">
        <f t="shared" si="37"/>
        <v>27.72486661233502</v>
      </c>
      <c r="L64" s="40">
        <f t="shared" si="37"/>
        <v>28.413996256367824</v>
      </c>
    </row>
    <row r="65" spans="1:12" x14ac:dyDescent="0.2">
      <c r="A65" t="str">
        <f>A13</f>
        <v>22 Health professionals</v>
      </c>
      <c r="B65" s="49">
        <f t="shared" si="36"/>
        <v>3.0457976687374488</v>
      </c>
      <c r="C65" s="44">
        <f t="shared" si="36"/>
        <v>2.865616752607858</v>
      </c>
      <c r="D65" s="49">
        <f t="shared" si="36"/>
        <v>-1.9426659384036427E-2</v>
      </c>
      <c r="E65" s="49">
        <f t="shared" si="36"/>
        <v>1.0247877387982829</v>
      </c>
      <c r="F65" s="44">
        <f>IF(AND(F$5-D$5 &lt;&gt; 0,F13 &lt;&gt; 0,D13 &lt;&gt; 0),(EXP(LN(F13/D13)/(F$5-D$5))-1)*100,0)</f>
        <v>0.67551009071680213</v>
      </c>
      <c r="H65" s="40">
        <f t="shared" si="37"/>
        <v>25.050615240225405</v>
      </c>
      <c r="I65" s="40">
        <f t="shared" si="37"/>
        <v>24.328855057003292</v>
      </c>
      <c r="J65" s="40">
        <f t="shared" si="37"/>
        <v>23.296610216455111</v>
      </c>
      <c r="K65" s="40">
        <f t="shared" si="37"/>
        <v>22.021912397453761</v>
      </c>
      <c r="L65" s="40">
        <f t="shared" si="37"/>
        <v>21.927914741001644</v>
      </c>
    </row>
    <row r="66" spans="1:12" x14ac:dyDescent="0.2">
      <c r="A66" t="str">
        <f>A14</f>
        <v>23 Teaching and other educational professionals</v>
      </c>
      <c r="B66" s="49">
        <f t="shared" si="36"/>
        <v>2.1167669302010195</v>
      </c>
      <c r="C66" s="44">
        <f t="shared" si="36"/>
        <v>4.5640325956256778</v>
      </c>
      <c r="D66" s="49">
        <f t="shared" si="36"/>
        <v>-0.52764431153613511</v>
      </c>
      <c r="E66" s="49">
        <f t="shared" si="36"/>
        <v>0.67290808306854633</v>
      </c>
      <c r="F66" s="44">
        <f>IF(AND(F$5-D$5 &lt;&gt; 0,F14 &lt;&gt; 0,D14 &lt;&gt; 0),(EXP(LN(F14/D14)/(F$5-D$5))-1)*100,0)</f>
        <v>0.27112255893806392</v>
      </c>
      <c r="H66" s="40">
        <f t="shared" si="37"/>
        <v>25.786947796601478</v>
      </c>
      <c r="I66" s="40">
        <f t="shared" si="37"/>
        <v>24.152956505267031</v>
      </c>
      <c r="J66" s="40">
        <f t="shared" si="37"/>
        <v>23.510044498869362</v>
      </c>
      <c r="K66" s="40">
        <f t="shared" si="37"/>
        <v>21.664548808322877</v>
      </c>
      <c r="L66" s="40">
        <f t="shared" si="37"/>
        <v>20.83236738563189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4.9304547943232357</v>
      </c>
      <c r="C67" s="44">
        <f t="shared" si="36"/>
        <v>13.576946279483559</v>
      </c>
      <c r="D67" s="49">
        <f t="shared" si="36"/>
        <v>0.65615418313287321</v>
      </c>
      <c r="E67" s="49">
        <f t="shared" si="36"/>
        <v>1.1515021497541245</v>
      </c>
      <c r="F67" s="44">
        <f>IF(AND(F$5-D$5 &lt;&gt; 0,F15 &lt;&gt; 0,D15 &lt;&gt; 0),(EXP(LN(F15/D15)/(F$5-D$5))-1)*100,0)</f>
        <v>0.98611589593247118</v>
      </c>
      <c r="H67" s="40">
        <f t="shared" si="37"/>
        <v>26.486755780264058</v>
      </c>
      <c r="I67" s="40">
        <f t="shared" si="37"/>
        <v>27.65776745355673</v>
      </c>
      <c r="J67" s="40">
        <f t="shared" si="37"/>
        <v>29.242071624457687</v>
      </c>
      <c r="K67" s="40">
        <f t="shared" si="37"/>
        <v>28.588672181888334</v>
      </c>
      <c r="L67" s="40">
        <f t="shared" si="37"/>
        <v>28.825721616998646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2.452395251573769</v>
      </c>
      <c r="C69" s="44">
        <f t="shared" si="39"/>
        <v>7.9799406188105104</v>
      </c>
      <c r="D69" s="44">
        <f t="shared" si="39"/>
        <v>1.0715169804571101</v>
      </c>
      <c r="E69" s="44">
        <f t="shared" si="39"/>
        <v>0.98959800021547473</v>
      </c>
      <c r="F69" s="44">
        <f t="shared" ref="F69:F74" si="40">IF(AND(F$5-D$5 &lt;&gt; 0,F17 &lt;&gt; 0,D17 &lt;&gt; 0),(EXP(LN(F17/D17)/(F$5-D$5))-1)*100,0)</f>
        <v>1.0168969469982247</v>
      </c>
      <c r="H69" s="44">
        <f>(B17/B$51)*100</f>
        <v>10.84374111667965</v>
      </c>
      <c r="I69" s="44">
        <f>(C17/C$51)*100</f>
        <v>11.541025888847873</v>
      </c>
      <c r="J69" s="44">
        <f>(D17/D$51)*100</f>
        <v>12.320192186277957</v>
      </c>
      <c r="K69" s="44">
        <f>(E17/E$51)*100</f>
        <v>12.808309853124623</v>
      </c>
      <c r="L69" s="44">
        <f>(F17/F$51)*100</f>
        <v>13.716727329717621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10.316287965960447</v>
      </c>
      <c r="D70" s="49">
        <f t="shared" si="39"/>
        <v>-1.3652950465805613</v>
      </c>
      <c r="E70" s="49">
        <f t="shared" si="39"/>
        <v>0.7986714893121416</v>
      </c>
      <c r="F70" s="44">
        <f t="shared" si="40"/>
        <v>7.2125020655278149E-2</v>
      </c>
      <c r="H70" s="40">
        <f t="shared" ref="H70:L74" si="41">(B18/B$17)*100</f>
        <v>14.478193132514793</v>
      </c>
      <c r="I70" s="40">
        <f t="shared" si="41"/>
        <v>15.880960281099691</v>
      </c>
      <c r="J70" s="40">
        <f t="shared" si="41"/>
        <v>16.22457446731158</v>
      </c>
      <c r="K70" s="40">
        <f t="shared" si="41"/>
        <v>14.360783793373344</v>
      </c>
      <c r="L70" s="40">
        <f t="shared" si="41"/>
        <v>14.091583274245052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4.6305162633999863</v>
      </c>
      <c r="D71" s="49">
        <f t="shared" si="39"/>
        <v>9.8220210379092556</v>
      </c>
      <c r="E71" s="49">
        <f t="shared" si="39"/>
        <v>2.0006573716059295</v>
      </c>
      <c r="F71" s="44">
        <f t="shared" si="40"/>
        <v>4.5438423051811672</v>
      </c>
      <c r="H71" s="40">
        <f t="shared" si="41"/>
        <v>17.16397345543368</v>
      </c>
      <c r="I71" s="40">
        <f t="shared" si="41"/>
        <v>17.264367911449831</v>
      </c>
      <c r="J71" s="40">
        <f t="shared" si="41"/>
        <v>16.728845350203816</v>
      </c>
      <c r="K71" s="40">
        <f t="shared" si="41"/>
        <v>25.337817545541686</v>
      </c>
      <c r="L71" s="40">
        <f t="shared" si="41"/>
        <v>27.991906386277222</v>
      </c>
    </row>
    <row r="72" spans="1:12" x14ac:dyDescent="0.2">
      <c r="A72" t="str">
        <f t="shared" si="38"/>
        <v>33 Protective service occupations</v>
      </c>
      <c r="B72" s="49">
        <f t="shared" si="39"/>
        <v>3.8165115538868477E-2</v>
      </c>
      <c r="C72" s="44">
        <f t="shared" si="39"/>
        <v>7.6014028946579826</v>
      </c>
      <c r="D72" s="49">
        <f t="shared" si="39"/>
        <v>-3.6732654652351759</v>
      </c>
      <c r="E72" s="49">
        <f t="shared" si="39"/>
        <v>0.50163460402112836</v>
      </c>
      <c r="F72" s="44">
        <f t="shared" si="40"/>
        <v>-0.90972593605141983</v>
      </c>
      <c r="H72" s="40">
        <f t="shared" si="41"/>
        <v>10.720687647398638</v>
      </c>
      <c r="I72" s="40">
        <f t="shared" si="41"/>
        <v>9.7453411557516407</v>
      </c>
      <c r="J72" s="40">
        <f t="shared" si="41"/>
        <v>9.7111775949916748</v>
      </c>
      <c r="K72" s="40">
        <f t="shared" si="41"/>
        <v>7.6359340023333981</v>
      </c>
      <c r="L72" s="40">
        <f t="shared" si="41"/>
        <v>7.274899287306404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3.5432839573772634</v>
      </c>
      <c r="C73" s="44">
        <f t="shared" si="39"/>
        <v>10.237329864283918</v>
      </c>
      <c r="D73" s="49">
        <f t="shared" si="39"/>
        <v>-3.1820878239342432</v>
      </c>
      <c r="E73" s="49">
        <f t="shared" si="39"/>
        <v>0.65986085980631604</v>
      </c>
      <c r="F73" s="44">
        <f t="shared" si="40"/>
        <v>-0.63743635020468981</v>
      </c>
      <c r="H73" s="40">
        <f t="shared" si="41"/>
        <v>11.324090043383389</v>
      </c>
      <c r="I73" s="40">
        <f t="shared" si="41"/>
        <v>11.814152926931362</v>
      </c>
      <c r="J73" s="40">
        <f t="shared" si="41"/>
        <v>12.061135297997669</v>
      </c>
      <c r="K73" s="40">
        <f t="shared" si="41"/>
        <v>9.7279837031848562</v>
      </c>
      <c r="L73" s="40">
        <f t="shared" si="41"/>
        <v>9.4149855399199183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7.9300918783391516</v>
      </c>
      <c r="D74" s="49">
        <f t="shared" si="39"/>
        <v>5.9432230258948948E-3</v>
      </c>
      <c r="E74" s="49">
        <f t="shared" si="39"/>
        <v>0.57979962921197448</v>
      </c>
      <c r="F74" s="44">
        <f t="shared" si="40"/>
        <v>0.38814921092180654</v>
      </c>
      <c r="H74" s="40">
        <f t="shared" si="41"/>
        <v>46.313055721269492</v>
      </c>
      <c r="I74" s="40">
        <f t="shared" si="41"/>
        <v>45.295177724767463</v>
      </c>
      <c r="J74" s="40">
        <f t="shared" si="41"/>
        <v>45.274267289495263</v>
      </c>
      <c r="K74" s="40">
        <f t="shared" si="41"/>
        <v>42.93748095556672</v>
      </c>
      <c r="L74" s="40">
        <f t="shared" si="41"/>
        <v>41.226625512251417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-1.3582372146435207</v>
      </c>
      <c r="C76" s="44">
        <f t="shared" si="42"/>
        <v>6.4121033241598679</v>
      </c>
      <c r="D76" s="44">
        <f t="shared" si="42"/>
        <v>0.49612383253356818</v>
      </c>
      <c r="E76" s="44">
        <f t="shared" si="42"/>
        <v>-0.45614603813828314</v>
      </c>
      <c r="F76" s="44">
        <f>IF(AND(F$5-D$5 &lt;&gt; 0,F24 &lt;&gt; 0,D24 &lt;&gt; 0),(EXP(LN(F24/D24)/(F$5-D$5))-1)*100,0)</f>
        <v>-0.13972959508149474</v>
      </c>
      <c r="H76" s="44">
        <f>(B24/B$51)*100</f>
        <v>12.833803078740727</v>
      </c>
      <c r="I76" s="44">
        <f>(C24/C$51)*100</f>
        <v>11.737496602528113</v>
      </c>
      <c r="J76" s="44">
        <f>(D24/D$51)*100</f>
        <v>12.347996282502512</v>
      </c>
      <c r="K76" s="44">
        <f>(E24/E$51)*100</f>
        <v>12.475945487428849</v>
      </c>
      <c r="L76" s="44">
        <f>(F24/F$51)*100</f>
        <v>11.566720036882435</v>
      </c>
    </row>
    <row r="77" spans="1:12" x14ac:dyDescent="0.2">
      <c r="A77" t="str">
        <f>A25</f>
        <v>41 Administrative occupations</v>
      </c>
      <c r="B77" s="49">
        <f t="shared" si="42"/>
        <v>-0.95234308246211485</v>
      </c>
      <c r="C77" s="44">
        <f t="shared" si="42"/>
        <v>7.7737310123441539</v>
      </c>
      <c r="D77" s="49">
        <f t="shared" si="42"/>
        <v>0.79932513569958008</v>
      </c>
      <c r="E77" s="49">
        <f t="shared" si="42"/>
        <v>-1.7728473221911845E-2</v>
      </c>
      <c r="F77" s="44">
        <f>IF(AND(F$5-D$5 &lt;&gt; 0,F25 &lt;&gt; 0,D25 &lt;&gt; 0),(EXP(LN(F25/D25)/(F$5-D$5))-1)*100,0)</f>
        <v>0.25388419635332671</v>
      </c>
      <c r="H77" s="40">
        <f t="shared" ref="H77:L78" si="43">(B25/B$24)*100</f>
        <v>80.170544009400032</v>
      </c>
      <c r="I77" s="40">
        <f t="shared" si="43"/>
        <v>81.498263771489079</v>
      </c>
      <c r="J77" s="40">
        <f t="shared" si="43"/>
        <v>82.54109902258979</v>
      </c>
      <c r="K77" s="40">
        <f t="shared" si="43"/>
        <v>83.793786026013109</v>
      </c>
      <c r="L77" s="40">
        <f t="shared" si="43"/>
        <v>87.558295313601903</v>
      </c>
    </row>
    <row r="78" spans="1:12" x14ac:dyDescent="0.2">
      <c r="A78" t="str">
        <f>A26</f>
        <v>42 Secretarial and related occupations</v>
      </c>
      <c r="B78" s="49">
        <f t="shared" si="42"/>
        <v>-3.0525822047897444</v>
      </c>
      <c r="C78" s="44">
        <f t="shared" si="42"/>
        <v>0.41427203310506755</v>
      </c>
      <c r="D78" s="49">
        <f t="shared" si="42"/>
        <v>-0.98927409524273147</v>
      </c>
      <c r="E78" s="49">
        <f t="shared" si="42"/>
        <v>-3.0530204264839655</v>
      </c>
      <c r="F78" s="44">
        <f>IF(AND(F$5-D$5 &lt;&gt; 0,F26 &lt;&gt; 0,D26 &lt;&gt; 0),(EXP(LN(F26/D26)/(F$5-D$5))-1)*100,0)</f>
        <v>-2.3699293653370535</v>
      </c>
      <c r="H78" s="40">
        <f t="shared" si="43"/>
        <v>19.829455990599971</v>
      </c>
      <c r="I78" s="40">
        <f t="shared" si="43"/>
        <v>18.501736228510918</v>
      </c>
      <c r="J78" s="40">
        <f t="shared" si="43"/>
        <v>17.45890097741021</v>
      </c>
      <c r="K78" s="40">
        <f t="shared" si="43"/>
        <v>16.206213973986888</v>
      </c>
      <c r="L78" s="40">
        <f t="shared" si="43"/>
        <v>12.441704686398088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-9.0935795186603325</v>
      </c>
      <c r="D80" s="44">
        <f t="shared" si="44"/>
        <v>-0.70923774250462035</v>
      </c>
      <c r="E80" s="44">
        <f t="shared" si="44"/>
        <v>-0.86656524531929513</v>
      </c>
      <c r="F80" s="44">
        <f>IF(AND(F$5-D$5 &lt;&gt; 0,F28 &lt;&gt; 0,D28 &lt;&gt; 0),(EXP(LN(F28/D28)/(F$5-D$5))-1)*100,0)</f>
        <v>-0.8141504625132856</v>
      </c>
      <c r="H80" s="44">
        <f>(B28/B$51)*100</f>
        <v>11.019795577260316</v>
      </c>
      <c r="I80" s="44">
        <f>(C28/C$51)*100</f>
        <v>10.018668097514713</v>
      </c>
      <c r="J80" s="44">
        <f>(D28/D$51)*100</f>
        <v>9.003980168161366</v>
      </c>
      <c r="K80" s="44">
        <f>(E28/E$51)*100</f>
        <v>8.5646412482399796</v>
      </c>
      <c r="L80" s="44">
        <f>(F28/F$51)*100</f>
        <v>7.6190874746978494</v>
      </c>
    </row>
    <row r="81" spans="1:12" x14ac:dyDescent="0.2">
      <c r="A81" t="str">
        <f>A29</f>
        <v>51 Skilled agricultural and related trades</v>
      </c>
      <c r="B81" s="49">
        <f t="shared" si="44"/>
        <v>-0.62322259389264723</v>
      </c>
      <c r="C81" s="44">
        <f t="shared" si="44"/>
        <v>-11.016534958921154</v>
      </c>
      <c r="D81" s="49">
        <f t="shared" si="44"/>
        <v>-0.37009942558401399</v>
      </c>
      <c r="E81" s="49">
        <f t="shared" si="44"/>
        <v>1.0899833549564031</v>
      </c>
      <c r="F81" s="44">
        <f>IF(AND(F$5-D$5 &lt;&gt; 0,F29 &lt;&gt; 0,D29 &lt;&gt; 0),(EXP(LN(F29/D29)/(F$5-D$5))-1)*100,0)</f>
        <v>0.60092693708437839</v>
      </c>
      <c r="H81" s="40">
        <f t="shared" ref="H81:L84" si="45">(B29/B$28)*100</f>
        <v>9.7687139965464489</v>
      </c>
      <c r="I81" s="40">
        <f t="shared" si="45"/>
        <v>10.12319004917302</v>
      </c>
      <c r="J81" s="40">
        <f t="shared" si="45"/>
        <v>9.9090528818004753</v>
      </c>
      <c r="K81" s="40">
        <f t="shared" si="45"/>
        <v>10.079440063614129</v>
      </c>
      <c r="L81" s="40">
        <f t="shared" si="45"/>
        <v>12.255079113661987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-3.6754235057756546E-2</v>
      </c>
      <c r="C82" s="44">
        <f t="shared" si="44"/>
        <v>-8.9725917735502989</v>
      </c>
      <c r="D82" s="49">
        <f t="shared" si="44"/>
        <v>-0.69880920904249466</v>
      </c>
      <c r="E82" s="49">
        <f t="shared" si="44"/>
        <v>-0.9451775055046796</v>
      </c>
      <c r="F82" s="44">
        <f>IF(AND(F$5-D$5 &lt;&gt; 0,F30 &lt;&gt; 0,D30 &lt;&gt; 0),(EXP(LN(F30/D30)/(F$5-D$5))-1)*100,0)</f>
        <v>-0.86312273110528137</v>
      </c>
      <c r="H82" s="40">
        <f t="shared" si="45"/>
        <v>35.685003109404498</v>
      </c>
      <c r="I82" s="40">
        <f t="shared" si="45"/>
        <v>37.860600095900786</v>
      </c>
      <c r="J82" s="40">
        <f t="shared" si="45"/>
        <v>37.910988931033238</v>
      </c>
      <c r="K82" s="40">
        <f t="shared" si="45"/>
        <v>37.930902116563473</v>
      </c>
      <c r="L82" s="40">
        <f t="shared" si="45"/>
        <v>37.631183275582629</v>
      </c>
    </row>
    <row r="83" spans="1:12" x14ac:dyDescent="0.2">
      <c r="A83" t="str">
        <f>A31</f>
        <v>53 Skilled construction and building trades</v>
      </c>
      <c r="B83" s="49">
        <f t="shared" si="44"/>
        <v>-1.8106045540707716</v>
      </c>
      <c r="C83" s="44">
        <f t="shared" si="44"/>
        <v>-12.331982253372963</v>
      </c>
      <c r="D83" s="49">
        <f t="shared" si="44"/>
        <v>-1.2616254078229083</v>
      </c>
      <c r="E83" s="49">
        <f t="shared" si="44"/>
        <v>-1.6300681368412673</v>
      </c>
      <c r="F83" s="44">
        <f>IF(AND(F$5-D$5 &lt;&gt; 0,F31 &lt;&gt; 0,D31 &lt;&gt; 0),(EXP(LN(F31/D31)/(F$5-D$5))-1)*100,0)</f>
        <v>-1.5074069083833908</v>
      </c>
      <c r="H83" s="40">
        <f t="shared" si="45"/>
        <v>34.394488094737611</v>
      </c>
      <c r="I83" s="40">
        <f t="shared" si="45"/>
        <v>33.96937470187455</v>
      </c>
      <c r="J83" s="40">
        <f t="shared" si="45"/>
        <v>32.759267480090251</v>
      </c>
      <c r="K83" s="40">
        <f t="shared" si="45"/>
        <v>31.858096727068215</v>
      </c>
      <c r="L83" s="40">
        <f t="shared" si="45"/>
        <v>29.487774341443572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-2.1731256210336114</v>
      </c>
      <c r="D84" s="49">
        <f t="shared" si="44"/>
        <v>7.2306360650919999E-3</v>
      </c>
      <c r="E84" s="49">
        <f t="shared" si="44"/>
        <v>-0.62575720953448322</v>
      </c>
      <c r="F84" s="44">
        <f>IF(AND(F$5-D$5 &lt;&gt; 0,F32 &lt;&gt; 0,D32 &lt;&gt; 0),(EXP(LN(F32/D32)/(F$5-D$5))-1)*100,0)</f>
        <v>-0.41520767863038044</v>
      </c>
      <c r="H84" s="40">
        <f t="shared" si="45"/>
        <v>20.151794799311432</v>
      </c>
      <c r="I84" s="40">
        <f t="shared" si="45"/>
        <v>18.046835153051646</v>
      </c>
      <c r="J84" s="40">
        <f t="shared" si="45"/>
        <v>19.420690707076012</v>
      </c>
      <c r="K84" s="40">
        <f t="shared" si="45"/>
        <v>20.131561092754175</v>
      </c>
      <c r="L84" s="40">
        <f t="shared" si="45"/>
        <v>20.625963269311811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-1.8833546763296405</v>
      </c>
      <c r="D86" s="44">
        <f t="shared" si="46"/>
        <v>0.1606434714125804</v>
      </c>
      <c r="E86" s="44">
        <f t="shared" si="46"/>
        <v>0.76754064781168196</v>
      </c>
      <c r="F86" s="44">
        <f>IF(AND(F$5-D$5 &lt;&gt; 0,F34 &lt;&gt; 0,D34 &lt;&gt; 0),(EXP(LN(F34/D34)/(F$5-D$5))-1)*100,0)</f>
        <v>0.56483409276202323</v>
      </c>
      <c r="H86" s="44">
        <f>(B34/B$51)*100</f>
        <v>10.858840680662384</v>
      </c>
      <c r="I86" s="44">
        <f>(C34/C$51)*100</f>
        <v>10.818350296498529</v>
      </c>
      <c r="J86" s="44">
        <f>(D34/D$51)*100</f>
        <v>10.493822493888203</v>
      </c>
      <c r="K86" s="44">
        <f>(E34/E$51)*100</f>
        <v>10.426766930720548</v>
      </c>
      <c r="L86" s="44">
        <f>(F34/F$51)*100</f>
        <v>10.92316524700056</v>
      </c>
    </row>
    <row r="87" spans="1:12" x14ac:dyDescent="0.2">
      <c r="A87" t="str">
        <f>A35</f>
        <v>61 Caring personal service occupations</v>
      </c>
      <c r="B87" s="49">
        <f t="shared" si="46"/>
        <v>0.1038996951758131</v>
      </c>
      <c r="C87" s="44">
        <f t="shared" si="46"/>
        <v>-1.3705883530185758</v>
      </c>
      <c r="D87" s="49">
        <f t="shared" si="46"/>
        <v>0.97582575313572839</v>
      </c>
      <c r="E87" s="49">
        <f t="shared" si="46"/>
        <v>1.0361870238866144</v>
      </c>
      <c r="F87" s="44">
        <f>IF(AND(F$5-D$5 &lt;&gt; 0,F35 &lt;&gt; 0,D35 &lt;&gt; 0),(EXP(LN(F35/D35)/(F$5-D$5))-1)*100,0)</f>
        <v>1.0160625921760369</v>
      </c>
      <c r="H87" s="40">
        <f t="shared" ref="H87:L89" si="47">(B35/B$34)*100</f>
        <v>79.588396339853688</v>
      </c>
      <c r="I87" s="40">
        <f t="shared" si="47"/>
        <v>77.491304239459296</v>
      </c>
      <c r="J87" s="40">
        <f t="shared" si="47"/>
        <v>77.896280694090095</v>
      </c>
      <c r="K87" s="40">
        <f t="shared" si="47"/>
        <v>81.118191410199046</v>
      </c>
      <c r="L87" s="40">
        <f t="shared" si="47"/>
        <v>83.306933480320495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-4.7214289013827511</v>
      </c>
      <c r="D88" s="49">
        <f t="shared" si="46"/>
        <v>-2.8233982323185636</v>
      </c>
      <c r="E88" s="49">
        <f t="shared" si="46"/>
        <v>-0.52081136633128633</v>
      </c>
      <c r="F88" s="44">
        <f>IF(AND(F$5-D$5 &lt;&gt; 0,F36 &lt;&gt; 0,D36 &lt;&gt; 0),(EXP(LN(F36/D36)/(F$5-D$5))-1)*100,0)</f>
        <v>-1.2943395154364823</v>
      </c>
      <c r="H88" s="40">
        <f t="shared" si="47"/>
        <v>19.438948967595024</v>
      </c>
      <c r="I88" s="40">
        <f t="shared" si="47"/>
        <v>21.716194263329385</v>
      </c>
      <c r="J88" s="40">
        <f t="shared" si="47"/>
        <v>21.088042220404486</v>
      </c>
      <c r="K88" s="40">
        <f t="shared" si="47"/>
        <v>18.128391514171774</v>
      </c>
      <c r="L88" s="40">
        <f t="shared" si="47"/>
        <v>15.939512119306395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-4.2562257469648372</v>
      </c>
      <c r="C89" s="44">
        <f t="shared" si="46"/>
        <v>25.747179926576734</v>
      </c>
      <c r="D89" s="49">
        <f t="shared" si="46"/>
        <v>-5.6475749639107953</v>
      </c>
      <c r="E89" s="49">
        <f t="shared" si="46"/>
        <v>0.76937717930216643</v>
      </c>
      <c r="F89" s="44">
        <f>IF(AND(F$5-D$5 &lt;&gt; 0,F37 &lt;&gt; 0,D37 &lt;&gt; 0),(EXP(LN(F37/D37)/(F$5-D$5))-1)*100,0)</f>
        <v>-1.4166878692344342</v>
      </c>
      <c r="H89" s="40">
        <f t="shared" si="47"/>
        <v>0.97265469255129366</v>
      </c>
      <c r="I89" s="40">
        <f t="shared" si="47"/>
        <v>0.79250149721133478</v>
      </c>
      <c r="J89" s="40">
        <f t="shared" si="47"/>
        <v>1.0156770855054267</v>
      </c>
      <c r="K89" s="40">
        <f t="shared" si="47"/>
        <v>0.75341707562917359</v>
      </c>
      <c r="L89" s="40">
        <f t="shared" si="47"/>
        <v>0.75355440037310639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-1.3634664872919311</v>
      </c>
      <c r="D91" s="44">
        <f t="shared" si="48"/>
        <v>-9.9447071427449796E-2</v>
      </c>
      <c r="E91" s="44">
        <f t="shared" si="48"/>
        <v>-5.8137488047849128E-2</v>
      </c>
      <c r="F91" s="44">
        <f t="shared" ref="F91:F93" si="49">IF(AND(F$5-D$5 &lt;&gt; 0,F39 &lt;&gt; 0,D39 &lt;&gt; 0),(EXP(LN(F39/D39)/(F$5-D$5))-1)*100,0)</f>
        <v>-7.1909246803891769E-2</v>
      </c>
      <c r="H91" s="44">
        <f>(B39/B$51)*100</f>
        <v>8.6221951578497524</v>
      </c>
      <c r="I91" s="44">
        <f>(C39/C$51)*100</f>
        <v>8.5016288561437054</v>
      </c>
      <c r="J91" s="44">
        <f>(D39/D$51)*100</f>
        <v>8.2902938737943206</v>
      </c>
      <c r="K91" s="44">
        <f>(E39/E$51)*100</f>
        <v>8.1309222429747461</v>
      </c>
      <c r="L91" s="44">
        <f>(F39/F$51)*100</f>
        <v>7.8452437280173513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-3.5621094126276898</v>
      </c>
      <c r="D92" s="49">
        <f t="shared" si="48"/>
        <v>-0.81867863624350834</v>
      </c>
      <c r="E92" s="49">
        <f t="shared" si="48"/>
        <v>-0.49401070361954069</v>
      </c>
      <c r="F92" s="44">
        <f t="shared" si="49"/>
        <v>-0.6023512645206508</v>
      </c>
      <c r="G92"/>
      <c r="H92" s="40">
        <f>(B40/B$34)*100</f>
        <v>63.348234994342192</v>
      </c>
      <c r="I92" s="40">
        <f t="shared" ref="H92:L93" si="50">(C40/C$34)*100</f>
        <v>62.108110185946295</v>
      </c>
      <c r="J92" s="40">
        <f t="shared" si="50"/>
        <v>61.045453754988756</v>
      </c>
      <c r="K92" s="40">
        <f t="shared" si="50"/>
        <v>58.118881315288185</v>
      </c>
      <c r="L92" s="40">
        <f t="shared" si="50"/>
        <v>51.239262792426111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6.923982936613915</v>
      </c>
      <c r="D93" s="49">
        <f t="shared" si="48"/>
        <v>2.2022275245370926</v>
      </c>
      <c r="E93" s="49">
        <f t="shared" si="48"/>
        <v>1.1272138687460354</v>
      </c>
      <c r="F93" s="44">
        <f t="shared" si="49"/>
        <v>1.4842894524328853</v>
      </c>
      <c r="G93"/>
      <c r="H93" s="40">
        <f t="shared" si="50"/>
        <v>16.054303558454812</v>
      </c>
      <c r="I93" s="40">
        <f t="shared" si="50"/>
        <v>16.477151181448559</v>
      </c>
      <c r="J93" s="40">
        <f t="shared" si="50"/>
        <v>17.956205350858895</v>
      </c>
      <c r="K93" s="40">
        <f t="shared" si="50"/>
        <v>19.862359629289568</v>
      </c>
      <c r="L93" s="40">
        <f t="shared" si="50"/>
        <v>20.582810302839114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-6.6442348472954489</v>
      </c>
      <c r="D95" s="44">
        <f t="shared" si="51"/>
        <v>0.24652629103345536</v>
      </c>
      <c r="E95" s="44">
        <f t="shared" si="51"/>
        <v>-0.7997027859693473</v>
      </c>
      <c r="F95" s="44">
        <f>IF(AND(F$5-D$5 &lt;&gt; 0,F43 &lt;&gt; 0,D43 &lt;&gt; 0),(EXP(LN(F43/D43)/(F$5-D$5))-1)*100,0)</f>
        <v>-0.45217864837556743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6.6955986465115052</v>
      </c>
      <c r="K95" s="44">
        <f>(E43/E$51)*100</f>
        <v>6.6813850031095328</v>
      </c>
      <c r="L95" s="44">
        <f>(F43/F$51)*100</f>
        <v>5.9839571798323465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-8.1058532379596375</v>
      </c>
      <c r="D96" s="49">
        <f t="shared" si="51"/>
        <v>0.57995859474893052</v>
      </c>
      <c r="E96" s="49">
        <f t="shared" si="51"/>
        <v>-0.99691080875826676</v>
      </c>
      <c r="F96" s="44">
        <f>IF(AND(F$5-D$5 &lt;&gt; 0,F44 &lt;&gt; 0,D44 &lt;&gt; 0),(EXP(LN(F44/D44)/(F$5-D$5))-1)*100,0)</f>
        <v>-0.47405385713831238</v>
      </c>
      <c r="H96" s="40">
        <f>(B44/B$43)*100</f>
        <v>47.234194022999951</v>
      </c>
      <c r="I96" s="40">
        <f t="shared" ref="H96:L97" si="52">(C44/C$43)*100</f>
        <v>45.525322867504563</v>
      </c>
      <c r="J96" s="40">
        <f t="shared" si="52"/>
        <v>44.812558647370679</v>
      </c>
      <c r="K96" s="40">
        <f t="shared" si="52"/>
        <v>45.562793291234627</v>
      </c>
      <c r="L96" s="40">
        <f t="shared" si="52"/>
        <v>44.665075115655014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-5.4227379491637473</v>
      </c>
      <c r="D97" s="49">
        <f t="shared" si="51"/>
        <v>-2.7524272732015742E-2</v>
      </c>
      <c r="E97" s="49">
        <f t="shared" si="51"/>
        <v>-0.63731408982024007</v>
      </c>
      <c r="F97" s="44">
        <f>IF(AND(F$5-D$5 &lt;&gt; 0,F45 &lt;&gt; 0,D45 &lt;&gt; 0),(EXP(LN(F45/D45)/(F$5-D$5))-1)*100,0)</f>
        <v>-0.43446521514171055</v>
      </c>
      <c r="H97" s="40">
        <f t="shared" si="52"/>
        <v>52.765805977000049</v>
      </c>
      <c r="I97" s="40">
        <f t="shared" si="52"/>
        <v>54.474677132495444</v>
      </c>
      <c r="J97" s="40">
        <f t="shared" si="52"/>
        <v>55.187441352629321</v>
      </c>
      <c r="K97" s="40">
        <f t="shared" si="52"/>
        <v>54.437206708765373</v>
      </c>
      <c r="L97" s="40">
        <f t="shared" si="52"/>
        <v>55.334924884344993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-1.4372427792478382</v>
      </c>
      <c r="C99" s="44">
        <f t="shared" si="53"/>
        <v>-7.8374056174209112</v>
      </c>
      <c r="D99" s="44">
        <f t="shared" si="53"/>
        <v>0.35850429070696244</v>
      </c>
      <c r="E99" s="44">
        <f t="shared" si="53"/>
        <v>-0.60096492767252041</v>
      </c>
      <c r="F99" s="44">
        <f>IF(AND(F$5-D$5 &lt;&gt; 0,F47 &lt;&gt; 0,D47 &lt;&gt; 0),(EXP(LN(F47/D47)/(F$5-D$5))-1)*100,0)</f>
        <v>-0.28216542395564925</v>
      </c>
      <c r="H99" s="44">
        <f>(B47/B$51)*100</f>
        <v>11.827723497312043</v>
      </c>
      <c r="I99" s="44">
        <f>(C47/C$51)*100</f>
        <v>10.782745349892346</v>
      </c>
      <c r="J99" s="44">
        <f>(D47/D$51)*100</f>
        <v>9.8245806818531545</v>
      </c>
      <c r="K99" s="44">
        <f>(E47/E$51)*100</f>
        <v>9.8586022804912901</v>
      </c>
      <c r="L99" s="44">
        <f>(F47/F$51)*100</f>
        <v>9.0080186522028214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-7.877005746286514</v>
      </c>
      <c r="D100" s="49">
        <f t="shared" si="53"/>
        <v>12.374246454761018</v>
      </c>
      <c r="E100" s="49">
        <f t="shared" si="53"/>
        <v>0.96851563635180771</v>
      </c>
      <c r="F100" s="44">
        <f>IF(AND(F$5-D$5 &lt;&gt; 0,F48 &lt;&gt; 0,D48 &lt;&gt; 0),(EXP(LN(F48/D48)/(F$5-D$5))-1)*100,0)</f>
        <v>4.6356264099152833</v>
      </c>
      <c r="H100" s="40">
        <f t="shared" ref="H100:L101" si="54">(B48/B$47)*100</f>
        <v>18.538335631757384</v>
      </c>
      <c r="I100" s="40">
        <f t="shared" si="54"/>
        <v>17.2731600274813</v>
      </c>
      <c r="J100" s="40">
        <f t="shared" si="54"/>
        <v>17.2657381513114</v>
      </c>
      <c r="K100" s="40">
        <f t="shared" si="54"/>
        <v>30.391225445615653</v>
      </c>
      <c r="L100" s="40">
        <f t="shared" si="54"/>
        <v>35.545632297558853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-1.0567587607626105</v>
      </c>
      <c r="C101" s="44">
        <f t="shared" si="53"/>
        <v>-7.82913720824161</v>
      </c>
      <c r="D101" s="49">
        <f t="shared" si="53"/>
        <v>-3.0495345450673117</v>
      </c>
      <c r="E101" s="49">
        <f t="shared" si="53"/>
        <v>-1.3627388225406767</v>
      </c>
      <c r="F101" s="44">
        <f>IF(AND(F$5-D$5 &lt;&gt; 0,F49 &lt;&gt; 0,D49 &lt;&gt; 0),(EXP(LN(F49/D49)/(F$5-D$5))-1)*100,0)</f>
        <v>-1.9282399643098302</v>
      </c>
      <c r="H101" s="40">
        <f t="shared" si="54"/>
        <v>81.461664368242609</v>
      </c>
      <c r="I101" s="40">
        <f t="shared" si="54"/>
        <v>82.726839972518704</v>
      </c>
      <c r="J101" s="40">
        <f t="shared" si="54"/>
        <v>82.734261848688604</v>
      </c>
      <c r="K101" s="40">
        <f t="shared" si="54"/>
        <v>69.60877455438434</v>
      </c>
      <c r="L101" s="40">
        <f t="shared" si="54"/>
        <v>64.454367702441147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1.1509618775221497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0.29635624930959281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Sheffield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11.258338890878893</v>
      </c>
      <c r="C9" s="330">
        <v>23.266938581929875</v>
      </c>
      <c r="D9" s="330">
        <f>SUM(B9:C9)</f>
        <v>34.525277472808767</v>
      </c>
      <c r="E9" s="331"/>
      <c r="F9" s="330">
        <v>15.304885023248218</v>
      </c>
      <c r="G9" s="330">
        <v>28.946957227107422</v>
      </c>
      <c r="H9" s="330">
        <f>SUM(F9:G9)</f>
        <v>44.251842250355637</v>
      </c>
      <c r="I9" s="331"/>
      <c r="J9" s="330">
        <v>17.900307923214978</v>
      </c>
      <c r="K9" s="330">
        <v>25.123770043013408</v>
      </c>
      <c r="L9" s="330">
        <f>SUM(J9:K9)</f>
        <v>43.02407796622839</v>
      </c>
      <c r="M9" s="236"/>
      <c r="N9" s="328">
        <f>IF(B9&gt;0,(EXP(LN(F9/B9)/($F$6-$B$6))-1)*100,0)</f>
        <v>6.3337550637421414</v>
      </c>
      <c r="O9" s="328">
        <f>IF(F9&gt;0,(EXP(LN(J9/F9)/($J$6-$F$6))-1)*100,0)</f>
        <v>1.0497776039218421</v>
      </c>
      <c r="P9" s="328"/>
      <c r="Q9" s="328">
        <f>IF(C9&gt;0,(EXP(LN(G9/C9)/($F$6-$B$6))-1)*100,0)</f>
        <v>4.4654634226535928</v>
      </c>
      <c r="R9" s="328">
        <f>IF(G9&gt;0,(EXP(LN(K9/G9)/($J$6-$F$6))-1)*100,0)</f>
        <v>-0.93989301506544054</v>
      </c>
      <c r="S9" s="327"/>
      <c r="T9" s="328">
        <f>IF(D9&gt;0,(EXP(LN(H9/D9)/($F$6-$B$6))-1)*100,0)</f>
        <v>5.0893813955740441</v>
      </c>
      <c r="U9" s="328">
        <f>IF(H9&gt;0,(EXP(LN(L9/H9)/($J$6-$F$6))-1)*100,0)</f>
        <v>-0.18740478873952027</v>
      </c>
    </row>
    <row r="10" spans="1:21" x14ac:dyDescent="0.2">
      <c r="A10" s="329" t="str">
        <f>name!D5</f>
        <v>12 Other managers and proprietors</v>
      </c>
      <c r="B10" s="330">
        <v>7.4757867191990366</v>
      </c>
      <c r="C10" s="330">
        <v>10.555256193996282</v>
      </c>
      <c r="D10" s="330">
        <f t="shared" ref="D10:D33" si="0">SUM(B10:C10)</f>
        <v>18.031042913195318</v>
      </c>
      <c r="E10" s="331"/>
      <c r="F10" s="330">
        <v>8.5553477490231593</v>
      </c>
      <c r="G10" s="330">
        <v>11.090322887237026</v>
      </c>
      <c r="H10" s="330">
        <f t="shared" ref="H10:H33" si="1">SUM(F10:G10)</f>
        <v>19.645670636260185</v>
      </c>
      <c r="I10" s="331"/>
      <c r="J10" s="330">
        <v>8.5021459037096072</v>
      </c>
      <c r="K10" s="330">
        <v>13.168145014713543</v>
      </c>
      <c r="L10" s="330">
        <f t="shared" ref="L10:L33" si="2">SUM(J10:K10)</f>
        <v>21.670290918423149</v>
      </c>
      <c r="M10" s="236"/>
      <c r="N10" s="328">
        <f t="shared" ref="N10:N36" si="3">IF(B10&gt;0,(EXP(LN(F10/B10)/($F$6-$B$6))-1)*100,0)</f>
        <v>2.7344624516868921</v>
      </c>
      <c r="O10" s="328">
        <f t="shared" ref="O10:O34" si="4">IF(F10&gt;0,(EXP(LN(J10/F10)/($J$6-$F$6))-1)*100,0)</f>
        <v>-4.1577782400215035E-2</v>
      </c>
      <c r="P10" s="328"/>
      <c r="Q10" s="328">
        <f t="shared" ref="Q10:Q34" si="5">IF(C10&gt;0,(EXP(LN(G10/C10)/($F$6-$B$6))-1)*100,0)</f>
        <v>0.99388581777026808</v>
      </c>
      <c r="R10" s="328">
        <f t="shared" ref="R10:R34" si="6">IF(G10&gt;0,(EXP(LN(K10/G10)/($J$6-$F$6))-1)*100,0)</f>
        <v>1.1514301095464585</v>
      </c>
      <c r="S10" s="327"/>
      <c r="T10" s="328">
        <f t="shared" ref="T10:T34" si="7">IF(D10&gt;0,(EXP(LN(H10/D10)/($F$6-$B$6))-1)*100,0)</f>
        <v>1.7300369755892664</v>
      </c>
      <c r="U10" s="328">
        <f t="shared" ref="U10:U34" si="8">IF(H10&gt;0,(EXP(LN(L10/H10)/($J$6-$F$6))-1)*100,0)</f>
        <v>0.65604427266037213</v>
      </c>
    </row>
    <row r="11" spans="1:21" x14ac:dyDescent="0.2">
      <c r="A11" s="329" t="str">
        <f>name!D6</f>
        <v>21 Science, research, engineering and technology professionals</v>
      </c>
      <c r="B11" s="330">
        <v>5.5061487231589785</v>
      </c>
      <c r="C11" s="330">
        <v>19.282244364388056</v>
      </c>
      <c r="D11" s="330">
        <f t="shared" si="0"/>
        <v>24.788393087547036</v>
      </c>
      <c r="E11" s="331"/>
      <c r="F11" s="330">
        <v>7.7924950240819877</v>
      </c>
      <c r="G11" s="330">
        <v>24.861301658237519</v>
      </c>
      <c r="H11" s="330">
        <f t="shared" si="1"/>
        <v>32.653796682319509</v>
      </c>
      <c r="I11" s="331"/>
      <c r="J11" s="330">
        <v>13.284306176605826</v>
      </c>
      <c r="K11" s="330">
        <v>32.244930642642572</v>
      </c>
      <c r="L11" s="330">
        <f t="shared" si="2"/>
        <v>45.529236819248396</v>
      </c>
      <c r="M11" s="236"/>
      <c r="N11" s="328">
        <f t="shared" si="3"/>
        <v>7.192825631391786</v>
      </c>
      <c r="O11" s="328">
        <f t="shared" si="4"/>
        <v>3.6201355812539138</v>
      </c>
      <c r="P11" s="328"/>
      <c r="Q11" s="328">
        <f t="shared" si="5"/>
        <v>5.2139332177631337</v>
      </c>
      <c r="R11" s="328">
        <f t="shared" si="6"/>
        <v>1.7487710182619409</v>
      </c>
      <c r="S11" s="327"/>
      <c r="T11" s="328">
        <f t="shared" si="7"/>
        <v>5.6664366137316291</v>
      </c>
      <c r="U11" s="328">
        <f t="shared" si="8"/>
        <v>2.2406917184986108</v>
      </c>
    </row>
    <row r="12" spans="1:21" x14ac:dyDescent="0.2">
      <c r="A12" s="329" t="str">
        <f>name!D7</f>
        <v>22 Health professionals</v>
      </c>
      <c r="B12" s="330">
        <v>20.336303451592485</v>
      </c>
      <c r="C12" s="330">
        <v>7.0482982567624992</v>
      </c>
      <c r="D12" s="330">
        <f t="shared" si="0"/>
        <v>27.384601708354985</v>
      </c>
      <c r="E12" s="331"/>
      <c r="F12" s="330">
        <v>22.476507069134708</v>
      </c>
      <c r="G12" s="330">
        <v>9.2847589156009533</v>
      </c>
      <c r="H12" s="330">
        <f t="shared" si="1"/>
        <v>31.761265984735662</v>
      </c>
      <c r="I12" s="331"/>
      <c r="J12" s="330">
        <v>25.180755822926855</v>
      </c>
      <c r="K12" s="330">
        <v>9.9554923199794754</v>
      </c>
      <c r="L12" s="330">
        <f t="shared" si="2"/>
        <v>35.136248142906332</v>
      </c>
      <c r="M12" s="236"/>
      <c r="N12" s="328">
        <f t="shared" si="3"/>
        <v>2.0214194081128678</v>
      </c>
      <c r="O12" s="328">
        <f t="shared" si="4"/>
        <v>0.76027157577871485</v>
      </c>
      <c r="P12" s="328"/>
      <c r="Q12" s="328">
        <f t="shared" si="5"/>
        <v>5.6664876201938386</v>
      </c>
      <c r="R12" s="328">
        <f t="shared" si="6"/>
        <v>0.4660838830504721</v>
      </c>
      <c r="S12" s="327"/>
      <c r="T12" s="328">
        <f t="shared" si="7"/>
        <v>3.0097362545829176</v>
      </c>
      <c r="U12" s="328">
        <f t="shared" si="8"/>
        <v>0.67551009071680213</v>
      </c>
    </row>
    <row r="13" spans="1:21" x14ac:dyDescent="0.2">
      <c r="A13" s="329" t="str">
        <f>name!D8</f>
        <v>23 Teaching and other educational professionals</v>
      </c>
      <c r="B13" s="330">
        <v>19.30463270358111</v>
      </c>
      <c r="C13" s="330">
        <v>8.8849062722974885</v>
      </c>
      <c r="D13" s="330">
        <f t="shared" si="0"/>
        <v>28.189538975878598</v>
      </c>
      <c r="E13" s="331"/>
      <c r="F13" s="330">
        <v>22.812485711572677</v>
      </c>
      <c r="G13" s="330">
        <v>9.2397643670305492</v>
      </c>
      <c r="H13" s="330">
        <f t="shared" si="1"/>
        <v>32.052250078603223</v>
      </c>
      <c r="I13" s="331"/>
      <c r="J13" s="330">
        <v>24.068538358015765</v>
      </c>
      <c r="K13" s="330">
        <v>9.3122567842183663</v>
      </c>
      <c r="L13" s="330">
        <f t="shared" si="2"/>
        <v>33.380795142234135</v>
      </c>
      <c r="M13" s="236"/>
      <c r="N13" s="328">
        <f t="shared" si="3"/>
        <v>3.395637046487554</v>
      </c>
      <c r="O13" s="328">
        <f t="shared" si="4"/>
        <v>0.35795593960614713</v>
      </c>
      <c r="P13" s="328"/>
      <c r="Q13" s="328">
        <f t="shared" si="5"/>
        <v>0.78632484960232674</v>
      </c>
      <c r="R13" s="328">
        <f t="shared" si="6"/>
        <v>5.2114123419277902E-2</v>
      </c>
      <c r="S13" s="327"/>
      <c r="T13" s="328">
        <f t="shared" si="7"/>
        <v>2.6015944492274068</v>
      </c>
      <c r="U13" s="328">
        <f t="shared" si="8"/>
        <v>0.27112255893806392</v>
      </c>
    </row>
    <row r="14" spans="1:21" x14ac:dyDescent="0.2">
      <c r="A14" s="329" t="str">
        <f>name!D9</f>
        <v>24 Business, media and public service professionals</v>
      </c>
      <c r="B14" s="330">
        <v>13.252947219504989</v>
      </c>
      <c r="C14" s="330">
        <v>15.701601426641238</v>
      </c>
      <c r="D14" s="330">
        <f t="shared" si="0"/>
        <v>28.954548646146229</v>
      </c>
      <c r="E14" s="331"/>
      <c r="F14" s="330">
        <v>19.019183857556449</v>
      </c>
      <c r="G14" s="330">
        <v>20.847784176834971</v>
      </c>
      <c r="H14" s="330">
        <f t="shared" si="1"/>
        <v>39.866968034391419</v>
      </c>
      <c r="I14" s="331"/>
      <c r="J14" s="330">
        <v>23.302061820807459</v>
      </c>
      <c r="K14" s="330">
        <v>22.886904143173687</v>
      </c>
      <c r="L14" s="330">
        <f t="shared" si="2"/>
        <v>46.188965963981147</v>
      </c>
      <c r="M14" s="236"/>
      <c r="N14" s="328">
        <f t="shared" si="3"/>
        <v>7.4919352062422728</v>
      </c>
      <c r="O14" s="328">
        <f t="shared" si="4"/>
        <v>1.3631655218841132</v>
      </c>
      <c r="P14" s="328"/>
      <c r="Q14" s="328">
        <f t="shared" si="5"/>
        <v>5.8335077652864831</v>
      </c>
      <c r="R14" s="328">
        <f t="shared" si="6"/>
        <v>0.62405386874686553</v>
      </c>
      <c r="S14" s="327"/>
      <c r="T14" s="328">
        <f t="shared" si="7"/>
        <v>6.6054190645401745</v>
      </c>
      <c r="U14" s="328">
        <f t="shared" si="8"/>
        <v>0.98611589593247118</v>
      </c>
    </row>
    <row r="15" spans="1:21" x14ac:dyDescent="0.2">
      <c r="A15" s="329" t="str">
        <f>name!D10</f>
        <v>31 Science, engineering and technology associate professionals</v>
      </c>
      <c r="B15" s="330">
        <v>2.6313367960993546</v>
      </c>
      <c r="C15" s="330">
        <v>7.0456922545137841</v>
      </c>
      <c r="D15" s="330">
        <f t="shared" si="0"/>
        <v>9.6770290506131396</v>
      </c>
      <c r="E15" s="331"/>
      <c r="F15" s="330">
        <v>3.4092257546206475</v>
      </c>
      <c r="G15" s="330">
        <v>9.4920466059378317</v>
      </c>
      <c r="H15" s="330">
        <f t="shared" si="1"/>
        <v>12.90127236055848</v>
      </c>
      <c r="I15" s="331"/>
      <c r="J15" s="330">
        <v>4.3186200007755033</v>
      </c>
      <c r="K15" s="330">
        <v>8.7229349302249837</v>
      </c>
      <c r="L15" s="330">
        <f t="shared" si="2"/>
        <v>13.041554931000487</v>
      </c>
      <c r="M15" s="236"/>
      <c r="N15" s="328">
        <f t="shared" si="3"/>
        <v>5.3163658136622383</v>
      </c>
      <c r="O15" s="328">
        <f t="shared" si="4"/>
        <v>1.588827699768558</v>
      </c>
      <c r="P15" s="328"/>
      <c r="Q15" s="328">
        <f t="shared" si="5"/>
        <v>6.141993098311116</v>
      </c>
      <c r="R15" s="328">
        <f t="shared" si="6"/>
        <v>-0.56173959437800791</v>
      </c>
      <c r="S15" s="327"/>
      <c r="T15" s="328">
        <f t="shared" si="7"/>
        <v>5.9200311443204034</v>
      </c>
      <c r="U15" s="328">
        <f t="shared" si="8"/>
        <v>7.2125020655300354E-2</v>
      </c>
    </row>
    <row r="16" spans="1:21" x14ac:dyDescent="0.2">
      <c r="A16" s="329" t="str">
        <f>name!D11</f>
        <v>32 Health and social care associate professionals</v>
      </c>
      <c r="B16" s="330">
        <v>8.6013189434570894</v>
      </c>
      <c r="C16" s="330">
        <v>2.8708494571128225</v>
      </c>
      <c r="D16" s="330">
        <f t="shared" si="0"/>
        <v>11.472168400569911</v>
      </c>
      <c r="E16" s="331"/>
      <c r="F16" s="330">
        <v>9.8855455765535911</v>
      </c>
      <c r="G16" s="330">
        <v>3.4167071620603737</v>
      </c>
      <c r="H16" s="330">
        <f t="shared" si="1"/>
        <v>13.302252738613966</v>
      </c>
      <c r="I16" s="331"/>
      <c r="J16" s="330">
        <v>20.517347324795921</v>
      </c>
      <c r="K16" s="330">
        <v>5.388754044754779</v>
      </c>
      <c r="L16" s="330">
        <f t="shared" si="2"/>
        <v>25.906101369550701</v>
      </c>
      <c r="M16" s="236"/>
      <c r="N16" s="328">
        <f t="shared" si="3"/>
        <v>2.8222535769535373</v>
      </c>
      <c r="O16" s="328">
        <f t="shared" si="4"/>
        <v>4.9884130442360508</v>
      </c>
      <c r="P16" s="328"/>
      <c r="Q16" s="328">
        <f t="shared" si="5"/>
        <v>3.5426957541038862</v>
      </c>
      <c r="R16" s="328">
        <f t="shared" si="6"/>
        <v>3.0841846627137182</v>
      </c>
      <c r="S16" s="327"/>
      <c r="T16" s="328">
        <f t="shared" si="7"/>
        <v>3.004437860943221</v>
      </c>
      <c r="U16" s="328">
        <f t="shared" si="8"/>
        <v>4.5438423051811672</v>
      </c>
    </row>
    <row r="17" spans="1:21" x14ac:dyDescent="0.2">
      <c r="A17" s="329" t="str">
        <f>name!D12</f>
        <v>33 Protective service occupations</v>
      </c>
      <c r="B17" s="330">
        <v>1.5150155680165214</v>
      </c>
      <c r="C17" s="330">
        <v>5.6505474864946992</v>
      </c>
      <c r="D17" s="330">
        <f t="shared" si="0"/>
        <v>7.165563054511221</v>
      </c>
      <c r="E17" s="331"/>
      <c r="F17" s="330">
        <v>1.8053095847081375</v>
      </c>
      <c r="G17" s="330">
        <v>5.916714025042725</v>
      </c>
      <c r="H17" s="330">
        <f t="shared" si="1"/>
        <v>7.7220236097508623</v>
      </c>
      <c r="I17" s="331"/>
      <c r="J17" s="330">
        <v>2.0383160602030155</v>
      </c>
      <c r="K17" s="330">
        <v>4.694497196225452</v>
      </c>
      <c r="L17" s="330">
        <f t="shared" si="2"/>
        <v>6.732813256428468</v>
      </c>
      <c r="M17" s="236"/>
      <c r="N17" s="328">
        <f t="shared" si="3"/>
        <v>3.5683168823000155</v>
      </c>
      <c r="O17" s="328">
        <f t="shared" si="4"/>
        <v>0.81256294519018724</v>
      </c>
      <c r="P17" s="328"/>
      <c r="Q17" s="328">
        <f t="shared" si="5"/>
        <v>0.92482614615772007</v>
      </c>
      <c r="R17" s="328">
        <f t="shared" si="6"/>
        <v>-1.5307643018641071</v>
      </c>
      <c r="S17" s="327"/>
      <c r="T17" s="328">
        <f t="shared" si="7"/>
        <v>1.5070392816855849</v>
      </c>
      <c r="U17" s="328">
        <f t="shared" si="8"/>
        <v>-0.90972593605141983</v>
      </c>
    </row>
    <row r="18" spans="1:21" x14ac:dyDescent="0.2">
      <c r="A18" s="329" t="str">
        <f>name!D13</f>
        <v>34 Culture, media and sports occupations</v>
      </c>
      <c r="B18" s="330">
        <v>3.7772599566183307</v>
      </c>
      <c r="C18" s="330">
        <v>3.7916091224575581</v>
      </c>
      <c r="D18" s="330">
        <f t="shared" si="0"/>
        <v>7.5688690790758884</v>
      </c>
      <c r="E18" s="331"/>
      <c r="F18" s="330">
        <v>5.0254438739085918</v>
      </c>
      <c r="G18" s="330">
        <v>4.5651923409589426</v>
      </c>
      <c r="H18" s="330">
        <f t="shared" si="1"/>
        <v>9.5906362148675335</v>
      </c>
      <c r="I18" s="331"/>
      <c r="J18" s="330">
        <v>4.9428185977556733</v>
      </c>
      <c r="K18" s="330">
        <v>3.7706132930280152</v>
      </c>
      <c r="L18" s="330">
        <f t="shared" si="2"/>
        <v>8.7134318907836885</v>
      </c>
      <c r="M18" s="236"/>
      <c r="N18" s="328">
        <f t="shared" si="3"/>
        <v>5.8764839684062542</v>
      </c>
      <c r="O18" s="328">
        <f t="shared" si="4"/>
        <v>-0.11045927094597285</v>
      </c>
      <c r="P18" s="327"/>
      <c r="Q18" s="328">
        <f t="shared" si="5"/>
        <v>3.7832111622488451</v>
      </c>
      <c r="R18" s="328">
        <f t="shared" si="6"/>
        <v>-1.2667284686593838</v>
      </c>
      <c r="S18" s="327"/>
      <c r="T18" s="328">
        <f t="shared" si="7"/>
        <v>4.8487567001999521</v>
      </c>
      <c r="U18" s="328">
        <f t="shared" si="8"/>
        <v>-0.6374363502046787</v>
      </c>
    </row>
    <row r="19" spans="1:21" x14ac:dyDescent="0.2">
      <c r="A19" s="329" t="str">
        <f>name!D14</f>
        <v>35 Business and public service associate professionals</v>
      </c>
      <c r="B19" s="330">
        <v>15.553556346561809</v>
      </c>
      <c r="C19" s="330">
        <v>15.401465563658078</v>
      </c>
      <c r="D19" s="330">
        <f t="shared" si="0"/>
        <v>30.955021910219887</v>
      </c>
      <c r="E19" s="331"/>
      <c r="F19" s="330">
        <v>17.799138035787625</v>
      </c>
      <c r="G19" s="330">
        <v>18.201538247174913</v>
      </c>
      <c r="H19" s="330">
        <f t="shared" si="1"/>
        <v>36.000676282962537</v>
      </c>
      <c r="I19" s="331"/>
      <c r="J19" s="330">
        <v>19.949334938533912</v>
      </c>
      <c r="K19" s="330">
        <v>18.205306081860389</v>
      </c>
      <c r="L19" s="330">
        <f t="shared" si="2"/>
        <v>38.154641020394301</v>
      </c>
      <c r="M19" s="236"/>
      <c r="N19" s="328">
        <f t="shared" si="3"/>
        <v>2.7339183722641325</v>
      </c>
      <c r="O19" s="328">
        <f t="shared" si="4"/>
        <v>0.76320282674413598</v>
      </c>
      <c r="P19" s="327"/>
      <c r="Q19" s="328">
        <f t="shared" si="5"/>
        <v>3.3973024903406257</v>
      </c>
      <c r="R19" s="328">
        <f t="shared" si="6"/>
        <v>1.3799092870803165E-3</v>
      </c>
      <c r="S19" s="327"/>
      <c r="T19" s="328">
        <f t="shared" si="7"/>
        <v>3.0661156500854991</v>
      </c>
      <c r="U19" s="328">
        <f t="shared" si="8"/>
        <v>0.38814921092178434</v>
      </c>
    </row>
    <row r="20" spans="1:21" x14ac:dyDescent="0.2">
      <c r="A20" s="329" t="str">
        <f>name!D15</f>
        <v>41 Administrative occupations</v>
      </c>
      <c r="B20" s="330">
        <v>40.928162830063926</v>
      </c>
      <c r="C20" s="330">
        <v>22.490742334149228</v>
      </c>
      <c r="D20" s="330">
        <f t="shared" si="0"/>
        <v>63.418905164213157</v>
      </c>
      <c r="E20" s="331"/>
      <c r="F20" s="330">
        <v>39.730815593953082</v>
      </c>
      <c r="G20" s="330">
        <v>26.051397966608913</v>
      </c>
      <c r="H20" s="330">
        <f t="shared" si="1"/>
        <v>65.782213560561999</v>
      </c>
      <c r="I20" s="331"/>
      <c r="J20" s="330">
        <v>36.427950328965601</v>
      </c>
      <c r="K20" s="330">
        <v>31.904437887285653</v>
      </c>
      <c r="L20" s="330">
        <f t="shared" si="2"/>
        <v>68.332388216251246</v>
      </c>
      <c r="M20" s="236"/>
      <c r="N20" s="328">
        <f t="shared" si="3"/>
        <v>-0.59206645372554823</v>
      </c>
      <c r="O20" s="328">
        <f t="shared" si="4"/>
        <v>-0.57693431743777168</v>
      </c>
      <c r="P20" s="327"/>
      <c r="Q20" s="328">
        <f t="shared" si="5"/>
        <v>2.9829785465847358</v>
      </c>
      <c r="R20" s="328">
        <f t="shared" si="6"/>
        <v>1.3603273052260167</v>
      </c>
      <c r="S20" s="327"/>
      <c r="T20" s="328">
        <f t="shared" si="7"/>
        <v>0.73443353964286473</v>
      </c>
      <c r="U20" s="328">
        <f t="shared" si="8"/>
        <v>0.25388419635334891</v>
      </c>
    </row>
    <row r="21" spans="1:21" x14ac:dyDescent="0.2">
      <c r="A21" s="329" t="str">
        <f>name!D16</f>
        <v>42 Secretarial and related occupations</v>
      </c>
      <c r="B21" s="330">
        <v>14.314768689649584</v>
      </c>
      <c r="C21" s="330">
        <v>1.3713215628794124</v>
      </c>
      <c r="D21" s="330">
        <f t="shared" si="0"/>
        <v>15.686090252528997</v>
      </c>
      <c r="E21" s="331"/>
      <c r="F21" s="330">
        <v>12.835595840408617</v>
      </c>
      <c r="G21" s="330">
        <v>1.078504725594122</v>
      </c>
      <c r="H21" s="330">
        <f t="shared" si="1"/>
        <v>13.914100566002739</v>
      </c>
      <c r="I21" s="331"/>
      <c r="J21" s="330">
        <v>8.5611429027270418</v>
      </c>
      <c r="K21" s="330">
        <v>1.1486326434722474</v>
      </c>
      <c r="L21" s="330">
        <f t="shared" si="2"/>
        <v>9.709775546199289</v>
      </c>
      <c r="M21" s="236"/>
      <c r="N21" s="328">
        <f t="shared" si="3"/>
        <v>-2.1577706008706343</v>
      </c>
      <c r="O21" s="328">
        <f t="shared" si="4"/>
        <v>-2.6638014725158365</v>
      </c>
      <c r="P21" s="327"/>
      <c r="Q21" s="328">
        <f t="shared" si="5"/>
        <v>-4.6904213767998364</v>
      </c>
      <c r="R21" s="328">
        <f t="shared" si="6"/>
        <v>0.420860881056484</v>
      </c>
      <c r="S21" s="327"/>
      <c r="T21" s="328">
        <f t="shared" si="7"/>
        <v>-2.3689217597521628</v>
      </c>
      <c r="U21" s="328">
        <f t="shared" si="8"/>
        <v>-2.3699293653370535</v>
      </c>
    </row>
    <row r="22" spans="1:21" x14ac:dyDescent="0.2">
      <c r="A22" s="329" t="str">
        <f>name!D17</f>
        <v>51 Skilled agricultural and related trades</v>
      </c>
      <c r="B22" s="330">
        <v>0.95597669556855125</v>
      </c>
      <c r="C22" s="330">
        <v>5.6793066229719233</v>
      </c>
      <c r="D22" s="330">
        <f t="shared" si="0"/>
        <v>6.6352833185404743</v>
      </c>
      <c r="E22" s="331"/>
      <c r="F22" s="330">
        <v>1.0245116506617324</v>
      </c>
      <c r="G22" s="330">
        <v>4.7339757640313911</v>
      </c>
      <c r="H22" s="330">
        <f t="shared" si="1"/>
        <v>5.7584874146931231</v>
      </c>
      <c r="I22" s="331"/>
      <c r="J22" s="330">
        <v>1.4736849718200746</v>
      </c>
      <c r="K22" s="330">
        <v>4.826280321764834</v>
      </c>
      <c r="L22" s="330">
        <f t="shared" si="2"/>
        <v>6.2999652935849086</v>
      </c>
      <c r="M22" s="236"/>
      <c r="N22" s="328">
        <f t="shared" si="3"/>
        <v>1.3943882347941194</v>
      </c>
      <c r="O22" s="328">
        <f t="shared" si="4"/>
        <v>2.4532761060687358</v>
      </c>
      <c r="P22" s="327"/>
      <c r="Q22" s="328">
        <f t="shared" si="5"/>
        <v>-3.5757781633371732</v>
      </c>
      <c r="R22" s="328">
        <f t="shared" si="6"/>
        <v>0.12882063410830646</v>
      </c>
      <c r="S22" s="327"/>
      <c r="T22" s="328">
        <f t="shared" si="7"/>
        <v>-2.7947346552196772</v>
      </c>
      <c r="U22" s="328">
        <f t="shared" si="8"/>
        <v>0.60092693708435618</v>
      </c>
    </row>
    <row r="23" spans="1:21" x14ac:dyDescent="0.2">
      <c r="A23" s="329" t="str">
        <f>name!D18</f>
        <v>52 Skilled metal, electrical and electronic trades</v>
      </c>
      <c r="B23" s="330">
        <v>0.39144531670494914</v>
      </c>
      <c r="C23" s="330">
        <v>23.84717052746921</v>
      </c>
      <c r="D23" s="330">
        <f t="shared" si="0"/>
        <v>24.238615844174159</v>
      </c>
      <c r="E23" s="331"/>
      <c r="F23" s="330">
        <v>0.49785733480420385</v>
      </c>
      <c r="G23" s="330">
        <v>21.53350683713246</v>
      </c>
      <c r="H23" s="330">
        <f t="shared" si="1"/>
        <v>22.031364171936666</v>
      </c>
      <c r="I23" s="331"/>
      <c r="J23" s="330">
        <v>1.0193556302732383</v>
      </c>
      <c r="K23" s="330">
        <v>18.325696849103391</v>
      </c>
      <c r="L23" s="330">
        <f t="shared" si="2"/>
        <v>19.34505247937663</v>
      </c>
      <c r="M23" s="236"/>
      <c r="N23" s="328">
        <f t="shared" si="3"/>
        <v>4.9268805711115249</v>
      </c>
      <c r="O23" s="328">
        <f t="shared" si="4"/>
        <v>4.8933738212245892</v>
      </c>
      <c r="P23" s="327"/>
      <c r="Q23" s="328">
        <f t="shared" si="5"/>
        <v>-2.0204182895117495</v>
      </c>
      <c r="R23" s="328">
        <f t="shared" si="6"/>
        <v>-1.0696112403444036</v>
      </c>
      <c r="S23" s="327"/>
      <c r="T23" s="328">
        <f t="shared" si="7"/>
        <v>-1.891482158105906</v>
      </c>
      <c r="U23" s="328">
        <f t="shared" si="8"/>
        <v>-0.86312273110528137</v>
      </c>
    </row>
    <row r="24" spans="1:21" x14ac:dyDescent="0.2">
      <c r="A24" s="329" t="str">
        <f>name!D19</f>
        <v>53 Skilled construction and building trades</v>
      </c>
      <c r="B24" s="330">
        <v>0.19055775164600394</v>
      </c>
      <c r="C24" s="330">
        <v>23.171491048782897</v>
      </c>
      <c r="D24" s="330">
        <f t="shared" si="0"/>
        <v>23.362048800428902</v>
      </c>
      <c r="E24" s="331"/>
      <c r="F24" s="330">
        <v>0.35052280478502529</v>
      </c>
      <c r="G24" s="330">
        <v>18.687000937281113</v>
      </c>
      <c r="H24" s="330">
        <f t="shared" si="1"/>
        <v>19.037523742066139</v>
      </c>
      <c r="I24" s="331"/>
      <c r="J24" s="330">
        <v>0.20548733458967877</v>
      </c>
      <c r="K24" s="330">
        <v>14.95328505791648</v>
      </c>
      <c r="L24" s="330">
        <f t="shared" si="2"/>
        <v>15.158772392506158</v>
      </c>
      <c r="M24" s="236"/>
      <c r="N24" s="328">
        <f t="shared" si="3"/>
        <v>12.963445836002219</v>
      </c>
      <c r="O24" s="328">
        <f t="shared" si="4"/>
        <v>-3.4976434632391751</v>
      </c>
      <c r="P24" s="327"/>
      <c r="Q24" s="328">
        <f t="shared" si="5"/>
        <v>-4.2106722685078868</v>
      </c>
      <c r="R24" s="328">
        <f t="shared" si="6"/>
        <v>-1.4749946762206534</v>
      </c>
      <c r="S24" s="327"/>
      <c r="T24" s="328">
        <f t="shared" si="7"/>
        <v>-4.0113450256323846</v>
      </c>
      <c r="U24" s="328">
        <f t="shared" si="8"/>
        <v>-1.5074069083834019</v>
      </c>
    </row>
    <row r="25" spans="1:21" x14ac:dyDescent="0.2">
      <c r="A25" s="329" t="str">
        <f>name!D20</f>
        <v>54 Textiles, printing and other skilled trades</v>
      </c>
      <c r="B25" s="330">
        <v>5.0891754797544602</v>
      </c>
      <c r="C25" s="330">
        <v>8.5986925362191382</v>
      </c>
      <c r="D25" s="330">
        <f t="shared" si="0"/>
        <v>13.687868015973599</v>
      </c>
      <c r="E25" s="331"/>
      <c r="F25" s="330">
        <v>4.7647305866147196</v>
      </c>
      <c r="G25" s="330">
        <v>6.521292846234755</v>
      </c>
      <c r="H25" s="330">
        <f t="shared" si="1"/>
        <v>11.286023432849476</v>
      </c>
      <c r="I25" s="331"/>
      <c r="J25" s="330">
        <v>4.5348046131402615</v>
      </c>
      <c r="K25" s="330">
        <v>6.0683788945501265</v>
      </c>
      <c r="L25" s="330">
        <f t="shared" si="2"/>
        <v>10.603183507690389</v>
      </c>
      <c r="M25" s="236"/>
      <c r="N25" s="328">
        <f t="shared" si="3"/>
        <v>-1.308855677126719</v>
      </c>
      <c r="O25" s="328">
        <f t="shared" si="4"/>
        <v>-0.32918364540749367</v>
      </c>
      <c r="P25" s="327"/>
      <c r="Q25" s="328">
        <f t="shared" si="5"/>
        <v>-5.3805854409376463</v>
      </c>
      <c r="R25" s="328">
        <f t="shared" si="6"/>
        <v>-0.47872474032134571</v>
      </c>
      <c r="S25" s="327"/>
      <c r="T25" s="328">
        <f t="shared" si="7"/>
        <v>-3.7853891278595508</v>
      </c>
      <c r="U25" s="328">
        <f t="shared" si="8"/>
        <v>-0.41520767863038044</v>
      </c>
    </row>
    <row r="26" spans="1:21" x14ac:dyDescent="0.2">
      <c r="A26" s="329" t="str">
        <f>name!D21</f>
        <v>61 Caring personal service occupations</v>
      </c>
      <c r="B26" s="330">
        <v>46.447853223367609</v>
      </c>
      <c r="C26" s="330">
        <v>6.8220311082832339</v>
      </c>
      <c r="D26" s="330">
        <f t="shared" si="0"/>
        <v>53.269884331650843</v>
      </c>
      <c r="E26" s="331"/>
      <c r="F26" s="330">
        <v>45.522276554957713</v>
      </c>
      <c r="G26" s="330">
        <v>7.2361921449473465</v>
      </c>
      <c r="H26" s="330">
        <f t="shared" si="1"/>
        <v>52.758468699905059</v>
      </c>
      <c r="I26" s="331"/>
      <c r="J26" s="330">
        <v>51.129537444958892</v>
      </c>
      <c r="K26" s="330">
        <v>10.26768580332674</v>
      </c>
      <c r="L26" s="330">
        <f t="shared" si="2"/>
        <v>61.397223248285634</v>
      </c>
      <c r="M26" s="236"/>
      <c r="N26" s="328">
        <f t="shared" si="3"/>
        <v>-0.40175970749519729</v>
      </c>
      <c r="O26" s="328">
        <f t="shared" si="4"/>
        <v>0.77741000528701587</v>
      </c>
      <c r="P26" s="327"/>
      <c r="Q26" s="328">
        <f t="shared" si="5"/>
        <v>1.1857322693935801</v>
      </c>
      <c r="R26" s="328">
        <f t="shared" si="6"/>
        <v>2.3601307628105639</v>
      </c>
      <c r="S26" s="327"/>
      <c r="T26" s="328">
        <f t="shared" si="7"/>
        <v>-0.19275091680868162</v>
      </c>
      <c r="U26" s="328">
        <f t="shared" si="8"/>
        <v>1.0160625921760369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3.7035254558538186</v>
      </c>
      <c r="D27" s="330">
        <f t="shared" si="0"/>
        <v>13.010823319154134</v>
      </c>
      <c r="E27" s="331"/>
      <c r="F27" s="330">
        <v>9.7060811026109342</v>
      </c>
      <c r="G27" s="330">
        <v>4.5766652045807943</v>
      </c>
      <c r="H27" s="330">
        <f t="shared" si="1"/>
        <v>14.282746307191729</v>
      </c>
      <c r="I27" s="331"/>
      <c r="J27" s="330">
        <v>7.2911231805937735</v>
      </c>
      <c r="K27" s="330">
        <v>4.4562997909766944</v>
      </c>
      <c r="L27" s="330">
        <f t="shared" si="2"/>
        <v>11.747422971570469</v>
      </c>
      <c r="M27" s="236"/>
      <c r="N27" s="328">
        <f t="shared" si="3"/>
        <v>0.84260606803632232</v>
      </c>
      <c r="O27" s="328">
        <f t="shared" si="4"/>
        <v>-1.8892261321939774</v>
      </c>
      <c r="P27" s="327"/>
      <c r="Q27" s="328">
        <f t="shared" si="5"/>
        <v>4.3246080995484437</v>
      </c>
      <c r="R27" s="328">
        <f t="shared" si="6"/>
        <v>-0.17752113276149339</v>
      </c>
      <c r="S27" s="327"/>
      <c r="T27" s="328">
        <f t="shared" si="7"/>
        <v>1.8829211890578623</v>
      </c>
      <c r="U27" s="328">
        <f t="shared" si="8"/>
        <v>-1.2943395154364712</v>
      </c>
    </row>
    <row r="28" spans="1:21" x14ac:dyDescent="0.2">
      <c r="A28" s="329" t="str">
        <f>name!D23</f>
        <v>63 Community and civil enforcement occupations</v>
      </c>
      <c r="B28" s="330">
        <v>0.14857028129526015</v>
      </c>
      <c r="C28" s="330">
        <v>0.5024442553665307</v>
      </c>
      <c r="D28" s="330">
        <f t="shared" si="0"/>
        <v>0.65101453666179088</v>
      </c>
      <c r="E28" s="331"/>
      <c r="F28" s="330">
        <v>0.14522619862490938</v>
      </c>
      <c r="G28" s="330">
        <v>0.54268299610657056</v>
      </c>
      <c r="H28" s="330">
        <f t="shared" si="1"/>
        <v>0.68790919473147993</v>
      </c>
      <c r="I28" s="331"/>
      <c r="J28" s="330">
        <v>0.18542960676717424</v>
      </c>
      <c r="K28" s="330">
        <v>0.36994010637158842</v>
      </c>
      <c r="L28" s="330">
        <f>SUM(J28:K28)</f>
        <v>0.55536971313876271</v>
      </c>
      <c r="M28" s="236"/>
      <c r="N28" s="328">
        <f t="shared" si="3"/>
        <v>-0.45427709763405932</v>
      </c>
      <c r="O28" s="328">
        <f t="shared" si="4"/>
        <v>1.6425629005593301</v>
      </c>
      <c r="P28" s="327"/>
      <c r="Q28" s="328">
        <f t="shared" si="5"/>
        <v>1.5527447136352901</v>
      </c>
      <c r="R28" s="328">
        <f t="shared" si="6"/>
        <v>-2.5222086912254471</v>
      </c>
      <c r="S28" s="327"/>
      <c r="T28" s="328">
        <f t="shared" si="7"/>
        <v>1.10859736213893</v>
      </c>
      <c r="U28" s="328">
        <f t="shared" si="8"/>
        <v>-1.4166878692344453</v>
      </c>
    </row>
    <row r="29" spans="1:21" x14ac:dyDescent="0.2">
      <c r="A29" s="329" t="str">
        <f>name!D24</f>
        <v>71 Sales occupations</v>
      </c>
      <c r="B29" s="330">
        <v>26.801351371789888</v>
      </c>
      <c r="C29" s="330">
        <v>15.598713285286955</v>
      </c>
      <c r="D29" s="330">
        <f t="shared" si="0"/>
        <v>42.40006465707684</v>
      </c>
      <c r="E29" s="331"/>
      <c r="F29" s="330">
        <v>24.439558964494367</v>
      </c>
      <c r="G29" s="330">
        <v>16.905992228791654</v>
      </c>
      <c r="H29" s="330">
        <f t="shared" si="1"/>
        <v>41.34555119328602</v>
      </c>
      <c r="I29" s="331"/>
      <c r="J29" s="330">
        <v>21.234109915102604</v>
      </c>
      <c r="K29" s="330">
        <v>16.529234926864472</v>
      </c>
      <c r="L29" s="330">
        <f t="shared" si="2"/>
        <v>37.763344841967076</v>
      </c>
      <c r="M29" s="236"/>
      <c r="N29" s="328">
        <f t="shared" si="3"/>
        <v>-1.8280687935231965</v>
      </c>
      <c r="O29" s="328">
        <f t="shared" si="4"/>
        <v>-0.93291602639272719</v>
      </c>
      <c r="P29" s="327"/>
      <c r="Q29" s="328">
        <f t="shared" si="5"/>
        <v>1.62261774065382</v>
      </c>
      <c r="R29" s="328">
        <f t="shared" si="6"/>
        <v>-0.1501371944411356</v>
      </c>
      <c r="S29" s="327"/>
      <c r="T29" s="328">
        <f t="shared" si="7"/>
        <v>-0.50243476319604685</v>
      </c>
      <c r="U29" s="328">
        <f t="shared" si="8"/>
        <v>-0.602351264520673</v>
      </c>
    </row>
    <row r="30" spans="1:21" x14ac:dyDescent="0.2">
      <c r="A30" s="329" t="str">
        <f>name!D25</f>
        <v>72 Customer service occupations</v>
      </c>
      <c r="B30" s="330">
        <v>5.9082385639860187</v>
      </c>
      <c r="C30" s="330">
        <v>4.8371832928915497</v>
      </c>
      <c r="D30" s="330">
        <f t="shared" si="0"/>
        <v>10.745421856877568</v>
      </c>
      <c r="E30" s="331"/>
      <c r="F30" s="330">
        <v>6.624264612884164</v>
      </c>
      <c r="G30" s="330">
        <v>5.5373160111344033</v>
      </c>
      <c r="H30" s="330">
        <f t="shared" si="1"/>
        <v>12.161580624018567</v>
      </c>
      <c r="I30" s="331"/>
      <c r="J30" s="330">
        <v>7.1518648617067138</v>
      </c>
      <c r="K30" s="330">
        <v>8.0176696109438481</v>
      </c>
      <c r="L30" s="330">
        <f t="shared" si="2"/>
        <v>15.169534472650561</v>
      </c>
      <c r="M30" s="236"/>
      <c r="N30" s="328">
        <f t="shared" si="3"/>
        <v>2.314204018452326</v>
      </c>
      <c r="O30" s="328">
        <f t="shared" si="4"/>
        <v>0.51219913532865036</v>
      </c>
      <c r="P30" s="327"/>
      <c r="Q30" s="328">
        <f t="shared" si="5"/>
        <v>2.7404238350359877</v>
      </c>
      <c r="R30" s="328">
        <f t="shared" si="6"/>
        <v>2.4982828643966171</v>
      </c>
      <c r="S30" s="327"/>
      <c r="T30" s="328">
        <f t="shared" si="7"/>
        <v>2.5069497475205038</v>
      </c>
      <c r="U30" s="328">
        <f t="shared" si="8"/>
        <v>1.4842894524328853</v>
      </c>
    </row>
    <row r="31" spans="1:21" x14ac:dyDescent="0.2">
      <c r="A31" s="329" t="str">
        <f>name!D26</f>
        <v>81 Process, plant and machine operatives</v>
      </c>
      <c r="B31" s="330">
        <v>5.5446275852697111</v>
      </c>
      <c r="C31" s="330">
        <v>16.966340729023649</v>
      </c>
      <c r="D31" s="330">
        <f t="shared" si="0"/>
        <v>22.510968314293361</v>
      </c>
      <c r="E31" s="331"/>
      <c r="F31" s="330">
        <v>4.8277318704181109</v>
      </c>
      <c r="G31" s="330">
        <v>14.537865598166652</v>
      </c>
      <c r="H31" s="330">
        <f t="shared" si="1"/>
        <v>19.365597468584763</v>
      </c>
      <c r="I31" s="331"/>
      <c r="J31" s="330">
        <v>5.471951865317279</v>
      </c>
      <c r="K31" s="330">
        <v>12.56136541635099</v>
      </c>
      <c r="L31" s="330">
        <f t="shared" si="2"/>
        <v>18.033317281668268</v>
      </c>
      <c r="M31" s="236"/>
      <c r="N31" s="328">
        <f t="shared" si="3"/>
        <v>-2.7310669570990931</v>
      </c>
      <c r="O31" s="328">
        <f t="shared" si="4"/>
        <v>0.83855378620709686</v>
      </c>
      <c r="P31" s="327"/>
      <c r="Q31" s="328">
        <f t="shared" si="5"/>
        <v>-3.0422579731969157</v>
      </c>
      <c r="R31" s="328">
        <f t="shared" si="6"/>
        <v>-0.96947532253945923</v>
      </c>
      <c r="S31" s="327"/>
      <c r="T31" s="328">
        <f t="shared" si="7"/>
        <v>-2.9652380545524215</v>
      </c>
      <c r="U31" s="328">
        <f t="shared" si="8"/>
        <v>-0.47405385713831238</v>
      </c>
    </row>
    <row r="32" spans="1:21" x14ac:dyDescent="0.2">
      <c r="A32" s="329" t="str">
        <f>name!D27</f>
        <v>82 Transport and mobile machine drivers and operatives</v>
      </c>
      <c r="B32" s="330">
        <v>1.2681265175658296</v>
      </c>
      <c r="C32" s="330">
        <v>23.879108679207448</v>
      </c>
      <c r="D32" s="330">
        <f t="shared" si="0"/>
        <v>25.147235196773277</v>
      </c>
      <c r="E32" s="331"/>
      <c r="F32" s="330">
        <v>1.2012269569164544</v>
      </c>
      <c r="G32" s="330">
        <v>22.647841402826831</v>
      </c>
      <c r="H32" s="330">
        <f t="shared" si="1"/>
        <v>23.849068359743285</v>
      </c>
      <c r="I32" s="331"/>
      <c r="J32" s="330">
        <v>1.7837615491995316</v>
      </c>
      <c r="K32" s="330">
        <v>20.557458175894403</v>
      </c>
      <c r="L32" s="330">
        <f t="shared" si="2"/>
        <v>22.341219725093936</v>
      </c>
      <c r="M32" s="236"/>
      <c r="N32" s="328">
        <f t="shared" si="3"/>
        <v>-1.0780891061699993</v>
      </c>
      <c r="O32" s="328">
        <f t="shared" si="4"/>
        <v>2.6709188053983368</v>
      </c>
      <c r="P32" s="327"/>
      <c r="Q32" s="328">
        <f t="shared" si="5"/>
        <v>-1.0532029211669736</v>
      </c>
      <c r="R32" s="328">
        <f t="shared" si="6"/>
        <v>-0.64352539369099127</v>
      </c>
      <c r="S32" s="327"/>
      <c r="T32" s="328">
        <f t="shared" si="7"/>
        <v>-1.0544572841160837</v>
      </c>
      <c r="U32" s="328">
        <f t="shared" si="8"/>
        <v>-0.43446521514171055</v>
      </c>
    </row>
    <row r="33" spans="1:21" x14ac:dyDescent="0.2">
      <c r="A33" s="329" t="str">
        <f>name!D28</f>
        <v>91 Elementary trades and related occupations</v>
      </c>
      <c r="B33" s="330">
        <v>3.4803225484386826</v>
      </c>
      <c r="C33" s="330">
        <v>10.034814141155639</v>
      </c>
      <c r="D33" s="330">
        <f t="shared" si="0"/>
        <v>13.515136689594321</v>
      </c>
      <c r="E33" s="331"/>
      <c r="F33" s="330">
        <v>2.4862163360678187</v>
      </c>
      <c r="G33" s="330">
        <v>8.4619382225488327</v>
      </c>
      <c r="H33" s="330">
        <f t="shared" si="1"/>
        <v>10.94815455861665</v>
      </c>
      <c r="I33" s="331"/>
      <c r="J33" s="330">
        <v>9.7868702570858179</v>
      </c>
      <c r="K33" s="330">
        <v>11.817151140787168</v>
      </c>
      <c r="L33" s="330">
        <f t="shared" si="2"/>
        <v>21.604021397872984</v>
      </c>
      <c r="M33" s="236"/>
      <c r="N33" s="328">
        <f t="shared" si="3"/>
        <v>-6.5059691543695504</v>
      </c>
      <c r="O33" s="328">
        <f t="shared" si="4"/>
        <v>9.5654586382762474</v>
      </c>
      <c r="P33" s="327"/>
      <c r="Q33" s="328">
        <f t="shared" si="5"/>
        <v>-3.3521708824814755</v>
      </c>
      <c r="R33" s="328">
        <f t="shared" si="6"/>
        <v>2.2514627101388962</v>
      </c>
      <c r="S33" s="327"/>
      <c r="T33" s="328">
        <f t="shared" si="7"/>
        <v>-4.1252828977893286</v>
      </c>
      <c r="U33" s="328">
        <f t="shared" si="8"/>
        <v>4.6356264099152833</v>
      </c>
    </row>
    <row r="34" spans="1:21" x14ac:dyDescent="0.2">
      <c r="A34" s="329" t="str">
        <f>name!D29</f>
        <v>92 Elementary administration and service occupations</v>
      </c>
      <c r="B34" s="330">
        <v>29.475272095399138</v>
      </c>
      <c r="C34" s="330">
        <v>29.913313307738488</v>
      </c>
      <c r="D34" s="330">
        <f t="shared" ref="D34" si="9">SUM(B34:C34)</f>
        <v>59.388585403137625</v>
      </c>
      <c r="E34" s="331"/>
      <c r="F34" s="330">
        <v>25.524180151695681</v>
      </c>
      <c r="G34" s="330">
        <v>26.937375680697443</v>
      </c>
      <c r="H34" s="330">
        <f t="shared" ref="H34" si="10">SUM(F34:G34)</f>
        <v>52.461555832393124</v>
      </c>
      <c r="I34" s="331"/>
      <c r="J34" s="330">
        <v>15.618990176979667</v>
      </c>
      <c r="K34" s="330">
        <v>23.55526131398458</v>
      </c>
      <c r="L34" s="330">
        <f t="shared" ref="L34" si="11">SUM(J34:K34)</f>
        <v>39.174251490964245</v>
      </c>
      <c r="M34" s="236"/>
      <c r="N34" s="328">
        <f t="shared" si="3"/>
        <v>-2.8374742812286247</v>
      </c>
      <c r="O34" s="328">
        <f t="shared" si="4"/>
        <v>-3.2212347875367753</v>
      </c>
      <c r="P34" s="327"/>
      <c r="Q34" s="328">
        <f t="shared" si="5"/>
        <v>-2.0739689910752368</v>
      </c>
      <c r="R34" s="328">
        <f t="shared" si="6"/>
        <v>-0.89044879112679665</v>
      </c>
      <c r="S34" s="327"/>
      <c r="T34" s="328">
        <f t="shared" si="7"/>
        <v>-2.4499183872846331</v>
      </c>
      <c r="U34" s="328">
        <f t="shared" si="8"/>
        <v>-1.9282399643098302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299.46439213246845</v>
      </c>
      <c r="C36" s="333">
        <f t="shared" ref="C36:D36" si="12">SUM(C9:C34)</f>
        <v>316.91560786753149</v>
      </c>
      <c r="D36" s="333">
        <f t="shared" si="12"/>
        <v>616.38000000000011</v>
      </c>
      <c r="E36" s="333"/>
      <c r="F36" s="333">
        <f>SUM(F9:F34)</f>
        <v>313.56636382009333</v>
      </c>
      <c r="G36" s="333">
        <f t="shared" ref="G36:H36" si="13">SUM(G9:G34)</f>
        <v>331.85263617990654</v>
      </c>
      <c r="H36" s="333">
        <f t="shared" si="13"/>
        <v>645.41899999999987</v>
      </c>
      <c r="I36" s="333"/>
      <c r="J36" s="333">
        <f>SUM(J9:J34)</f>
        <v>335.88061756657186</v>
      </c>
      <c r="K36" s="333">
        <f t="shared" ref="K36:L36" si="14">SUM(K9:K34)</f>
        <v>338.83238243342799</v>
      </c>
      <c r="L36" s="333">
        <f t="shared" si="14"/>
        <v>674.71299999999985</v>
      </c>
      <c r="M36" s="258"/>
      <c r="N36" s="334">
        <f t="shared" si="3"/>
        <v>0.92455797567772002</v>
      </c>
      <c r="O36" s="334">
        <f>IF(F36&gt;0,(EXP(LN(J36/F36)/($J$6-$F$6))-1)*100,0)</f>
        <v>0.45935024331036356</v>
      </c>
      <c r="P36" s="335"/>
      <c r="Q36" s="334">
        <f t="shared" ref="Q36" si="15">IF(C36&gt;0,(EXP(LN(G36/C36)/($F$6-$B$6))-1)*100,0)</f>
        <v>0.92536499591848731</v>
      </c>
      <c r="R36" s="334">
        <f t="shared" ref="R36" si="16">IF(G36&gt;0,(EXP(LN(K36/G36)/($J$6-$F$6))-1)*100,0)</f>
        <v>0.13885988485897727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0.29635624930957061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Sheffield City Region</v>
      </c>
      <c r="Q1" s="19" t="str">
        <f>CONCATENATE("Occupation Table 5.1  Males: Employment Change by Status (SOC 2020), ",B$5,"-",L$5,", ",Info!B5)</f>
        <v>Occupation Table 5.1  Males: Employment Change by Status (SOC 2020), 2015-2035, Sheffield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Sheffield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36.286932988870056</v>
      </c>
      <c r="C8" s="11">
        <v>5.0706480281626307</v>
      </c>
      <c r="D8" s="11">
        <v>11.198739368971387</v>
      </c>
      <c r="E8" s="11">
        <f>SUM(B8:D8)</f>
        <v>52.556320386004074</v>
      </c>
      <c r="F8" s="11"/>
      <c r="G8" s="11">
        <v>44.131251199544813</v>
      </c>
      <c r="H8" s="11">
        <v>7.9782376860875157</v>
      </c>
      <c r="I8" s="11">
        <v>11.788024000983514</v>
      </c>
      <c r="J8" s="11">
        <f>SUM(G8:I8)</f>
        <v>63.897512886615843</v>
      </c>
      <c r="K8" s="11"/>
      <c r="L8" s="11">
        <v>42.495505287425502</v>
      </c>
      <c r="M8" s="11">
        <v>9.3317405936786013</v>
      </c>
      <c r="N8" s="11">
        <v>12.867123003547436</v>
      </c>
      <c r="O8" s="11">
        <f>SUM(L8:N8)</f>
        <v>64.694368884651539</v>
      </c>
      <c r="Q8" s="10" t="str">
        <f>name!E4</f>
        <v>Managers, directors and senior officials</v>
      </c>
      <c r="R8" s="11">
        <v>24.610229381913648</v>
      </c>
      <c r="S8" s="11">
        <v>1.7476410889603584</v>
      </c>
      <c r="T8" s="11">
        <v>7.464324305052112</v>
      </c>
      <c r="U8" s="11">
        <f>SUM(R8:T8)</f>
        <v>33.822194775926114</v>
      </c>
      <c r="V8" s="11"/>
      <c r="W8" s="11">
        <v>29.82613769949085</v>
      </c>
      <c r="X8" s="11">
        <v>2.8924903329064708</v>
      </c>
      <c r="Y8" s="11">
        <v>7.3186520819471372</v>
      </c>
      <c r="Z8" s="11">
        <f>SUM(W8:Y8)</f>
        <v>40.037280114344455</v>
      </c>
      <c r="AA8" s="11"/>
      <c r="AB8" s="11">
        <v>27.198454179151305</v>
      </c>
      <c r="AC8" s="11">
        <v>3.0753742772759716</v>
      </c>
      <c r="AD8" s="11">
        <v>8.0180866012996859</v>
      </c>
      <c r="AE8" s="11">
        <f>SUM(AB8:AD8)</f>
        <v>38.291915057726968</v>
      </c>
      <c r="AG8" s="10" t="str">
        <f>name!E4</f>
        <v>Managers, directors and senior officials</v>
      </c>
      <c r="AH8" s="11">
        <v>11.676703606956403</v>
      </c>
      <c r="AI8" s="11">
        <v>3.323006939202271</v>
      </c>
      <c r="AJ8" s="11">
        <v>3.7344150639192657</v>
      </c>
      <c r="AK8" s="11">
        <f>SUM(AH8:AJ8)</f>
        <v>18.734125610077939</v>
      </c>
      <c r="AL8" s="11"/>
      <c r="AM8" s="11">
        <v>14.305113500053958</v>
      </c>
      <c r="AN8" s="11">
        <v>5.0857473531810449</v>
      </c>
      <c r="AO8" s="11">
        <v>4.4693719190363739</v>
      </c>
      <c r="AP8" s="11">
        <f>SUM(AM8:AO8)</f>
        <v>23.860232772271377</v>
      </c>
      <c r="AQ8" s="11"/>
      <c r="AR8" s="11">
        <v>15.297051108274209</v>
      </c>
      <c r="AS8" s="11">
        <v>6.2563663164026302</v>
      </c>
      <c r="AT8" s="11">
        <v>4.8490364022477488</v>
      </c>
      <c r="AU8" s="11">
        <f>SUM(AR8:AT8)</f>
        <v>26.402453826924585</v>
      </c>
    </row>
    <row r="9" spans="1:47" x14ac:dyDescent="0.2">
      <c r="A9" t="str">
        <f>name!E5</f>
        <v>Professional occupations</v>
      </c>
      <c r="B9" s="11">
        <v>74.753987162387403</v>
      </c>
      <c r="C9" s="11">
        <v>22.635808739129963</v>
      </c>
      <c r="D9" s="11">
        <v>11.927286516409433</v>
      </c>
      <c r="E9" s="11">
        <f t="shared" ref="E9:E18" si="0">SUM(B9:D9)</f>
        <v>109.31708241792681</v>
      </c>
      <c r="F9" s="11"/>
      <c r="G9" s="11">
        <v>94.96019108347781</v>
      </c>
      <c r="H9" s="11">
        <v>27.732387702631232</v>
      </c>
      <c r="I9" s="11">
        <v>13.641701993940794</v>
      </c>
      <c r="J9" s="11">
        <f t="shared" ref="J9:J16" si="1">SUM(G9:I9)</f>
        <v>136.33428078004982</v>
      </c>
      <c r="K9" s="11"/>
      <c r="L9" s="11">
        <v>114.02340035811977</v>
      </c>
      <c r="M9" s="11">
        <v>32.770181884109711</v>
      </c>
      <c r="N9" s="11">
        <v>13.441663826140497</v>
      </c>
      <c r="O9" s="11">
        <f t="shared" ref="O9:O16" si="2">SUM(L9:N9)</f>
        <v>160.23524606836997</v>
      </c>
      <c r="Q9" s="10" t="str">
        <f>name!E5</f>
        <v>Professional occupations</v>
      </c>
      <c r="R9" s="11">
        <v>39.586369892478579</v>
      </c>
      <c r="S9" s="11">
        <v>3.670131015701525</v>
      </c>
      <c r="T9" s="11">
        <v>7.660549411909189</v>
      </c>
      <c r="U9" s="11">
        <f t="shared" ref="U9:U16" si="3">SUM(R9:T9)</f>
        <v>50.917050320089288</v>
      </c>
      <c r="V9" s="11"/>
      <c r="W9" s="11">
        <v>51.053749907646512</v>
      </c>
      <c r="X9" s="11">
        <v>5.3959366644855749</v>
      </c>
      <c r="Y9" s="11">
        <v>7.7839225455719427</v>
      </c>
      <c r="Z9" s="11">
        <f t="shared" ref="Z9:Z16" si="4">SUM(W9:Y9)</f>
        <v>64.233609117704034</v>
      </c>
      <c r="AA9" s="11"/>
      <c r="AB9" s="11">
        <v>60.714074650916274</v>
      </c>
      <c r="AC9" s="11">
        <v>6.9316332907003702</v>
      </c>
      <c r="AD9" s="11">
        <v>6.7538759483974768</v>
      </c>
      <c r="AE9" s="11">
        <f t="shared" ref="AE9:AE16" si="5">SUM(AB9:AD9)</f>
        <v>74.399583890014128</v>
      </c>
      <c r="AG9" s="10" t="str">
        <f>name!E5</f>
        <v>Professional occupations</v>
      </c>
      <c r="AH9" s="11">
        <v>35.167617269908853</v>
      </c>
      <c r="AI9" s="11">
        <v>18.965677723428438</v>
      </c>
      <c r="AJ9" s="11">
        <v>4.2667371045002458</v>
      </c>
      <c r="AK9" s="11">
        <f t="shared" ref="AK9:AK18" si="6">SUM(AH9:AJ9)</f>
        <v>58.400032097837531</v>
      </c>
      <c r="AL9" s="11"/>
      <c r="AM9" s="11">
        <v>43.906441175831297</v>
      </c>
      <c r="AN9" s="11">
        <v>22.336451038145661</v>
      </c>
      <c r="AO9" s="11">
        <v>5.8577794483688521</v>
      </c>
      <c r="AP9" s="11">
        <f t="shared" ref="AP9:AP18" si="7">SUM(AM9:AO9)</f>
        <v>72.100671662345803</v>
      </c>
      <c r="AQ9" s="11"/>
      <c r="AR9" s="11">
        <v>53.309325707203527</v>
      </c>
      <c r="AS9" s="11">
        <v>25.838548593409346</v>
      </c>
      <c r="AT9" s="11">
        <v>6.6877878777430206</v>
      </c>
      <c r="AU9" s="11">
        <f t="shared" ref="AU9:AU18" si="8">SUM(AR9:AT9)</f>
        <v>85.835662178355889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53.824570244977778</v>
      </c>
      <c r="H10" s="11">
        <v>16.586776544972427</v>
      </c>
      <c r="I10" s="11">
        <v>9.1055144168031443</v>
      </c>
      <c r="J10" s="11">
        <f t="shared" si="1"/>
        <v>79.516861206753347</v>
      </c>
      <c r="K10" s="11"/>
      <c r="L10" s="11">
        <v>61.888040844695702</v>
      </c>
      <c r="M10" s="11">
        <v>21.398134836705324</v>
      </c>
      <c r="N10" s="11">
        <v>9.2623667867565889</v>
      </c>
      <c r="O10" s="11">
        <f t="shared" si="2"/>
        <v>92.548542468157621</v>
      </c>
      <c r="Q10" s="10" t="str">
        <f>name!E6</f>
        <v>Associate professional occupations</v>
      </c>
      <c r="R10" s="11">
        <v>27.289426846213814</v>
      </c>
      <c r="S10" s="11">
        <v>3.0503773589847496</v>
      </c>
      <c r="T10" s="11">
        <v>4.4203596790383815</v>
      </c>
      <c r="U10" s="11">
        <f t="shared" si="3"/>
        <v>34.760163884236945</v>
      </c>
      <c r="V10" s="11"/>
      <c r="W10" s="11">
        <v>32.512931549853029</v>
      </c>
      <c r="X10" s="11">
        <v>4.3268094824888923</v>
      </c>
      <c r="Y10" s="11">
        <v>4.7524573488328876</v>
      </c>
      <c r="Z10" s="11">
        <f t="shared" si="4"/>
        <v>41.592198381174811</v>
      </c>
      <c r="AA10" s="11"/>
      <c r="AB10" s="11">
        <v>31.49786893317064</v>
      </c>
      <c r="AC10" s="11">
        <v>4.6291928767643338</v>
      </c>
      <c r="AD10" s="11">
        <v>4.6550437361586292</v>
      </c>
      <c r="AE10" s="11">
        <f t="shared" si="5"/>
        <v>40.782105546093604</v>
      </c>
      <c r="AG10" s="10" t="str">
        <f>name!E6</f>
        <v>Associate professional occupations</v>
      </c>
      <c r="AH10" s="11">
        <v>17.503690587637802</v>
      </c>
      <c r="AI10" s="11">
        <v>10.940330588209253</v>
      </c>
      <c r="AJ10" s="11">
        <v>3.6344664349060576</v>
      </c>
      <c r="AK10" s="11">
        <f t="shared" si="6"/>
        <v>32.078487610753115</v>
      </c>
      <c r="AL10" s="11"/>
      <c r="AM10" s="11">
        <v>21.311638695124774</v>
      </c>
      <c r="AN10" s="11">
        <v>12.259967062483534</v>
      </c>
      <c r="AO10" s="11">
        <v>4.3530570679702558</v>
      </c>
      <c r="AP10" s="11">
        <f t="shared" si="7"/>
        <v>37.924662825578565</v>
      </c>
      <c r="AQ10" s="11"/>
      <c r="AR10" s="11">
        <v>30.390171911525034</v>
      </c>
      <c r="AS10" s="11">
        <v>16.768941959940989</v>
      </c>
      <c r="AT10" s="11">
        <v>4.6073230505979632</v>
      </c>
      <c r="AU10" s="11">
        <f t="shared" si="8"/>
        <v>51.766436922063981</v>
      </c>
    </row>
    <row r="11" spans="1:47" x14ac:dyDescent="0.2">
      <c r="A11" t="str">
        <f>name!E7</f>
        <v>Administrative and secretarial occupations</v>
      </c>
      <c r="B11" s="11">
        <v>43.543025496761842</v>
      </c>
      <c r="C11" s="11">
        <v>33.331144777466641</v>
      </c>
      <c r="D11" s="11">
        <v>2.2308251425136851</v>
      </c>
      <c r="E11" s="11">
        <f t="shared" si="0"/>
        <v>79.104995416742156</v>
      </c>
      <c r="F11" s="11"/>
      <c r="G11" s="11">
        <v>44.800986085509855</v>
      </c>
      <c r="H11" s="11">
        <v>32.643147557495567</v>
      </c>
      <c r="I11" s="11">
        <v>2.2521804835593486</v>
      </c>
      <c r="J11" s="11">
        <f t="shared" si="1"/>
        <v>79.696314126564758</v>
      </c>
      <c r="K11" s="11"/>
      <c r="L11" s="11">
        <v>46.054297281860528</v>
      </c>
      <c r="M11" s="11">
        <v>29.906342262129506</v>
      </c>
      <c r="N11" s="11">
        <v>2.0815242184604847</v>
      </c>
      <c r="O11" s="11">
        <f t="shared" si="2"/>
        <v>78.042163762450514</v>
      </c>
      <c r="Q11" s="10" t="str">
        <f>name!E7</f>
        <v>Administrative and secretarial occupations</v>
      </c>
      <c r="R11" s="11">
        <v>17.935381026953245</v>
      </c>
      <c r="S11" s="11">
        <v>5.3079548707881488</v>
      </c>
      <c r="T11" s="11">
        <v>0.61872799928728606</v>
      </c>
      <c r="U11" s="11">
        <f t="shared" si="3"/>
        <v>23.86206389702868</v>
      </c>
      <c r="V11" s="11"/>
      <c r="W11" s="11">
        <v>20.332136095819941</v>
      </c>
      <c r="X11" s="11">
        <v>6.2181750328126464</v>
      </c>
      <c r="Y11" s="11">
        <v>0.5795915635704888</v>
      </c>
      <c r="Z11" s="11">
        <f t="shared" si="4"/>
        <v>27.129902692203075</v>
      </c>
      <c r="AA11" s="11"/>
      <c r="AB11" s="11">
        <v>25.645723636249024</v>
      </c>
      <c r="AC11" s="11">
        <v>6.6527320291940857</v>
      </c>
      <c r="AD11" s="11">
        <v>0.75461486531481015</v>
      </c>
      <c r="AE11" s="11">
        <f t="shared" si="5"/>
        <v>33.053070530757921</v>
      </c>
      <c r="AG11" s="10" t="str">
        <f>name!E7</f>
        <v>Administrative and secretarial occupations</v>
      </c>
      <c r="AH11" s="11">
        <v>25.607644469808612</v>
      </c>
      <c r="AI11" s="11">
        <v>28.023189906678482</v>
      </c>
      <c r="AJ11" s="11">
        <v>1.612097143226398</v>
      </c>
      <c r="AK11" s="11">
        <f t="shared" si="6"/>
        <v>55.242931519713494</v>
      </c>
      <c r="AL11" s="11"/>
      <c r="AM11" s="11">
        <v>24.468849989689875</v>
      </c>
      <c r="AN11" s="11">
        <v>26.424972524682911</v>
      </c>
      <c r="AO11" s="11">
        <v>1.6725889199888597</v>
      </c>
      <c r="AP11" s="11">
        <f t="shared" si="7"/>
        <v>52.566411434361648</v>
      </c>
      <c r="AQ11" s="11"/>
      <c r="AR11" s="11">
        <v>20.408573645611504</v>
      </c>
      <c r="AS11" s="11">
        <v>23.253610232935433</v>
      </c>
      <c r="AT11" s="11">
        <v>1.3269093531456753</v>
      </c>
      <c r="AU11" s="11">
        <f t="shared" si="8"/>
        <v>44.989093231692614</v>
      </c>
    </row>
    <row r="12" spans="1:47" x14ac:dyDescent="0.2">
      <c r="A12" t="str">
        <f>name!E8</f>
        <v>Skilled trades occupations</v>
      </c>
      <c r="B12" s="11">
        <v>39.096732065555088</v>
      </c>
      <c r="C12" s="11">
        <v>5.8674469002236576</v>
      </c>
      <c r="D12" s="11">
        <v>22.959637013338387</v>
      </c>
      <c r="E12" s="11">
        <f t="shared" si="0"/>
        <v>67.923815979117137</v>
      </c>
      <c r="F12" s="11"/>
      <c r="G12" s="11">
        <v>34.624153506649684</v>
      </c>
      <c r="H12" s="11">
        <v>5.2793316665037864</v>
      </c>
      <c r="I12" s="11">
        <v>18.209913588391899</v>
      </c>
      <c r="J12" s="11">
        <f t="shared" si="1"/>
        <v>58.113398761545369</v>
      </c>
      <c r="K12" s="11"/>
      <c r="L12" s="11">
        <v>26.622170058817257</v>
      </c>
      <c r="M12" s="11">
        <v>5.8295654999008217</v>
      </c>
      <c r="N12" s="11">
        <v>18.955238114440014</v>
      </c>
      <c r="O12" s="11">
        <f t="shared" si="2"/>
        <v>51.406973673158092</v>
      </c>
      <c r="Q12" s="10" t="str">
        <f>name!E8</f>
        <v>Skilled trades occupations</v>
      </c>
      <c r="R12" s="11">
        <v>36.574346931576613</v>
      </c>
      <c r="S12" s="11">
        <v>3.7208867614038592</v>
      </c>
      <c r="T12" s="11">
        <v>21.001427042462709</v>
      </c>
      <c r="U12" s="11">
        <f t="shared" si="3"/>
        <v>61.296660735443183</v>
      </c>
      <c r="V12" s="11"/>
      <c r="W12" s="11">
        <v>32.042725385561411</v>
      </c>
      <c r="X12" s="11">
        <v>3.3578329856749525</v>
      </c>
      <c r="Y12" s="11">
        <v>16.075218013443326</v>
      </c>
      <c r="Z12" s="11">
        <f t="shared" si="4"/>
        <v>51.475776384679691</v>
      </c>
      <c r="AA12" s="11"/>
      <c r="AB12" s="11">
        <v>23.975816352048799</v>
      </c>
      <c r="AC12" s="11">
        <v>3.794916768406698</v>
      </c>
      <c r="AD12" s="11">
        <v>16.40290800287935</v>
      </c>
      <c r="AE12" s="11">
        <f t="shared" si="5"/>
        <v>44.173641123334846</v>
      </c>
      <c r="AG12" s="10" t="str">
        <f>name!E8</f>
        <v>Skilled trades occupations</v>
      </c>
      <c r="AH12" s="11">
        <v>2.5223851339784891</v>
      </c>
      <c r="AI12" s="11">
        <v>2.1465601388197975</v>
      </c>
      <c r="AJ12" s="11">
        <v>1.9582099708756742</v>
      </c>
      <c r="AK12" s="11">
        <f t="shared" si="6"/>
        <v>6.6271552436739602</v>
      </c>
      <c r="AL12" s="11"/>
      <c r="AM12" s="11">
        <v>2.5814281210882766</v>
      </c>
      <c r="AN12" s="11">
        <v>1.9214986808288301</v>
      </c>
      <c r="AO12" s="11">
        <v>2.1346955749485703</v>
      </c>
      <c r="AP12" s="11">
        <f t="shared" si="7"/>
        <v>6.6376223768656768</v>
      </c>
      <c r="AQ12" s="11"/>
      <c r="AR12" s="11">
        <v>2.6463537067684628</v>
      </c>
      <c r="AS12" s="11">
        <v>2.0346487314941242</v>
      </c>
      <c r="AT12" s="11">
        <v>2.552330111560666</v>
      </c>
      <c r="AU12" s="11">
        <f t="shared" si="8"/>
        <v>7.2333325498232526</v>
      </c>
    </row>
    <row r="13" spans="1:47" x14ac:dyDescent="0.2">
      <c r="A13" t="str">
        <f>name!E9</f>
        <v>Caring, leisure and other service occupations</v>
      </c>
      <c r="B13" s="11">
        <v>30.805313816698849</v>
      </c>
      <c r="C13" s="11">
        <v>31.106562873376966</v>
      </c>
      <c r="D13" s="11">
        <v>5.0198454973909197</v>
      </c>
      <c r="E13" s="11">
        <f t="shared" si="0"/>
        <v>66.931722187466733</v>
      </c>
      <c r="F13" s="11"/>
      <c r="G13" s="11">
        <v>31.379950210116366</v>
      </c>
      <c r="H13" s="11">
        <v>30.446900229549268</v>
      </c>
      <c r="I13" s="11">
        <v>5.9022737621627277</v>
      </c>
      <c r="J13" s="11">
        <f t="shared" si="1"/>
        <v>67.729124201828355</v>
      </c>
      <c r="K13" s="11"/>
      <c r="L13" s="11">
        <v>36.578015129547957</v>
      </c>
      <c r="M13" s="11">
        <v>30.829926097767146</v>
      </c>
      <c r="N13" s="11">
        <v>6.2920747056797532</v>
      </c>
      <c r="O13" s="11">
        <f t="shared" si="2"/>
        <v>73.700015932994859</v>
      </c>
      <c r="Q13" s="10" t="str">
        <f>name!E9</f>
        <v>Caring, leisure and other service occupations</v>
      </c>
      <c r="R13" s="11">
        <v>6.880093486609665</v>
      </c>
      <c r="S13" s="11">
        <v>3.1973826839019415</v>
      </c>
      <c r="T13" s="11">
        <v>0.95052464899197431</v>
      </c>
      <c r="U13" s="11">
        <f t="shared" si="3"/>
        <v>11.02800081950358</v>
      </c>
      <c r="V13" s="11"/>
      <c r="W13" s="11">
        <v>7.7677859020053992</v>
      </c>
      <c r="X13" s="11">
        <v>3.6698333761499211</v>
      </c>
      <c r="Y13" s="11">
        <v>0.9179210674793965</v>
      </c>
      <c r="Z13" s="11">
        <f t="shared" si="4"/>
        <v>12.355540345634717</v>
      </c>
      <c r="AA13" s="11"/>
      <c r="AB13" s="11">
        <v>8.948068451510224</v>
      </c>
      <c r="AC13" s="11">
        <v>4.878325824364917</v>
      </c>
      <c r="AD13" s="11">
        <v>1.2675314247998832</v>
      </c>
      <c r="AE13" s="11">
        <f t="shared" si="5"/>
        <v>15.093925700675026</v>
      </c>
      <c r="AG13" s="10" t="str">
        <f>name!E9</f>
        <v>Caring, leisure and other service occupations</v>
      </c>
      <c r="AH13" s="11">
        <v>23.925220330089186</v>
      </c>
      <c r="AI13" s="11">
        <v>27.90918018947502</v>
      </c>
      <c r="AJ13" s="11">
        <v>4.069320848398946</v>
      </c>
      <c r="AK13" s="11">
        <f t="shared" si="6"/>
        <v>55.903721367963151</v>
      </c>
      <c r="AL13" s="11"/>
      <c r="AM13" s="11">
        <v>23.612164308110959</v>
      </c>
      <c r="AN13" s="11">
        <v>26.777066853399344</v>
      </c>
      <c r="AO13" s="11">
        <v>4.9843526946833316</v>
      </c>
      <c r="AP13" s="11">
        <f t="shared" si="7"/>
        <v>55.373583856193633</v>
      </c>
      <c r="AQ13" s="11"/>
      <c r="AR13" s="11">
        <v>27.629946678037733</v>
      </c>
      <c r="AS13" s="11">
        <v>25.951600273402232</v>
      </c>
      <c r="AT13" s="11">
        <v>5.0245432808798709</v>
      </c>
      <c r="AU13" s="11">
        <f t="shared" si="8"/>
        <v>58.606090232319829</v>
      </c>
    </row>
    <row r="14" spans="1:47" x14ac:dyDescent="0.2">
      <c r="A14" t="str">
        <f>name!E10</f>
        <v>Sales and customer service occupations</v>
      </c>
      <c r="B14" s="11">
        <v>20.386426634328313</v>
      </c>
      <c r="C14" s="11">
        <v>29.156993810821337</v>
      </c>
      <c r="D14" s="11">
        <v>3.6020660688047328</v>
      </c>
      <c r="E14" s="11">
        <f t="shared" si="0"/>
        <v>53.145486513954381</v>
      </c>
      <c r="F14" s="11"/>
      <c r="G14" s="11">
        <v>20.558615656551822</v>
      </c>
      <c r="H14" s="11">
        <v>30.468835260027141</v>
      </c>
      <c r="I14" s="11">
        <v>2.4796809007256004</v>
      </c>
      <c r="J14" s="11">
        <f t="shared" si="1"/>
        <v>53.507131817304561</v>
      </c>
      <c r="K14" s="11"/>
      <c r="L14" s="11">
        <v>20.344955518664584</v>
      </c>
      <c r="M14" s="11">
        <v>30.714627412126173</v>
      </c>
      <c r="N14" s="11">
        <v>1.873296383826875</v>
      </c>
      <c r="O14" s="11">
        <f t="shared" si="2"/>
        <v>52.93287931461763</v>
      </c>
      <c r="Q14" s="10" t="str">
        <f>name!E10</f>
        <v>Sales and customer service occupations</v>
      </c>
      <c r="R14" s="11">
        <v>10.632721962332733</v>
      </c>
      <c r="S14" s="11">
        <v>7.7098594870930039</v>
      </c>
      <c r="T14" s="11">
        <v>2.0933151287527667</v>
      </c>
      <c r="U14" s="11">
        <f t="shared" si="3"/>
        <v>20.435896578178504</v>
      </c>
      <c r="V14" s="11"/>
      <c r="W14" s="11">
        <v>11.620607893648861</v>
      </c>
      <c r="X14" s="11">
        <v>9.3190014051220551</v>
      </c>
      <c r="Y14" s="11">
        <v>1.5036989411551209</v>
      </c>
      <c r="Z14" s="11">
        <f t="shared" si="4"/>
        <v>22.44330823992604</v>
      </c>
      <c r="AA14" s="11"/>
      <c r="AB14" s="11">
        <v>13.003729316385531</v>
      </c>
      <c r="AC14" s="11">
        <v>10.306125057767161</v>
      </c>
      <c r="AD14" s="11">
        <v>1.2370501636556253</v>
      </c>
      <c r="AE14" s="11">
        <f t="shared" si="5"/>
        <v>24.546904537808317</v>
      </c>
      <c r="AG14" s="10" t="str">
        <f>name!E10</f>
        <v>Sales and customer service occupations</v>
      </c>
      <c r="AH14" s="11">
        <v>9.7537046719955978</v>
      </c>
      <c r="AI14" s="11">
        <v>21.447134323728328</v>
      </c>
      <c r="AJ14" s="11">
        <v>1.5087509400519648</v>
      </c>
      <c r="AK14" s="11">
        <f t="shared" si="6"/>
        <v>32.709589935775895</v>
      </c>
      <c r="AL14" s="11"/>
      <c r="AM14" s="11">
        <v>8.9380077629029699</v>
      </c>
      <c r="AN14" s="11">
        <v>21.149833854905076</v>
      </c>
      <c r="AO14" s="11">
        <v>0.97598195957048028</v>
      </c>
      <c r="AP14" s="11">
        <f t="shared" si="7"/>
        <v>31.063823577378525</v>
      </c>
      <c r="AQ14" s="11"/>
      <c r="AR14" s="11">
        <v>7.34122620227906</v>
      </c>
      <c r="AS14" s="11">
        <v>20.408502354359015</v>
      </c>
      <c r="AT14" s="11">
        <v>0.63624622017124921</v>
      </c>
      <c r="AU14" s="11">
        <f t="shared" si="8"/>
        <v>28.385974776809324</v>
      </c>
    </row>
    <row r="15" spans="1:47" x14ac:dyDescent="0.2">
      <c r="A15" t="str">
        <f>name!E11</f>
        <v>Process, plant and machine operatives</v>
      </c>
      <c r="B15" s="11">
        <v>34.334719795997827</v>
      </c>
      <c r="C15" s="11">
        <v>5.6194032188649992</v>
      </c>
      <c r="D15" s="11">
        <v>7.704080496203848</v>
      </c>
      <c r="E15" s="11">
        <f t="shared" si="0"/>
        <v>47.658203511066681</v>
      </c>
      <c r="F15" s="11"/>
      <c r="G15" s="11">
        <v>30.066902276855796</v>
      </c>
      <c r="H15" s="11">
        <v>6.7747332705369265</v>
      </c>
      <c r="I15" s="11">
        <v>6.3730302809353221</v>
      </c>
      <c r="J15" s="11">
        <f t="shared" si="1"/>
        <v>43.214665828328044</v>
      </c>
      <c r="K15" s="11"/>
      <c r="L15" s="11">
        <v>24.834223643402641</v>
      </c>
      <c r="M15" s="11">
        <v>7.8728152449968274</v>
      </c>
      <c r="N15" s="11">
        <v>7.6674981183627118</v>
      </c>
      <c r="O15" s="11">
        <f t="shared" si="2"/>
        <v>40.374537006762182</v>
      </c>
      <c r="Q15" s="10" t="str">
        <f>name!E11</f>
        <v>Process, plant and machine operatives</v>
      </c>
      <c r="R15" s="11">
        <v>29.89958891450917</v>
      </c>
      <c r="S15" s="11">
        <v>3.893760916026261</v>
      </c>
      <c r="T15" s="11">
        <v>7.0520995776956719</v>
      </c>
      <c r="U15" s="11">
        <f t="shared" si="3"/>
        <v>40.845449408231104</v>
      </c>
      <c r="V15" s="11"/>
      <c r="W15" s="11">
        <v>26.470409318100987</v>
      </c>
      <c r="X15" s="11">
        <v>5.0951848312638663</v>
      </c>
      <c r="Y15" s="11">
        <v>5.6201128516286225</v>
      </c>
      <c r="Z15" s="11">
        <f t="shared" si="4"/>
        <v>37.185707000993474</v>
      </c>
      <c r="AA15" s="11"/>
      <c r="AB15" s="11">
        <v>20.824903943994631</v>
      </c>
      <c r="AC15" s="11">
        <v>5.3831122944247607</v>
      </c>
      <c r="AD15" s="11">
        <v>6.9108073538260095</v>
      </c>
      <c r="AE15" s="11">
        <f t="shared" si="5"/>
        <v>33.118823592245398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0.65198091850817397</v>
      </c>
      <c r="AK15" s="11">
        <f t="shared" si="6"/>
        <v>6.8127541028355463</v>
      </c>
      <c r="AL15" s="11"/>
      <c r="AM15" s="11">
        <v>3.596492958754812</v>
      </c>
      <c r="AN15" s="11">
        <v>1.6795484392730606</v>
      </c>
      <c r="AO15" s="11">
        <v>0.75291742930669348</v>
      </c>
      <c r="AP15" s="11">
        <f t="shared" si="7"/>
        <v>6.0289588273345665</v>
      </c>
      <c r="AQ15" s="11"/>
      <c r="AR15" s="11">
        <v>4.0093196994080245</v>
      </c>
      <c r="AS15" s="11">
        <v>2.4897029505720676</v>
      </c>
      <c r="AT15" s="11">
        <v>0.75669076453670958</v>
      </c>
      <c r="AU15" s="11">
        <f t="shared" si="8"/>
        <v>7.2557134145168014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36.83707954454092</v>
      </c>
      <c r="D16" s="11">
        <v>4.5599089742324903</v>
      </c>
      <c r="E16" s="11">
        <f t="shared" si="0"/>
        <v>72.903722092732011</v>
      </c>
      <c r="F16" s="11"/>
      <c r="G16" s="11">
        <v>28.331963982846347</v>
      </c>
      <c r="H16" s="11">
        <v>31.547188292821104</v>
      </c>
      <c r="I16" s="11">
        <v>3.5305581153423664</v>
      </c>
      <c r="J16" s="11">
        <f t="shared" si="1"/>
        <v>63.409710391009817</v>
      </c>
      <c r="K16" s="11"/>
      <c r="L16" s="11">
        <v>29.859936889766104</v>
      </c>
      <c r="M16" s="11">
        <v>26.41463469017927</v>
      </c>
      <c r="N16" s="11">
        <v>4.5037013088918618</v>
      </c>
      <c r="O16" s="11">
        <f t="shared" si="2"/>
        <v>60.778272888837236</v>
      </c>
      <c r="Q16" s="10" t="str">
        <f>name!E12</f>
        <v>Elementary occupations</v>
      </c>
      <c r="R16" s="11">
        <v>24.978430530990437</v>
      </c>
      <c r="S16" s="11">
        <v>11.847743810400207</v>
      </c>
      <c r="T16" s="11">
        <v>3.1219531075035416</v>
      </c>
      <c r="U16" s="11">
        <f t="shared" si="3"/>
        <v>39.948127448894184</v>
      </c>
      <c r="V16" s="11"/>
      <c r="W16" s="11">
        <v>22.485544320127289</v>
      </c>
      <c r="X16" s="11">
        <v>10.646930473403167</v>
      </c>
      <c r="Y16" s="11">
        <v>2.2668391097158636</v>
      </c>
      <c r="Z16" s="11">
        <f t="shared" si="4"/>
        <v>35.399313903246316</v>
      </c>
      <c r="AA16" s="11"/>
      <c r="AB16" s="11">
        <v>23.517478562436647</v>
      </c>
      <c r="AC16" s="11">
        <v>8.9967039140992622</v>
      </c>
      <c r="AD16" s="11">
        <v>2.8582299782358276</v>
      </c>
      <c r="AE16" s="11">
        <f t="shared" si="5"/>
        <v>35.372412454771734</v>
      </c>
      <c r="AG16" s="10" t="str">
        <f>name!E12</f>
        <v>Elementary occupations</v>
      </c>
      <c r="AH16" s="11">
        <v>6.5283030429681563</v>
      </c>
      <c r="AI16" s="11">
        <v>24.989335734140713</v>
      </c>
      <c r="AJ16" s="11">
        <v>1.4379558667289505</v>
      </c>
      <c r="AK16" s="11">
        <f t="shared" si="6"/>
        <v>32.95559464383782</v>
      </c>
      <c r="AL16" s="11"/>
      <c r="AM16" s="11">
        <v>5.846419662719045</v>
      </c>
      <c r="AN16" s="11">
        <v>20.900257819417938</v>
      </c>
      <c r="AO16" s="11">
        <v>1.2637190056265042</v>
      </c>
      <c r="AP16" s="11">
        <f t="shared" si="7"/>
        <v>28.010396487763487</v>
      </c>
      <c r="AQ16" s="11"/>
      <c r="AR16" s="11">
        <v>6.342458327329445</v>
      </c>
      <c r="AS16" s="11">
        <v>17.417930776080002</v>
      </c>
      <c r="AT16" s="11">
        <v>1.6454713306560329</v>
      </c>
      <c r="AU16" s="11">
        <f t="shared" si="8"/>
        <v>25.405860434065481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77.257215191809308</v>
      </c>
      <c r="E18" s="34">
        <f t="shared" si="0"/>
        <v>616.38000000000011</v>
      </c>
      <c r="F18" s="34"/>
      <c r="G18" s="34">
        <f>SUM(G8:G16)</f>
        <v>382.67858424653025</v>
      </c>
      <c r="H18" s="34">
        <f t="shared" ref="H18:I18" si="10">SUM(H8:H16)</f>
        <v>189.45753821062499</v>
      </c>
      <c r="I18" s="34">
        <f t="shared" si="10"/>
        <v>73.282877542844716</v>
      </c>
      <c r="J18" s="34">
        <f t="shared" ref="J18" si="11">SUM(G18:I18)</f>
        <v>645.41899999999998</v>
      </c>
      <c r="K18" s="34"/>
      <c r="L18" s="34">
        <f>SUM(L8:L16)</f>
        <v>402.70054501230004</v>
      </c>
      <c r="M18" s="34">
        <f t="shared" ref="M18:N18" si="12">SUM(M8:M16)</f>
        <v>195.06796852159337</v>
      </c>
      <c r="N18" s="34">
        <f t="shared" si="12"/>
        <v>76.944486466106227</v>
      </c>
      <c r="O18" s="34">
        <f>SUM(L18:N18)</f>
        <v>674.71299999999962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44.145737993260056</v>
      </c>
      <c r="T18" s="34">
        <f t="shared" si="13"/>
        <v>54.383280900693627</v>
      </c>
      <c r="U18" s="34">
        <f t="shared" ref="U18" si="14">SUM(R18:T18)</f>
        <v>316.91560786753161</v>
      </c>
      <c r="V18" s="34"/>
      <c r="W18" s="34">
        <f>SUM(W8:W16)</f>
        <v>234.1120280722543</v>
      </c>
      <c r="X18" s="34">
        <f t="shared" ref="X18:Y18" si="15">SUM(X8:X16)</f>
        <v>50.92219458430754</v>
      </c>
      <c r="Y18" s="34">
        <f t="shared" si="15"/>
        <v>46.818413523344788</v>
      </c>
      <c r="Z18" s="34">
        <f t="shared" ref="Z18" si="16">SUM(W18:Y18)</f>
        <v>331.85263617990665</v>
      </c>
      <c r="AA18" s="34"/>
      <c r="AB18" s="34">
        <f>SUM(AB8:AB16)</f>
        <v>235.32611802586311</v>
      </c>
      <c r="AC18" s="34">
        <f t="shared" ref="AC18:AD18" si="17">SUM(AC8:AC16)</f>
        <v>54.648116332997567</v>
      </c>
      <c r="AD18" s="34">
        <f t="shared" si="17"/>
        <v>48.858148074567296</v>
      </c>
      <c r="AE18" s="34">
        <f t="shared" ref="AE18" si="18">SUM(AB18:AD18)</f>
        <v>338.83238243342794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139.47005784652106</v>
      </c>
      <c r="AJ18" s="34">
        <f t="shared" si="19"/>
        <v>22.873934291115674</v>
      </c>
      <c r="AK18" s="34">
        <f t="shared" si="6"/>
        <v>299.46439213246845</v>
      </c>
      <c r="AL18" s="34"/>
      <c r="AM18" s="34">
        <f>SUM(AM8:AM16)</f>
        <v>148.56655617427597</v>
      </c>
      <c r="AN18" s="34">
        <f t="shared" ref="AN18:AO18" si="20">SUM(AN8:AN16)</f>
        <v>138.53534362631743</v>
      </c>
      <c r="AO18" s="34">
        <f t="shared" si="20"/>
        <v>26.464464019499921</v>
      </c>
      <c r="AP18" s="34">
        <f t="shared" si="7"/>
        <v>313.56636382009333</v>
      </c>
      <c r="AQ18" s="34"/>
      <c r="AR18" s="34">
        <f>SUM(AR8:AR16)</f>
        <v>167.37442698643702</v>
      </c>
      <c r="AS18" s="34">
        <f t="shared" ref="AS18:AT18" si="21">SUM(AS8:AS16)</f>
        <v>140.41985218859585</v>
      </c>
      <c r="AT18" s="34">
        <f t="shared" si="21"/>
        <v>28.086338391538938</v>
      </c>
      <c r="AU18" s="34">
        <f t="shared" si="8"/>
        <v>335.88061756657186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10.207094126100154</v>
      </c>
      <c r="C26" s="18">
        <f t="shared" ref="C26:O26" si="22">C8/C$18*100</f>
        <v>2.7615532775770339</v>
      </c>
      <c r="D26" s="18">
        <f t="shared" si="22"/>
        <v>14.495396114353678</v>
      </c>
      <c r="E26" s="18">
        <f t="shared" si="22"/>
        <v>8.5266102706129452</v>
      </c>
      <c r="F26" s="18"/>
      <c r="G26" s="18">
        <f t="shared" si="22"/>
        <v>11.532197780661397</v>
      </c>
      <c r="H26" s="18">
        <f t="shared" si="22"/>
        <v>4.2110954050389369</v>
      </c>
      <c r="I26" s="18">
        <f t="shared" si="22"/>
        <v>16.085645646340328</v>
      </c>
      <c r="J26" s="18">
        <f t="shared" si="22"/>
        <v>9.9001598785619649</v>
      </c>
      <c r="K26" s="18"/>
      <c r="L26" s="18">
        <f t="shared" si="22"/>
        <v>10.55263167973302</v>
      </c>
      <c r="M26" s="18">
        <f t="shared" si="22"/>
        <v>4.7838405579364043</v>
      </c>
      <c r="N26" s="18">
        <f t="shared" si="22"/>
        <v>16.722605601137332</v>
      </c>
      <c r="O26" s="18">
        <f t="shared" si="22"/>
        <v>9.5884278033254979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3.958799123999647</v>
      </c>
      <c r="T26" s="18">
        <f t="shared" si="23"/>
        <v>13.725402699925942</v>
      </c>
      <c r="U26" s="18">
        <f t="shared" si="23"/>
        <v>10.672303268213771</v>
      </c>
      <c r="V26" s="18"/>
      <c r="W26" s="18">
        <f t="shared" ref="W26:Z26" si="24">W8/W$18*100</f>
        <v>12.740113331676223</v>
      </c>
      <c r="X26" s="18">
        <f t="shared" si="24"/>
        <v>5.6802153884346458</v>
      </c>
      <c r="Y26" s="18">
        <f t="shared" si="24"/>
        <v>15.631995044637472</v>
      </c>
      <c r="Z26" s="18">
        <f t="shared" si="24"/>
        <v>12.064776876637231</v>
      </c>
      <c r="AA26" s="18"/>
      <c r="AB26" s="18">
        <f t="shared" ref="AB26:AE26" si="25">AB8/AB$18*100</f>
        <v>11.55777115065575</v>
      </c>
      <c r="AC26" s="18">
        <f t="shared" si="25"/>
        <v>5.6275942953572624</v>
      </c>
      <c r="AD26" s="18">
        <f t="shared" si="25"/>
        <v>16.410950716065788</v>
      </c>
      <c r="AE26" s="18">
        <f t="shared" si="25"/>
        <v>11.301137979410916</v>
      </c>
      <c r="AG26" t="str">
        <f>$A$8</f>
        <v>Managers, directors and senior officials</v>
      </c>
      <c r="AH26" s="18">
        <f>AH8/AH$18*100</f>
        <v>8.5156574859732874</v>
      </c>
      <c r="AI26" s="18">
        <f t="shared" ref="AI26:AK26" si="26">AI8/AI$18*100</f>
        <v>2.3825952254634131</v>
      </c>
      <c r="AJ26" s="18">
        <f t="shared" si="26"/>
        <v>16.326072359881383</v>
      </c>
      <c r="AK26" s="18">
        <f t="shared" si="26"/>
        <v>6.2558775274326681</v>
      </c>
      <c r="AL26" s="18"/>
      <c r="AM26" s="18">
        <f t="shared" ref="AM26:AP26" si="27">AM8/AM$18*100</f>
        <v>9.6287575538019112</v>
      </c>
      <c r="AN26" s="18">
        <f t="shared" si="27"/>
        <v>3.671082930937279</v>
      </c>
      <c r="AO26" s="18">
        <f t="shared" si="27"/>
        <v>16.888201158138656</v>
      </c>
      <c r="AP26" s="18">
        <f t="shared" si="27"/>
        <v>7.6093087541624946</v>
      </c>
      <c r="AQ26" s="18"/>
      <c r="AR26" s="18">
        <f t="shared" ref="AR26:AU26" si="28">AR8/AR$18*100</f>
        <v>9.1394195539285032</v>
      </c>
      <c r="AS26" s="18">
        <f t="shared" si="28"/>
        <v>4.455471373093169</v>
      </c>
      <c r="AT26" s="18">
        <f t="shared" si="28"/>
        <v>17.264751049601148</v>
      </c>
      <c r="AU26" s="18">
        <f t="shared" si="28"/>
        <v>7.860666095652749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21.027431100385499</v>
      </c>
      <c r="C27" s="18">
        <f t="shared" ref="C27:O27" si="30">C9/C$18*100</f>
        <v>12.327811251533852</v>
      </c>
      <c r="D27" s="18">
        <f t="shared" si="30"/>
        <v>15.438411139719602</v>
      </c>
      <c r="E27" s="18">
        <f t="shared" si="30"/>
        <v>17.735338982109543</v>
      </c>
      <c r="F27" s="18"/>
      <c r="G27" s="18">
        <f t="shared" si="30"/>
        <v>24.814608131376982</v>
      </c>
      <c r="H27" s="18">
        <f t="shared" si="30"/>
        <v>14.637785313034311</v>
      </c>
      <c r="I27" s="18">
        <f t="shared" si="30"/>
        <v>18.615128733127591</v>
      </c>
      <c r="J27" s="18">
        <f t="shared" si="30"/>
        <v>21.123375788449028</v>
      </c>
      <c r="K27" s="18"/>
      <c r="L27" s="18">
        <f t="shared" si="30"/>
        <v>28.314687370149215</v>
      </c>
      <c r="M27" s="18">
        <f t="shared" si="30"/>
        <v>16.799365950480055</v>
      </c>
      <c r="N27" s="18">
        <f t="shared" si="30"/>
        <v>17.469300847256289</v>
      </c>
      <c r="O27" s="18">
        <f t="shared" si="30"/>
        <v>23.748652548323516</v>
      </c>
      <c r="Q27" t="str">
        <f>$A$9</f>
        <v>Professional occupations</v>
      </c>
      <c r="R27" s="18">
        <f t="shared" ref="R27:U27" si="31">R9/R$18*100</f>
        <v>18.126740327112323</v>
      </c>
      <c r="S27" s="18">
        <f t="shared" si="31"/>
        <v>8.3136700903309428</v>
      </c>
      <c r="T27" s="18">
        <f t="shared" si="31"/>
        <v>14.086221509691011</v>
      </c>
      <c r="U27" s="18">
        <f t="shared" si="31"/>
        <v>16.066438211327299</v>
      </c>
      <c r="V27" s="18"/>
      <c r="W27" s="18">
        <f t="shared" ref="W27:Z27" si="32">W9/W$18*100</f>
        <v>21.807401494078608</v>
      </c>
      <c r="X27" s="18">
        <f t="shared" si="32"/>
        <v>10.59643385076812</v>
      </c>
      <c r="Y27" s="18">
        <f t="shared" si="32"/>
        <v>16.625771699185606</v>
      </c>
      <c r="Z27" s="18">
        <f t="shared" si="32"/>
        <v>19.356064142543435</v>
      </c>
      <c r="AA27" s="18"/>
      <c r="AB27" s="18">
        <f t="shared" ref="AB27:AE27" si="33">AB9/AB$18*100</f>
        <v>25.799972888790695</v>
      </c>
      <c r="AC27" s="18">
        <f t="shared" si="33"/>
        <v>12.684121166157961</v>
      </c>
      <c r="AD27" s="18">
        <f t="shared" si="33"/>
        <v>13.823438289330396</v>
      </c>
      <c r="AE27" s="18">
        <f t="shared" si="33"/>
        <v>21.957636798375308</v>
      </c>
      <c r="AG27" t="str">
        <f>$A$9</f>
        <v>Professional occupations</v>
      </c>
      <c r="AH27" s="18">
        <f t="shared" ref="AH27:AK27" si="34">AH9/AH$18*100</f>
        <v>25.647253998117254</v>
      </c>
      <c r="AI27" s="18">
        <f>AI9/AI$18*100</f>
        <v>13.598386647476046</v>
      </c>
      <c r="AJ27" s="18">
        <f t="shared" si="34"/>
        <v>18.653271668081441</v>
      </c>
      <c r="AK27" s="18">
        <f t="shared" si="34"/>
        <v>19.501494545636731</v>
      </c>
      <c r="AL27" s="18"/>
      <c r="AM27" s="18">
        <f t="shared" ref="AM27:AP27" si="35">AM9/AM$18*100</f>
        <v>29.553381532467409</v>
      </c>
      <c r="AN27" s="18">
        <f t="shared" si="35"/>
        <v>16.123286991943065</v>
      </c>
      <c r="AO27" s="18">
        <f t="shared" si="35"/>
        <v>22.134510051110954</v>
      </c>
      <c r="AP27" s="18">
        <f t="shared" si="35"/>
        <v>22.99375187566773</v>
      </c>
      <c r="AQ27" s="18"/>
      <c r="AR27" s="18">
        <f t="shared" ref="AR27:AU27" si="36">AR9/AR$18*100</f>
        <v>31.850340979224612</v>
      </c>
      <c r="AS27" s="18">
        <f t="shared" si="36"/>
        <v>18.400922797373386</v>
      </c>
      <c r="AT27" s="18">
        <f t="shared" si="36"/>
        <v>23.811533509678604</v>
      </c>
      <c r="AU27" s="18">
        <f t="shared" si="36"/>
        <v>25.555407989966312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10.425985578106109</v>
      </c>
      <c r="E28" s="18">
        <f t="shared" si="37"/>
        <v>10.843741116679654</v>
      </c>
      <c r="F28" s="18"/>
      <c r="G28" s="18">
        <f t="shared" si="37"/>
        <v>14.065216205122876</v>
      </c>
      <c r="H28" s="18">
        <f t="shared" si="37"/>
        <v>8.7548781123358967</v>
      </c>
      <c r="I28" s="18">
        <f t="shared" si="37"/>
        <v>12.425159494425721</v>
      </c>
      <c r="J28" s="18">
        <f t="shared" si="37"/>
        <v>12.320192186277961</v>
      </c>
      <c r="K28" s="18"/>
      <c r="L28" s="18">
        <f t="shared" si="37"/>
        <v>15.368253559926373</v>
      </c>
      <c r="M28" s="18">
        <f t="shared" si="37"/>
        <v>10.969578962081938</v>
      </c>
      <c r="N28" s="18">
        <f t="shared" si="37"/>
        <v>12.037726433896765</v>
      </c>
      <c r="O28" s="18">
        <f t="shared" si="37"/>
        <v>13.716727329717623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6.9097890252745691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13.887766390122646</v>
      </c>
      <c r="X28" s="18">
        <f t="shared" si="39"/>
        <v>8.4969030062625492</v>
      </c>
      <c r="Y28" s="18">
        <f t="shared" si="39"/>
        <v>10.150829537321245</v>
      </c>
      <c r="Z28" s="18">
        <f t="shared" si="39"/>
        <v>12.533333729079226</v>
      </c>
      <c r="AA28" s="18"/>
      <c r="AB28" s="18">
        <f t="shared" ref="AB28:AE28" si="40">AB10/AB$18*100</f>
        <v>13.384773945792503</v>
      </c>
      <c r="AC28" s="18">
        <f t="shared" si="40"/>
        <v>8.4709102296525813</v>
      </c>
      <c r="AD28" s="18">
        <f t="shared" si="40"/>
        <v>9.5276712679614928</v>
      </c>
      <c r="AE28" s="18">
        <f t="shared" si="40"/>
        <v>12.036070830421961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7.8442145627045416</v>
      </c>
      <c r="AJ28" s="18">
        <f t="shared" si="41"/>
        <v>15.889118105570926</v>
      </c>
      <c r="AK28" s="18">
        <f t="shared" si="41"/>
        <v>10.711953892856535</v>
      </c>
      <c r="AL28" s="18"/>
      <c r="AM28" s="18">
        <f t="shared" ref="AM28:AP28" si="42">AM10/AM$18*100</f>
        <v>14.344842637481047</v>
      </c>
      <c r="AN28" s="18">
        <f t="shared" si="42"/>
        <v>8.8497034342032848</v>
      </c>
      <c r="AO28" s="18">
        <f t="shared" si="42"/>
        <v>16.448687813071803</v>
      </c>
      <c r="AP28" s="18">
        <f t="shared" si="42"/>
        <v>12.094620852680995</v>
      </c>
      <c r="AQ28" s="18"/>
      <c r="AR28" s="18">
        <f t="shared" ref="AR28:AU28" si="43">AR10/AR$18*100</f>
        <v>18.156998329253526</v>
      </c>
      <c r="AS28" s="18">
        <f t="shared" si="43"/>
        <v>11.942002287125945</v>
      </c>
      <c r="AT28" s="18">
        <f t="shared" si="43"/>
        <v>16.404142777066049</v>
      </c>
      <c r="AU28" s="18">
        <f t="shared" si="43"/>
        <v>15.412153668499142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12.248148938819057</v>
      </c>
      <c r="C29" s="18">
        <f t="shared" ref="C29:O29" si="44">C11/C$18*100</f>
        <v>18.152656542986435</v>
      </c>
      <c r="D29" s="18">
        <f t="shared" si="44"/>
        <v>2.8875298403846608</v>
      </c>
      <c r="E29" s="18">
        <f t="shared" si="44"/>
        <v>12.833803078740736</v>
      </c>
      <c r="F29" s="18"/>
      <c r="G29" s="18">
        <f t="shared" si="44"/>
        <v>11.707210157505976</v>
      </c>
      <c r="H29" s="18">
        <f t="shared" si="44"/>
        <v>17.229796114634041</v>
      </c>
      <c r="I29" s="18">
        <f t="shared" si="44"/>
        <v>3.0732697173942372</v>
      </c>
      <c r="J29" s="18">
        <f t="shared" si="44"/>
        <v>12.347996282502493</v>
      </c>
      <c r="K29" s="18"/>
      <c r="L29" s="18">
        <f t="shared" si="44"/>
        <v>11.436363285888737</v>
      </c>
      <c r="M29" s="18">
        <f t="shared" si="44"/>
        <v>15.331241971087106</v>
      </c>
      <c r="N29" s="18">
        <f t="shared" si="44"/>
        <v>2.7052285538059819</v>
      </c>
      <c r="O29" s="18">
        <f t="shared" si="44"/>
        <v>11.566720036882431</v>
      </c>
      <c r="Q29" t="str">
        <f>$A$11</f>
        <v>Administrative and secretarial occupations</v>
      </c>
      <c r="R29" s="18">
        <f t="shared" ref="R29:U29" si="45">R11/R$18*100</f>
        <v>8.2126751057608232</v>
      </c>
      <c r="S29" s="18">
        <f t="shared" si="45"/>
        <v>12.023708543729725</v>
      </c>
      <c r="T29" s="18">
        <f t="shared" si="45"/>
        <v>1.1377173076723928</v>
      </c>
      <c r="U29" s="18">
        <f t="shared" si="45"/>
        <v>7.5294694564247671</v>
      </c>
      <c r="V29" s="18"/>
      <c r="W29" s="18">
        <f t="shared" ref="W29:Z29" si="46">W11/W$18*100</f>
        <v>8.6847891854342514</v>
      </c>
      <c r="X29" s="18">
        <f t="shared" si="46"/>
        <v>12.211129319098264</v>
      </c>
      <c r="Y29" s="18">
        <f t="shared" si="46"/>
        <v>1.2379564362673043</v>
      </c>
      <c r="Z29" s="18">
        <f t="shared" si="46"/>
        <v>8.1752861765712144</v>
      </c>
      <c r="AA29" s="18"/>
      <c r="AB29" s="18">
        <f t="shared" ref="AB29:AE29" si="47">AB11/AB$18*100</f>
        <v>10.897950406605727</v>
      </c>
      <c r="AC29" s="18">
        <f t="shared" si="47"/>
        <v>12.173762749031919</v>
      </c>
      <c r="AD29" s="18">
        <f t="shared" si="47"/>
        <v>1.5445015725178879</v>
      </c>
      <c r="AE29" s="18">
        <f t="shared" si="47"/>
        <v>9.7549916254689801</v>
      </c>
      <c r="AG29" t="str">
        <f>$A$11</f>
        <v>Administrative and secretarial occupations</v>
      </c>
      <c r="AH29" s="18">
        <f t="shared" ref="AH29:AK29" si="48">AH11/AH$18*100</f>
        <v>18.675298840124302</v>
      </c>
      <c r="AI29" s="18">
        <f t="shared" si="48"/>
        <v>20.092620838744057</v>
      </c>
      <c r="AJ29" s="18">
        <f t="shared" si="48"/>
        <v>7.0477475484072833</v>
      </c>
      <c r="AK29" s="18">
        <f t="shared" si="48"/>
        <v>18.447245472602535</v>
      </c>
      <c r="AL29" s="18"/>
      <c r="AM29" s="18">
        <f t="shared" ref="AM29:AP29" si="49">AM11/AM$18*100</f>
        <v>16.469958394261152</v>
      </c>
      <c r="AN29" s="18">
        <f t="shared" si="49"/>
        <v>19.074534940311782</v>
      </c>
      <c r="AO29" s="18">
        <f t="shared" si="49"/>
        <v>6.3201314742533192</v>
      </c>
      <c r="AP29" s="18">
        <f t="shared" si="49"/>
        <v>16.764046626034574</v>
      </c>
      <c r="AQ29" s="18"/>
      <c r="AR29" s="18">
        <f t="shared" ref="AR29:AU29" si="50">AR11/AR$18*100</f>
        <v>12.193364310824668</v>
      </c>
      <c r="AS29" s="18">
        <f t="shared" si="50"/>
        <v>16.560058902286727</v>
      </c>
      <c r="AT29" s="18">
        <f t="shared" si="50"/>
        <v>4.7243942398180643</v>
      </c>
      <c r="AU29" s="18">
        <f t="shared" si="50"/>
        <v>13.394370165696071</v>
      </c>
    </row>
    <row r="30" spans="1:47" x14ac:dyDescent="0.2">
      <c r="A30" t="str">
        <f>$A$12</f>
        <v>Skilled trades occupations</v>
      </c>
      <c r="B30" s="18">
        <f t="shared" si="29"/>
        <v>10.9974580750167</v>
      </c>
      <c r="C30" s="18">
        <f t="shared" ref="C30:O30" si="51">C12/C$18*100</f>
        <v>3.195502256975459</v>
      </c>
      <c r="D30" s="18">
        <f t="shared" si="51"/>
        <v>29.7184372441275</v>
      </c>
      <c r="E30" s="18">
        <f t="shared" si="51"/>
        <v>11.019795577260314</v>
      </c>
      <c r="F30" s="18"/>
      <c r="G30" s="18">
        <f t="shared" si="51"/>
        <v>9.0478419571929898</v>
      </c>
      <c r="H30" s="18">
        <f t="shared" si="51"/>
        <v>2.7865513910745596</v>
      </c>
      <c r="I30" s="18">
        <f t="shared" si="51"/>
        <v>24.848797152848569</v>
      </c>
      <c r="J30" s="18">
        <f t="shared" si="51"/>
        <v>9.0039801681613607</v>
      </c>
      <c r="K30" s="18"/>
      <c r="L30" s="18">
        <f t="shared" si="51"/>
        <v>6.6109098655439151</v>
      </c>
      <c r="M30" s="18">
        <f t="shared" si="51"/>
        <v>2.9884791152964247</v>
      </c>
      <c r="N30" s="18">
        <f t="shared" si="51"/>
        <v>24.634953048636863</v>
      </c>
      <c r="O30" s="18">
        <f t="shared" si="51"/>
        <v>7.619087474697853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8.4286432406497429</v>
      </c>
      <c r="T30" s="18">
        <f t="shared" si="52"/>
        <v>38.617432958508481</v>
      </c>
      <c r="U30" s="18">
        <f t="shared" si="52"/>
        <v>19.34163519048413</v>
      </c>
      <c r="V30" s="18"/>
      <c r="W30" s="18">
        <f t="shared" ref="W30:Z30" si="53">W12/W$18*100</f>
        <v>13.686919740694409</v>
      </c>
      <c r="X30" s="18">
        <f t="shared" si="53"/>
        <v>6.5940460993205514</v>
      </c>
      <c r="Y30" s="18">
        <f t="shared" si="53"/>
        <v>34.335247189501274</v>
      </c>
      <c r="Z30" s="18">
        <f t="shared" si="53"/>
        <v>15.51163702577105</v>
      </c>
      <c r="AA30" s="18"/>
      <c r="AB30" s="18">
        <f t="shared" ref="AB30:AE30" si="54">AB12/AB$18*100</f>
        <v>10.188336319478902</v>
      </c>
      <c r="AC30" s="18">
        <f t="shared" si="54"/>
        <v>6.9442773567572269</v>
      </c>
      <c r="AD30" s="18">
        <f t="shared" si="54"/>
        <v>33.572512772783028</v>
      </c>
      <c r="AE30" s="18">
        <f t="shared" si="54"/>
        <v>13.037018718839205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2.2130027535101502</v>
      </c>
      <c r="AL30" s="18"/>
      <c r="AM30" s="18">
        <f t="shared" ref="AM30:AP30" si="56">AM12/AM$18*100</f>
        <v>1.7375566800243607</v>
      </c>
      <c r="AN30" s="18">
        <f t="shared" si="56"/>
        <v>1.3870097193477526</v>
      </c>
      <c r="AO30" s="18">
        <f t="shared" si="56"/>
        <v>8.0662717120424343</v>
      </c>
      <c r="AP30" s="18">
        <f t="shared" si="56"/>
        <v>2.1168158140437443</v>
      </c>
      <c r="AQ30" s="18"/>
      <c r="AR30" s="18">
        <f t="shared" ref="AR30:AU30" si="57">AR12/AR$18*100</f>
        <v>1.5810979935321343</v>
      </c>
      <c r="AS30" s="18">
        <f t="shared" si="57"/>
        <v>1.4489751269367646</v>
      </c>
      <c r="AT30" s="18">
        <f t="shared" si="57"/>
        <v>9.0874434252688499</v>
      </c>
      <c r="AU30" s="18">
        <f t="shared" si="57"/>
        <v>2.1535427087839025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16.941114859486177</v>
      </c>
      <c r="D31" s="18">
        <f t="shared" si="58"/>
        <v>6.4975749966238965</v>
      </c>
      <c r="E31" s="18">
        <f t="shared" si="58"/>
        <v>10.858840680662372</v>
      </c>
      <c r="F31" s="18"/>
      <c r="G31" s="18">
        <f t="shared" si="58"/>
        <v>8.20008004155798</v>
      </c>
      <c r="H31" s="18">
        <f t="shared" si="58"/>
        <v>16.070566796714438</v>
      </c>
      <c r="I31" s="18">
        <f t="shared" si="58"/>
        <v>8.0540966185613723</v>
      </c>
      <c r="J31" s="18">
        <f t="shared" si="58"/>
        <v>10.493822493888212</v>
      </c>
      <c r="K31" s="18"/>
      <c r="L31" s="18">
        <f t="shared" si="58"/>
        <v>9.083179941668746</v>
      </c>
      <c r="M31" s="18">
        <f t="shared" si="58"/>
        <v>15.804709677055143</v>
      </c>
      <c r="N31" s="18">
        <f t="shared" si="58"/>
        <v>8.1774211443355203</v>
      </c>
      <c r="O31" s="18">
        <f t="shared" si="58"/>
        <v>10.923165247000561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7.2427890646886484</v>
      </c>
      <c r="T31" s="18">
        <f t="shared" si="59"/>
        <v>1.7478251279610657</v>
      </c>
      <c r="U31" s="18">
        <f t="shared" si="59"/>
        <v>3.4797910061006534</v>
      </c>
      <c r="V31" s="18"/>
      <c r="W31" s="18">
        <f t="shared" ref="W31:Z31" si="60">W13/W$18*100</f>
        <v>3.3179781346424528</v>
      </c>
      <c r="X31" s="18">
        <f t="shared" si="60"/>
        <v>7.2067463040582247</v>
      </c>
      <c r="Y31" s="18">
        <f t="shared" si="60"/>
        <v>1.9605984022113416</v>
      </c>
      <c r="Z31" s="18">
        <f t="shared" si="60"/>
        <v>3.723200902624872</v>
      </c>
      <c r="AA31" s="18"/>
      <c r="AB31" s="18">
        <f t="shared" ref="AB31:AE31" si="61">AB13/AB$18*100</f>
        <v>3.8024119577440194</v>
      </c>
      <c r="AC31" s="18">
        <f t="shared" si="61"/>
        <v>8.9267959295045127</v>
      </c>
      <c r="AD31" s="18">
        <f t="shared" si="61"/>
        <v>2.5943091884395151</v>
      </c>
      <c r="AE31" s="18">
        <f t="shared" si="61"/>
        <v>4.4546880650171046</v>
      </c>
      <c r="AG31" t="str">
        <f>$A$13</f>
        <v>Caring, leisure and other service occupations</v>
      </c>
      <c r="AH31" s="18">
        <f t="shared" ref="AH31:AK31" si="62">AH13/AH$18*100</f>
        <v>17.448330322104489</v>
      </c>
      <c r="AI31" s="18">
        <f t="shared" si="62"/>
        <v>20.010875897239178</v>
      </c>
      <c r="AJ31" s="18">
        <f t="shared" si="62"/>
        <v>17.79020957483246</v>
      </c>
      <c r="AK31" s="18">
        <f t="shared" si="62"/>
        <v>18.66790270785652</v>
      </c>
      <c r="AL31" s="18"/>
      <c r="AM31" s="18">
        <f t="shared" ref="AM31:AP31" si="63">AM13/AM$18*100</f>
        <v>15.893324120950018</v>
      </c>
      <c r="AN31" s="18">
        <f t="shared" si="63"/>
        <v>19.328689814800828</v>
      </c>
      <c r="AO31" s="18">
        <f t="shared" si="63"/>
        <v>18.834134298018242</v>
      </c>
      <c r="AP31" s="18">
        <f t="shared" si="63"/>
        <v>17.659286915086298</v>
      </c>
      <c r="AQ31" s="18"/>
      <c r="AR31" s="18">
        <f t="shared" ref="AR31:AU31" si="64">AR13/AR$18*100</f>
        <v>16.507866330306655</v>
      </c>
      <c r="AS31" s="18">
        <f t="shared" si="64"/>
        <v>18.481432553102973</v>
      </c>
      <c r="AT31" s="18">
        <f t="shared" si="64"/>
        <v>17.889634493592528</v>
      </c>
      <c r="AU31" s="18">
        <f t="shared" si="64"/>
        <v>17.448488292333224</v>
      </c>
    </row>
    <row r="32" spans="1:47" x14ac:dyDescent="0.2">
      <c r="A32" t="str">
        <f>$A$14</f>
        <v>Sales and customer service occupations</v>
      </c>
      <c r="B32" s="18">
        <f t="shared" si="29"/>
        <v>5.7344657818076978</v>
      </c>
      <c r="C32" s="18">
        <f t="shared" ref="C32:O32" si="65">C14/C$18*100</f>
        <v>15.879349419514565</v>
      </c>
      <c r="D32" s="18">
        <f t="shared" si="65"/>
        <v>4.6624332236953556</v>
      </c>
      <c r="E32" s="18">
        <f t="shared" si="65"/>
        <v>8.6221951578497631</v>
      </c>
      <c r="F32" s="18"/>
      <c r="G32" s="18">
        <f t="shared" si="65"/>
        <v>5.3722932254049249</v>
      </c>
      <c r="H32" s="18">
        <f t="shared" si="65"/>
        <v>16.082144604958462</v>
      </c>
      <c r="I32" s="18">
        <f t="shared" si="65"/>
        <v>3.3837111530941986</v>
      </c>
      <c r="J32" s="18">
        <f t="shared" si="65"/>
        <v>8.2902938737943206</v>
      </c>
      <c r="K32" s="18"/>
      <c r="L32" s="18">
        <f t="shared" si="65"/>
        <v>5.0521301176891056</v>
      </c>
      <c r="M32" s="18">
        <f t="shared" si="65"/>
        <v>15.745602748062742</v>
      </c>
      <c r="N32" s="18">
        <f t="shared" si="65"/>
        <v>2.4346076890799129</v>
      </c>
      <c r="O32" s="18">
        <f t="shared" si="65"/>
        <v>7.8452437280173442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17.464561331538064</v>
      </c>
      <c r="T32" s="18">
        <f t="shared" si="66"/>
        <v>3.8491887471358273</v>
      </c>
      <c r="U32" s="18">
        <f t="shared" si="66"/>
        <v>6.4483717654955504</v>
      </c>
      <c r="V32" s="18"/>
      <c r="W32" s="18">
        <f t="shared" ref="W32:Z32" si="67">W14/W$18*100</f>
        <v>4.9636953681262277</v>
      </c>
      <c r="X32" s="18">
        <f t="shared" si="67"/>
        <v>18.300470907029307</v>
      </c>
      <c r="Y32" s="18">
        <f t="shared" si="67"/>
        <v>3.2117682509795862</v>
      </c>
      <c r="Z32" s="18">
        <f t="shared" si="67"/>
        <v>6.763034489730221</v>
      </c>
      <c r="AA32" s="18"/>
      <c r="AB32" s="18">
        <f>AB14/AB$18*100</f>
        <v>5.5258334372202489</v>
      </c>
      <c r="AC32" s="18">
        <f t="shared" ref="AC32:AE32" si="68">AC14/AC$18*100</f>
        <v>18.859067337228836</v>
      </c>
      <c r="AD32" s="18">
        <f t="shared" si="68"/>
        <v>2.5319219258323904</v>
      </c>
      <c r="AE32" s="18">
        <f t="shared" si="68"/>
        <v>7.2445568400272862</v>
      </c>
      <c r="AG32" t="str">
        <f>$A$14</f>
        <v>Sales and customer service occupations</v>
      </c>
      <c r="AH32" s="18">
        <f t="shared" ref="AH32:AK32" si="69">AH14/AH$18*100</f>
        <v>7.1132411168310687</v>
      </c>
      <c r="AI32" s="18">
        <f t="shared" si="69"/>
        <v>15.377590469869663</v>
      </c>
      <c r="AJ32" s="18">
        <f t="shared" si="69"/>
        <v>6.5959398188792093</v>
      </c>
      <c r="AK32" s="18">
        <f t="shared" si="69"/>
        <v>10.922697587800947</v>
      </c>
      <c r="AL32" s="18"/>
      <c r="AM32" s="18">
        <f t="shared" ref="AM32:AP32" si="70">AM14/AM$18*100</f>
        <v>6.016164063477544</v>
      </c>
      <c r="AN32" s="18">
        <f t="shared" si="70"/>
        <v>15.26674226322651</v>
      </c>
      <c r="AO32" s="18">
        <f t="shared" si="70"/>
        <v>3.6878961873225298</v>
      </c>
      <c r="AP32" s="18">
        <f t="shared" si="70"/>
        <v>9.9066185540236056</v>
      </c>
      <c r="AQ32" s="18"/>
      <c r="AR32" s="18">
        <f t="shared" ref="AR32:AU32" si="71">AR14/AR$18*100</f>
        <v>4.3861098343738902</v>
      </c>
      <c r="AS32" s="18">
        <f t="shared" si="71"/>
        <v>14.53391528068884</v>
      </c>
      <c r="AT32" s="18">
        <f t="shared" si="71"/>
        <v>2.2653227747299365</v>
      </c>
      <c r="AU32" s="18">
        <f t="shared" si="71"/>
        <v>8.4512095346446117</v>
      </c>
    </row>
    <row r="33" spans="1:47" x14ac:dyDescent="0.2">
      <c r="A33" t="str">
        <f>$A$15</f>
        <v>Process, plant and machine operatives</v>
      </c>
      <c r="B33" s="18">
        <f t="shared" si="29"/>
        <v>9.6579591573230132</v>
      </c>
      <c r="C33" s="18">
        <f t="shared" ref="C33:O33" si="72">C15/C$18*100</f>
        <v>3.060413834857846</v>
      </c>
      <c r="D33" s="18">
        <f t="shared" si="72"/>
        <v>9.9719883470775468</v>
      </c>
      <c r="E33" s="18">
        <f t="shared" si="72"/>
        <v>7.7319516387726193</v>
      </c>
      <c r="F33" s="18"/>
      <c r="G33" s="18">
        <f t="shared" si="72"/>
        <v>7.8569597345133939</v>
      </c>
      <c r="H33" s="18">
        <f t="shared" si="72"/>
        <v>3.57585838733177</v>
      </c>
      <c r="I33" s="18">
        <f t="shared" si="72"/>
        <v>8.6964793067921509</v>
      </c>
      <c r="J33" s="18">
        <f t="shared" si="72"/>
        <v>6.6955986465114981</v>
      </c>
      <c r="K33" s="18"/>
      <c r="L33" s="18">
        <f t="shared" si="72"/>
        <v>6.1669207928795098</v>
      </c>
      <c r="M33" s="18">
        <f t="shared" si="72"/>
        <v>4.0359344000270001</v>
      </c>
      <c r="N33" s="18">
        <f t="shared" si="72"/>
        <v>9.9649740618390084</v>
      </c>
      <c r="O33" s="18">
        <f t="shared" si="72"/>
        <v>5.9839571798323448</v>
      </c>
      <c r="Q33" t="str">
        <f>$A$15</f>
        <v>Process, plant and machine operatives</v>
      </c>
      <c r="R33" s="18">
        <f t="shared" ref="R33:U33" si="73">R15/R$18*100</f>
        <v>13.691128679209625</v>
      </c>
      <c r="S33" s="18">
        <f t="shared" si="73"/>
        <v>8.8202419826365581</v>
      </c>
      <c r="T33" s="18">
        <f t="shared" si="73"/>
        <v>12.967403696318231</v>
      </c>
      <c r="U33" s="18">
        <f t="shared" si="73"/>
        <v>12.888430987376362</v>
      </c>
      <c r="V33" s="18"/>
      <c r="W33" s="18">
        <f t="shared" ref="W33:Z33" si="74">W15/W$18*100</f>
        <v>11.306727610736596</v>
      </c>
      <c r="X33" s="18">
        <f t="shared" si="74"/>
        <v>10.005823340602893</v>
      </c>
      <c r="Y33" s="18">
        <f t="shared" si="74"/>
        <v>12.004065128832909</v>
      </c>
      <c r="Z33" s="18">
        <f t="shared" si="74"/>
        <v>11.205487902417644</v>
      </c>
      <c r="AA33" s="18"/>
      <c r="AB33" s="18">
        <f t="shared" ref="AB33:AE33" si="75">AB15/AB$18*100</f>
        <v>8.8493806461830573</v>
      </c>
      <c r="AC33" s="18">
        <f t="shared" si="75"/>
        <v>9.8504992589732421</v>
      </c>
      <c r="AD33" s="18">
        <f t="shared" si="75"/>
        <v>14.144636311795397</v>
      </c>
      <c r="AE33" s="18">
        <f t="shared" si="75"/>
        <v>9.7743974039294823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1.2372851416880515</v>
      </c>
      <c r="AJ33" s="18">
        <f t="shared" si="76"/>
        <v>2.8503225995599974</v>
      </c>
      <c r="AK33" s="18">
        <f t="shared" si="76"/>
        <v>2.274979691015123</v>
      </c>
      <c r="AL33" s="18"/>
      <c r="AM33" s="18">
        <f t="shared" ref="AM33:AP33" si="77">AM15/AM$18*100</f>
        <v>2.4207958044985216</v>
      </c>
      <c r="AN33" s="18">
        <f t="shared" si="77"/>
        <v>1.2123609725208047</v>
      </c>
      <c r="AO33" s="18">
        <f t="shared" si="77"/>
        <v>2.8450129530373949</v>
      </c>
      <c r="AP33" s="18">
        <f t="shared" si="77"/>
        <v>1.9227058520835616</v>
      </c>
      <c r="AQ33" s="18"/>
      <c r="AR33" s="18">
        <f t="shared" ref="AR33:AU33" si="78">AR15/AR$18*100</f>
        <v>2.3954195223221975</v>
      </c>
      <c r="AS33" s="18">
        <f t="shared" si="78"/>
        <v>1.7730419963896442</v>
      </c>
      <c r="AT33" s="18">
        <f t="shared" si="78"/>
        <v>2.6941595375944916</v>
      </c>
      <c r="AU33" s="18">
        <f t="shared" si="78"/>
        <v>2.1602060479356813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20.06204279760555</v>
      </c>
      <c r="D34" s="18">
        <f t="shared" si="79"/>
        <v>5.9022435159116693</v>
      </c>
      <c r="E34" s="18">
        <f t="shared" si="79"/>
        <v>11.827723497312046</v>
      </c>
      <c r="F34" s="18"/>
      <c r="G34" s="18">
        <f t="shared" si="79"/>
        <v>7.4035927666634862</v>
      </c>
      <c r="H34" s="18">
        <f t="shared" si="79"/>
        <v>16.651323874877573</v>
      </c>
      <c r="I34" s="18">
        <f t="shared" si="79"/>
        <v>4.8177121774158378</v>
      </c>
      <c r="J34" s="18">
        <f t="shared" si="79"/>
        <v>9.8245806818531545</v>
      </c>
      <c r="K34" s="18"/>
      <c r="L34" s="18">
        <f t="shared" si="79"/>
        <v>7.4149233865213828</v>
      </c>
      <c r="M34" s="18">
        <f t="shared" si="79"/>
        <v>13.54124661797319</v>
      </c>
      <c r="N34" s="18">
        <f t="shared" si="79"/>
        <v>5.8531826200123209</v>
      </c>
      <c r="O34" s="18">
        <f t="shared" si="79"/>
        <v>9.0080186522028285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26.837797597152097</v>
      </c>
      <c r="T34" s="18">
        <f t="shared" si="80"/>
        <v>5.7406486990080126</v>
      </c>
      <c r="U34" s="18">
        <f t="shared" si="80"/>
        <v>12.605288744753842</v>
      </c>
      <c r="V34" s="18"/>
      <c r="W34" s="18">
        <f t="shared" ref="W34:Z34" si="81">W16/W$18*100</f>
        <v>9.6046087444885764</v>
      </c>
      <c r="X34" s="18">
        <f t="shared" si="81"/>
        <v>20.908231784425453</v>
      </c>
      <c r="Y34" s="18">
        <f t="shared" si="81"/>
        <v>4.8417683110632597</v>
      </c>
      <c r="Z34" s="18">
        <f t="shared" si="81"/>
        <v>10.667178754625095</v>
      </c>
      <c r="AA34" s="18"/>
      <c r="AB34" s="18">
        <f t="shared" ref="AB34:AE34" si="82">AB16/AB$18*100</f>
        <v>9.9935692475290807</v>
      </c>
      <c r="AC34" s="18">
        <f t="shared" si="82"/>
        <v>16.462971677336448</v>
      </c>
      <c r="AD34" s="18">
        <f t="shared" si="82"/>
        <v>5.8500579552741083</v>
      </c>
      <c r="AE34" s="18">
        <f t="shared" si="82"/>
        <v>10.439501738509756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6.286438740393943</v>
      </c>
      <c r="AK34" s="18">
        <f t="shared" si="83"/>
        <v>11.004845821288786</v>
      </c>
      <c r="AL34" s="18"/>
      <c r="AM34" s="18">
        <f t="shared" ref="AM34:AP34" si="84">AM16/AM$18*100</f>
        <v>3.9352192130380299</v>
      </c>
      <c r="AN34" s="18">
        <f t="shared" si="84"/>
        <v>15.086588932708676</v>
      </c>
      <c r="AO34" s="18">
        <f t="shared" si="84"/>
        <v>4.775154353004667</v>
      </c>
      <c r="AP34" s="18">
        <f t="shared" si="84"/>
        <v>8.932844756216987</v>
      </c>
      <c r="AQ34" s="18"/>
      <c r="AR34" s="18">
        <f t="shared" ref="AR34:AU34" si="85">AR16/AR$18*100</f>
        <v>3.7893831462338023</v>
      </c>
      <c r="AS34" s="18">
        <f t="shared" si="85"/>
        <v>12.404179683002537</v>
      </c>
      <c r="AT34" s="18">
        <f t="shared" si="85"/>
        <v>5.8586181926503249</v>
      </c>
      <c r="AU34" s="18">
        <f t="shared" si="85"/>
        <v>7.5639554964882771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7.8443182106747571</v>
      </c>
      <c r="C44" s="27">
        <f t="shared" ref="C44:E44" si="93">H8-C8</f>
        <v>2.907589657924885</v>
      </c>
      <c r="D44" s="27">
        <f t="shared" si="93"/>
        <v>0.58928463201212722</v>
      </c>
      <c r="E44" s="27">
        <f t="shared" si="93"/>
        <v>11.341192500611768</v>
      </c>
      <c r="F44" s="27"/>
      <c r="G44" s="27">
        <f>L8-G8</f>
        <v>-1.6357459121193116</v>
      </c>
      <c r="H44" s="27">
        <f t="shared" ref="H44:J44" si="94">M8-H8</f>
        <v>1.3535029075910856</v>
      </c>
      <c r="I44" s="27">
        <f t="shared" si="94"/>
        <v>1.0790990025639218</v>
      </c>
      <c r="J44" s="27">
        <f t="shared" si="94"/>
        <v>0.79685599803569573</v>
      </c>
      <c r="K44" s="27"/>
      <c r="L44" s="27">
        <f>L8-B8</f>
        <v>6.2085722985554455</v>
      </c>
      <c r="M44" s="27">
        <f t="shared" ref="M44:O44" si="95">M8-C8</f>
        <v>4.2610925655159706</v>
      </c>
      <c r="N44" s="27">
        <f t="shared" si="95"/>
        <v>1.668383634576049</v>
      </c>
      <c r="O44" s="27">
        <f t="shared" si="95"/>
        <v>12.138048498647464</v>
      </c>
      <c r="Q44" t="str">
        <f>$A$8</f>
        <v>Managers, directors and senior officials</v>
      </c>
      <c r="R44" s="27">
        <f>W8-R8</f>
        <v>5.2159083175772025</v>
      </c>
      <c r="S44" s="27">
        <f t="shared" ref="S44:S52" si="96">X8-S8</f>
        <v>1.1448492439461124</v>
      </c>
      <c r="T44" s="27">
        <f t="shared" ref="T44:T52" si="97">Y8-T8</f>
        <v>-0.14567222310497474</v>
      </c>
      <c r="U44" s="27">
        <f t="shared" ref="U44:U52" si="98">Z8-U8</f>
        <v>6.2150853384183407</v>
      </c>
      <c r="V44" s="27"/>
      <c r="W44" s="27">
        <f>AB8-W8</f>
        <v>-2.627683520339545</v>
      </c>
      <c r="X44" s="27">
        <f t="shared" ref="X44:X52" si="99">AC8-X8</f>
        <v>0.18288394436950073</v>
      </c>
      <c r="Y44" s="27">
        <f t="shared" ref="Y44:Y52" si="100">AD8-Y8</f>
        <v>0.69943451935254863</v>
      </c>
      <c r="Z44" s="27">
        <f t="shared" ref="Z44:Z52" si="101">AE8-Z8</f>
        <v>-1.7453650566174872</v>
      </c>
      <c r="AA44" s="27"/>
      <c r="AB44" s="27">
        <f>AB8-R8</f>
        <v>2.5882247972376575</v>
      </c>
      <c r="AC44" s="27">
        <f t="shared" ref="AC44:AC52" si="102">AC8-S8</f>
        <v>1.3277331883156132</v>
      </c>
      <c r="AD44" s="27">
        <f t="shared" ref="AD44:AD52" si="103">AD8-T8</f>
        <v>0.55376229624757389</v>
      </c>
      <c r="AE44" s="27">
        <f t="shared" ref="AE44:AE52" si="104">AE8-U8</f>
        <v>4.4697202818008535</v>
      </c>
      <c r="AG44" t="str">
        <f>$A$8</f>
        <v>Managers, directors and senior officials</v>
      </c>
      <c r="AH44" s="27">
        <f>AM8-AH8</f>
        <v>2.6284098930975546</v>
      </c>
      <c r="AI44" s="27">
        <f t="shared" ref="AI44:AI52" si="105">AN8-AI8</f>
        <v>1.7627404139787739</v>
      </c>
      <c r="AJ44" s="27">
        <f t="shared" ref="AJ44:AJ52" si="106">AO8-AJ8</f>
        <v>0.73495685511710818</v>
      </c>
      <c r="AK44" s="27">
        <f t="shared" ref="AK44:AK52" si="107">AP8-AK8</f>
        <v>5.1261071621934384</v>
      </c>
      <c r="AL44" s="27"/>
      <c r="AM44" s="27">
        <f>AR8-AM8</f>
        <v>0.99193760822025112</v>
      </c>
      <c r="AN44" s="27">
        <f t="shared" ref="AN44:AN52" si="108">AS8-AN8</f>
        <v>1.1706189632215853</v>
      </c>
      <c r="AO44" s="27">
        <f t="shared" ref="AO44:AO52" si="109">AT8-AO8</f>
        <v>0.37966448321137491</v>
      </c>
      <c r="AP44" s="27">
        <f t="shared" ref="AP44:AP52" si="110">AU8-AP8</f>
        <v>2.5422210546532078</v>
      </c>
      <c r="AQ44" s="27"/>
      <c r="AR44" s="27">
        <f>AR8-AH8</f>
        <v>3.6203475013178057</v>
      </c>
      <c r="AS44" s="27">
        <f t="shared" ref="AS44:AS52" si="111">AS8-AI8</f>
        <v>2.9333593772003592</v>
      </c>
      <c r="AT44" s="27">
        <f t="shared" ref="AT44:AT52" si="112">AT8-AJ8</f>
        <v>1.1146213383284831</v>
      </c>
      <c r="AU44" s="27">
        <f t="shared" ref="AU44:AU52" si="113">AU8-AK8</f>
        <v>7.6683282168466462</v>
      </c>
    </row>
    <row r="45" spans="1:47" x14ac:dyDescent="0.2">
      <c r="A45" t="str">
        <f>$A$9</f>
        <v>Professional occupations</v>
      </c>
      <c r="B45" s="27">
        <f t="shared" ref="B45:B54" si="114">G9-B9</f>
        <v>20.206203921090406</v>
      </c>
      <c r="C45" s="27">
        <f t="shared" ref="C45:C54" si="115">H9-C9</f>
        <v>5.096578963501269</v>
      </c>
      <c r="D45" s="27">
        <f t="shared" ref="D45:D54" si="116">I9-D9</f>
        <v>1.7144154775313609</v>
      </c>
      <c r="E45" s="27">
        <f t="shared" ref="E45:E54" si="117">J9-E9</f>
        <v>27.017198362123011</v>
      </c>
      <c r="F45" s="27"/>
      <c r="G45" s="27">
        <f t="shared" ref="G45:G54" si="118">L9-G9</f>
        <v>19.063209274641963</v>
      </c>
      <c r="H45" s="27">
        <f t="shared" ref="H45:H54" si="119">M9-H9</f>
        <v>5.0377941814784784</v>
      </c>
      <c r="I45" s="27">
        <f t="shared" ref="I45:I54" si="120">N9-I9</f>
        <v>-0.20003816780029737</v>
      </c>
      <c r="J45" s="27">
        <f t="shared" ref="J45:J54" si="121">O9-J9</f>
        <v>23.900965288320151</v>
      </c>
      <c r="K45" s="27"/>
      <c r="L45" s="27">
        <f t="shared" ref="L45:L54" si="122">L9-B9</f>
        <v>39.269413195732369</v>
      </c>
      <c r="M45" s="27">
        <f t="shared" ref="M45:M54" si="123">M9-C9</f>
        <v>10.134373144979747</v>
      </c>
      <c r="N45" s="27">
        <f t="shared" ref="N45:N54" si="124">N9-D9</f>
        <v>1.5143773097310635</v>
      </c>
      <c r="O45" s="27">
        <f t="shared" ref="O45:O54" si="125">O9-E9</f>
        <v>50.918163650443162</v>
      </c>
      <c r="Q45" t="str">
        <f>$A$9</f>
        <v>Professional occupations</v>
      </c>
      <c r="R45" s="27">
        <f t="shared" ref="R45:R52" si="126">W9-R9</f>
        <v>11.467380015167933</v>
      </c>
      <c r="S45" s="27">
        <f t="shared" si="96"/>
        <v>1.7258056487840499</v>
      </c>
      <c r="T45" s="27">
        <f t="shared" si="97"/>
        <v>0.12337313366275371</v>
      </c>
      <c r="U45" s="27">
        <f t="shared" si="98"/>
        <v>13.316558797614746</v>
      </c>
      <c r="V45" s="27"/>
      <c r="W45" s="27">
        <f t="shared" ref="W45:W52" si="127">AB9-W9</f>
        <v>9.6603247432697614</v>
      </c>
      <c r="X45" s="27">
        <f t="shared" si="99"/>
        <v>1.5356966262147953</v>
      </c>
      <c r="Y45" s="27">
        <f t="shared" si="100"/>
        <v>-1.0300465971744659</v>
      </c>
      <c r="Z45" s="27">
        <f t="shared" si="101"/>
        <v>10.165974772310093</v>
      </c>
      <c r="AA45" s="27"/>
      <c r="AB45" s="27">
        <f t="shared" ref="AB45:AB52" si="128">AB9-R9</f>
        <v>21.127704758437694</v>
      </c>
      <c r="AC45" s="27">
        <f t="shared" si="102"/>
        <v>3.2615022749988452</v>
      </c>
      <c r="AD45" s="27">
        <f t="shared" si="103"/>
        <v>-0.90667346351171219</v>
      </c>
      <c r="AE45" s="27">
        <f t="shared" si="104"/>
        <v>23.48253356992484</v>
      </c>
      <c r="AG45" t="str">
        <f>$A$9</f>
        <v>Professional occupations</v>
      </c>
      <c r="AH45" s="27">
        <f t="shared" ref="AH45:AH52" si="129">AM9-AH9</f>
        <v>8.7388239059224446</v>
      </c>
      <c r="AI45" s="27">
        <f t="shared" si="105"/>
        <v>3.3707733147172227</v>
      </c>
      <c r="AJ45" s="27">
        <f t="shared" si="106"/>
        <v>1.5910423438686063</v>
      </c>
      <c r="AK45" s="27">
        <f t="shared" si="107"/>
        <v>13.700639564508272</v>
      </c>
      <c r="AL45" s="27"/>
      <c r="AM45" s="27">
        <f t="shared" ref="AM45:AM52" si="130">AR9-AM9</f>
        <v>9.40288453137223</v>
      </c>
      <c r="AN45" s="27">
        <f t="shared" si="108"/>
        <v>3.5020975552636848</v>
      </c>
      <c r="AO45" s="27">
        <f t="shared" si="109"/>
        <v>0.83000842937416852</v>
      </c>
      <c r="AP45" s="27">
        <f t="shared" si="110"/>
        <v>13.734990516010086</v>
      </c>
      <c r="AQ45" s="27"/>
      <c r="AR45" s="27">
        <f t="shared" ref="AR45:AR52" si="131">AR9-AH9</f>
        <v>18.141708437294675</v>
      </c>
      <c r="AS45" s="27">
        <f t="shared" si="111"/>
        <v>6.8728708699809076</v>
      </c>
      <c r="AT45" s="27">
        <f t="shared" si="112"/>
        <v>2.4210507732427748</v>
      </c>
      <c r="AU45" s="27">
        <f t="shared" si="113"/>
        <v>27.435630080518358</v>
      </c>
    </row>
    <row r="46" spans="1:47" x14ac:dyDescent="0.2">
      <c r="A46" t="str">
        <f>$A$10</f>
        <v>Associate professional occupations</v>
      </c>
      <c r="B46" s="27">
        <f t="shared" si="114"/>
        <v>9.0314528111261652</v>
      </c>
      <c r="C46" s="27">
        <f t="shared" si="115"/>
        <v>2.5960685977784212</v>
      </c>
      <c r="D46" s="27">
        <f t="shared" si="116"/>
        <v>1.0506883028587044</v>
      </c>
      <c r="E46" s="27">
        <f t="shared" si="117"/>
        <v>12.678209711763287</v>
      </c>
      <c r="F46" s="27"/>
      <c r="G46" s="27">
        <f t="shared" si="118"/>
        <v>8.0634705997179239</v>
      </c>
      <c r="H46" s="27">
        <f t="shared" si="119"/>
        <v>4.8113582917328976</v>
      </c>
      <c r="I46" s="27">
        <f t="shared" si="120"/>
        <v>0.15685236995344454</v>
      </c>
      <c r="J46" s="27">
        <f t="shared" si="121"/>
        <v>13.031681261404273</v>
      </c>
      <c r="K46" s="27"/>
      <c r="L46" s="27">
        <f t="shared" si="122"/>
        <v>17.094923410844089</v>
      </c>
      <c r="M46" s="27">
        <f t="shared" si="123"/>
        <v>7.4074268895113189</v>
      </c>
      <c r="N46" s="27">
        <f t="shared" si="124"/>
        <v>1.2075406728121489</v>
      </c>
      <c r="O46" s="27">
        <f t="shared" si="125"/>
        <v>25.70989097316756</v>
      </c>
      <c r="Q46" t="str">
        <f>$A$10</f>
        <v>Associate professional occupations</v>
      </c>
      <c r="R46" s="27">
        <f t="shared" si="126"/>
        <v>5.2235047036392146</v>
      </c>
      <c r="S46" s="27">
        <f t="shared" si="96"/>
        <v>1.2764321235041427</v>
      </c>
      <c r="T46" s="27">
        <f t="shared" si="97"/>
        <v>0.33209766979450617</v>
      </c>
      <c r="U46" s="27">
        <f t="shared" si="98"/>
        <v>6.8320344969378652</v>
      </c>
      <c r="V46" s="27"/>
      <c r="W46" s="27">
        <f>AB10-W10</f>
        <v>-1.0150626166823891</v>
      </c>
      <c r="X46" s="27">
        <f t="shared" si="99"/>
        <v>0.30238339427544147</v>
      </c>
      <c r="Y46" s="27">
        <f t="shared" si="100"/>
        <v>-9.741361267425841E-2</v>
      </c>
      <c r="Z46" s="27">
        <f t="shared" si="101"/>
        <v>-0.81009283508120689</v>
      </c>
      <c r="AA46" s="27"/>
      <c r="AB46" s="27">
        <f t="shared" si="128"/>
        <v>4.2084420869568255</v>
      </c>
      <c r="AC46" s="27">
        <f t="shared" si="102"/>
        <v>1.5788155177795842</v>
      </c>
      <c r="AD46" s="27">
        <f t="shared" si="103"/>
        <v>0.23468405712024776</v>
      </c>
      <c r="AE46" s="27">
        <f t="shared" si="104"/>
        <v>6.0219416618566584</v>
      </c>
      <c r="AG46" t="str">
        <f>$A$10</f>
        <v>Associate professional occupations</v>
      </c>
      <c r="AH46" s="27">
        <f t="shared" si="129"/>
        <v>3.8079481074869719</v>
      </c>
      <c r="AI46" s="27">
        <f t="shared" si="105"/>
        <v>1.3196364742742812</v>
      </c>
      <c r="AJ46" s="27">
        <f t="shared" si="106"/>
        <v>0.71859063306419824</v>
      </c>
      <c r="AK46" s="27">
        <f t="shared" si="107"/>
        <v>5.8461752148254504</v>
      </c>
      <c r="AL46" s="27"/>
      <c r="AM46" s="27">
        <f t="shared" si="130"/>
        <v>9.0785332164002597</v>
      </c>
      <c r="AN46" s="27">
        <f t="shared" si="108"/>
        <v>4.5089748974574544</v>
      </c>
      <c r="AO46" s="27">
        <f t="shared" si="109"/>
        <v>0.25426598262770739</v>
      </c>
      <c r="AP46" s="27">
        <f t="shared" si="110"/>
        <v>13.841774096485416</v>
      </c>
      <c r="AQ46" s="27"/>
      <c r="AR46" s="27">
        <f t="shared" si="131"/>
        <v>12.886481323887232</v>
      </c>
      <c r="AS46" s="27">
        <f t="shared" si="111"/>
        <v>5.8286113717317356</v>
      </c>
      <c r="AT46" s="27">
        <f t="shared" si="112"/>
        <v>0.97285661569190562</v>
      </c>
      <c r="AU46" s="27">
        <f t="shared" si="113"/>
        <v>19.687949311310867</v>
      </c>
    </row>
    <row r="47" spans="1:47" x14ac:dyDescent="0.2">
      <c r="A47" t="str">
        <f>$A$11</f>
        <v>Administrative and secretarial occupations</v>
      </c>
      <c r="B47" s="27">
        <f t="shared" si="114"/>
        <v>1.2579605887480128</v>
      </c>
      <c r="C47" s="27">
        <f t="shared" si="115"/>
        <v>-0.68799721997107355</v>
      </c>
      <c r="D47" s="27">
        <f t="shared" si="116"/>
        <v>2.1355341045663501E-2</v>
      </c>
      <c r="E47" s="27">
        <f t="shared" si="117"/>
        <v>0.59131870982260182</v>
      </c>
      <c r="F47" s="27"/>
      <c r="G47" s="27">
        <f t="shared" si="118"/>
        <v>1.2533111963506727</v>
      </c>
      <c r="H47" s="27">
        <f t="shared" si="119"/>
        <v>-2.7368052953660609</v>
      </c>
      <c r="I47" s="27">
        <f t="shared" si="120"/>
        <v>-0.17065626509886389</v>
      </c>
      <c r="J47" s="27">
        <f t="shared" si="121"/>
        <v>-1.6541503641142441</v>
      </c>
      <c r="K47" s="27"/>
      <c r="L47" s="27">
        <f t="shared" si="122"/>
        <v>2.5112717850986854</v>
      </c>
      <c r="M47" s="27">
        <f t="shared" si="123"/>
        <v>-3.4248025153371344</v>
      </c>
      <c r="N47" s="27">
        <f t="shared" si="124"/>
        <v>-0.14930092405320039</v>
      </c>
      <c r="O47" s="27">
        <f t="shared" si="125"/>
        <v>-1.0628316542916423</v>
      </c>
      <c r="Q47" t="str">
        <f>$A$11</f>
        <v>Administrative and secretarial occupations</v>
      </c>
      <c r="R47" s="27">
        <f t="shared" si="126"/>
        <v>2.3967550688666961</v>
      </c>
      <c r="S47" s="27">
        <f t="shared" si="96"/>
        <v>0.91022016202449763</v>
      </c>
      <c r="T47" s="27">
        <f t="shared" si="97"/>
        <v>-3.9136435716797258E-2</v>
      </c>
      <c r="U47" s="27">
        <f t="shared" si="98"/>
        <v>3.267838795174395</v>
      </c>
      <c r="V47" s="27"/>
      <c r="W47" s="27">
        <f t="shared" si="127"/>
        <v>5.3135875404290829</v>
      </c>
      <c r="X47" s="27">
        <f t="shared" si="99"/>
        <v>0.4345569963814393</v>
      </c>
      <c r="Y47" s="27">
        <f t="shared" si="100"/>
        <v>0.17502330174432135</v>
      </c>
      <c r="Z47" s="27">
        <f t="shared" si="101"/>
        <v>5.9231678385548463</v>
      </c>
      <c r="AA47" s="27"/>
      <c r="AB47" s="27">
        <f t="shared" si="128"/>
        <v>7.710342609295779</v>
      </c>
      <c r="AC47" s="27">
        <f t="shared" si="102"/>
        <v>1.3447771584059369</v>
      </c>
      <c r="AD47" s="27">
        <f t="shared" si="103"/>
        <v>0.13588686602752409</v>
      </c>
      <c r="AE47" s="27">
        <f t="shared" si="104"/>
        <v>9.1910066337292413</v>
      </c>
      <c r="AG47" t="str">
        <f>$A$11</f>
        <v>Administrative and secretarial occupations</v>
      </c>
      <c r="AH47" s="27">
        <f t="shared" si="129"/>
        <v>-1.1387944801187366</v>
      </c>
      <c r="AI47" s="27">
        <f t="shared" si="105"/>
        <v>-1.5982173819955712</v>
      </c>
      <c r="AJ47" s="27">
        <f t="shared" si="106"/>
        <v>6.0491776762461757E-2</v>
      </c>
      <c r="AK47" s="27">
        <f t="shared" si="107"/>
        <v>-2.6765200853518465</v>
      </c>
      <c r="AL47" s="27"/>
      <c r="AM47" s="27">
        <f t="shared" si="130"/>
        <v>-4.0602763440783711</v>
      </c>
      <c r="AN47" s="27">
        <f t="shared" si="108"/>
        <v>-3.171362291747478</v>
      </c>
      <c r="AO47" s="27">
        <f t="shared" si="109"/>
        <v>-0.34567956684318446</v>
      </c>
      <c r="AP47" s="27">
        <f>AU11-AP11</f>
        <v>-7.5773182026690336</v>
      </c>
      <c r="AQ47" s="27"/>
      <c r="AR47" s="27">
        <f t="shared" si="131"/>
        <v>-5.1990708241971078</v>
      </c>
      <c r="AS47" s="27">
        <f t="shared" si="111"/>
        <v>-4.7695796737430491</v>
      </c>
      <c r="AT47" s="27">
        <f t="shared" si="112"/>
        <v>-0.2851877900807227</v>
      </c>
      <c r="AU47" s="27">
        <f t="shared" si="113"/>
        <v>-10.25383828802088</v>
      </c>
    </row>
    <row r="48" spans="1:47" x14ac:dyDescent="0.2">
      <c r="A48" t="str">
        <f>$A$12</f>
        <v>Skilled trades occupations</v>
      </c>
      <c r="B48" s="27">
        <f t="shared" si="114"/>
        <v>-4.4725785589054041</v>
      </c>
      <c r="C48" s="27">
        <f t="shared" si="115"/>
        <v>-0.58811523371987118</v>
      </c>
      <c r="D48" s="27">
        <f t="shared" si="116"/>
        <v>-4.7497234249464881</v>
      </c>
      <c r="E48" s="27">
        <f t="shared" si="117"/>
        <v>-9.8104172175717679</v>
      </c>
      <c r="F48" s="27"/>
      <c r="G48" s="27">
        <f t="shared" si="118"/>
        <v>-8.0019834478324263</v>
      </c>
      <c r="H48" s="27">
        <f t="shared" si="119"/>
        <v>0.55023383339703535</v>
      </c>
      <c r="I48" s="27">
        <f t="shared" si="120"/>
        <v>0.74532452604811539</v>
      </c>
      <c r="J48" s="27">
        <f t="shared" si="121"/>
        <v>-6.7064250883872774</v>
      </c>
      <c r="K48" s="27"/>
      <c r="L48" s="27">
        <f t="shared" si="122"/>
        <v>-12.47456200673783</v>
      </c>
      <c r="M48" s="27">
        <f t="shared" si="123"/>
        <v>-3.7881400322835823E-2</v>
      </c>
      <c r="N48" s="27">
        <f t="shared" si="124"/>
        <v>-4.0043988988983727</v>
      </c>
      <c r="O48" s="27">
        <f t="shared" si="125"/>
        <v>-16.516842305959045</v>
      </c>
      <c r="Q48" t="str">
        <f>$A$12</f>
        <v>Skilled trades occupations</v>
      </c>
      <c r="R48" s="27">
        <f t="shared" si="126"/>
        <v>-4.5316215460152023</v>
      </c>
      <c r="S48" s="27">
        <f t="shared" si="96"/>
        <v>-0.36305377572890674</v>
      </c>
      <c r="T48" s="27">
        <f t="shared" si="97"/>
        <v>-4.9262090290193825</v>
      </c>
      <c r="U48" s="27">
        <f t="shared" si="98"/>
        <v>-9.8208843507634924</v>
      </c>
      <c r="V48" s="27"/>
      <c r="W48" s="27">
        <f t="shared" si="127"/>
        <v>-8.0669090335126121</v>
      </c>
      <c r="X48" s="27">
        <f t="shared" si="99"/>
        <v>0.43708378273174553</v>
      </c>
      <c r="Y48" s="27">
        <f t="shared" si="100"/>
        <v>0.32768998943602412</v>
      </c>
      <c r="Z48" s="27">
        <f t="shared" si="101"/>
        <v>-7.3021352613448443</v>
      </c>
      <c r="AA48" s="27"/>
      <c r="AB48" s="27">
        <f t="shared" si="128"/>
        <v>-12.598530579527814</v>
      </c>
      <c r="AC48" s="27">
        <f t="shared" si="102"/>
        <v>7.4030007002838794E-2</v>
      </c>
      <c r="AD48" s="27">
        <f t="shared" si="103"/>
        <v>-4.5985190395833584</v>
      </c>
      <c r="AE48" s="27">
        <f t="shared" si="104"/>
        <v>-17.123019612108337</v>
      </c>
      <c r="AG48" t="str">
        <f>$A$12</f>
        <v>Skilled trades occupations</v>
      </c>
      <c r="AH48" s="27">
        <f t="shared" si="129"/>
        <v>5.9042987109787504E-2</v>
      </c>
      <c r="AI48" s="27">
        <f t="shared" si="105"/>
        <v>-0.22506145799096733</v>
      </c>
      <c r="AJ48" s="27">
        <f t="shared" si="106"/>
        <v>0.17648560407289615</v>
      </c>
      <c r="AK48" s="27">
        <f t="shared" si="107"/>
        <v>1.0467133191716549E-2</v>
      </c>
      <c r="AL48" s="27"/>
      <c r="AM48" s="27">
        <f t="shared" si="130"/>
        <v>6.4925585680186249E-2</v>
      </c>
      <c r="AN48" s="27">
        <f t="shared" si="108"/>
        <v>0.11315005066529404</v>
      </c>
      <c r="AO48" s="27">
        <f t="shared" si="109"/>
        <v>0.41763453661209571</v>
      </c>
      <c r="AP48" s="27">
        <f t="shared" si="110"/>
        <v>0.59571017295757578</v>
      </c>
      <c r="AQ48" s="27"/>
      <c r="AR48" s="27">
        <f t="shared" si="131"/>
        <v>0.12396857278997375</v>
      </c>
      <c r="AS48" s="27">
        <f t="shared" si="111"/>
        <v>-0.11191140732567328</v>
      </c>
      <c r="AT48" s="27">
        <f t="shared" si="112"/>
        <v>0.59412014068499186</v>
      </c>
      <c r="AU48" s="27">
        <f t="shared" si="113"/>
        <v>0.60617730614929233</v>
      </c>
    </row>
    <row r="49" spans="1:47" x14ac:dyDescent="0.2">
      <c r="A49" t="str">
        <f>$A$13</f>
        <v>Caring, leisure and other service occupations</v>
      </c>
      <c r="B49" s="27">
        <f t="shared" si="114"/>
        <v>0.57463639341751716</v>
      </c>
      <c r="C49" s="27">
        <f t="shared" si="115"/>
        <v>-0.65966264382769779</v>
      </c>
      <c r="D49" s="27">
        <f t="shared" si="116"/>
        <v>0.88242826477180802</v>
      </c>
      <c r="E49" s="27">
        <f t="shared" si="117"/>
        <v>0.79740201436162295</v>
      </c>
      <c r="F49" s="27"/>
      <c r="G49" s="27">
        <f t="shared" si="118"/>
        <v>5.1980649194315909</v>
      </c>
      <c r="H49" s="27">
        <f t="shared" si="119"/>
        <v>0.38302586821787798</v>
      </c>
      <c r="I49" s="27">
        <f t="shared" si="120"/>
        <v>0.38980094351702554</v>
      </c>
      <c r="J49" s="27">
        <f t="shared" si="121"/>
        <v>5.9708917311665033</v>
      </c>
      <c r="K49" s="27"/>
      <c r="L49" s="27">
        <f t="shared" si="122"/>
        <v>5.772701312849108</v>
      </c>
      <c r="M49" s="27">
        <f t="shared" si="123"/>
        <v>-0.27663677560981981</v>
      </c>
      <c r="N49" s="27">
        <f t="shared" si="124"/>
        <v>1.2722292082888336</v>
      </c>
      <c r="O49" s="27">
        <f t="shared" si="125"/>
        <v>6.7682937455281262</v>
      </c>
      <c r="Q49" t="str">
        <f>$A$13</f>
        <v>Caring, leisure and other service occupations</v>
      </c>
      <c r="R49" s="27">
        <f t="shared" si="126"/>
        <v>0.88769241539573418</v>
      </c>
      <c r="S49" s="27">
        <f t="shared" si="96"/>
        <v>0.47245069224797964</v>
      </c>
      <c r="T49" s="27">
        <f t="shared" si="97"/>
        <v>-3.2603581512577806E-2</v>
      </c>
      <c r="U49" s="27">
        <f t="shared" si="98"/>
        <v>1.3275395261311367</v>
      </c>
      <c r="V49" s="27"/>
      <c r="W49" s="27">
        <f t="shared" si="127"/>
        <v>1.1802825495048248</v>
      </c>
      <c r="X49" s="27">
        <f t="shared" si="99"/>
        <v>1.2084924482149959</v>
      </c>
      <c r="Y49" s="27">
        <f t="shared" si="100"/>
        <v>0.34961035732048673</v>
      </c>
      <c r="Z49" s="27">
        <f t="shared" si="101"/>
        <v>2.7383853550403092</v>
      </c>
      <c r="AA49" s="27"/>
      <c r="AB49" s="27">
        <f t="shared" si="128"/>
        <v>2.067974964900559</v>
      </c>
      <c r="AC49" s="27">
        <f t="shared" si="102"/>
        <v>1.6809431404629755</v>
      </c>
      <c r="AD49" s="27">
        <f t="shared" si="103"/>
        <v>0.31700677580790892</v>
      </c>
      <c r="AE49" s="27">
        <f t="shared" si="104"/>
        <v>4.0659248811714459</v>
      </c>
      <c r="AG49" t="str">
        <f>$A$13</f>
        <v>Caring, leisure and other service occupations</v>
      </c>
      <c r="AH49" s="27">
        <f t="shared" si="129"/>
        <v>-0.31305602197822679</v>
      </c>
      <c r="AI49" s="27">
        <f t="shared" si="105"/>
        <v>-1.1321133360756761</v>
      </c>
      <c r="AJ49" s="27">
        <f t="shared" si="106"/>
        <v>0.91503184628438561</v>
      </c>
      <c r="AK49" s="27">
        <f t="shared" si="107"/>
        <v>-0.53013751176951729</v>
      </c>
      <c r="AL49" s="27"/>
      <c r="AM49" s="27">
        <f t="shared" si="130"/>
        <v>4.0177823699267741</v>
      </c>
      <c r="AN49" s="27">
        <f t="shared" si="108"/>
        <v>-0.82546657999711215</v>
      </c>
      <c r="AO49" s="27">
        <f t="shared" si="109"/>
        <v>4.0190586196539257E-2</v>
      </c>
      <c r="AP49" s="27">
        <f t="shared" si="110"/>
        <v>3.2325063761261958</v>
      </c>
      <c r="AQ49" s="27"/>
      <c r="AR49" s="27">
        <f t="shared" si="131"/>
        <v>3.7047263479485473</v>
      </c>
      <c r="AS49" s="27">
        <f t="shared" si="111"/>
        <v>-1.9575799160727883</v>
      </c>
      <c r="AT49" s="27">
        <f t="shared" si="112"/>
        <v>0.95522243248092487</v>
      </c>
      <c r="AU49" s="27">
        <f t="shared" si="113"/>
        <v>2.7023688643566786</v>
      </c>
    </row>
    <row r="50" spans="1:47" x14ac:dyDescent="0.2">
      <c r="A50" t="str">
        <f>$A$14</f>
        <v>Sales and customer service occupations</v>
      </c>
      <c r="B50" s="27">
        <f t="shared" si="114"/>
        <v>0.17218902222350962</v>
      </c>
      <c r="C50" s="27">
        <f t="shared" si="115"/>
        <v>1.3118414492058044</v>
      </c>
      <c r="D50" s="27">
        <f t="shared" si="116"/>
        <v>-1.1223851680791324</v>
      </c>
      <c r="E50" s="27">
        <f t="shared" si="117"/>
        <v>0.36164530335017986</v>
      </c>
      <c r="F50" s="27"/>
      <c r="G50" s="27">
        <f t="shared" si="118"/>
        <v>-0.21366013788723848</v>
      </c>
      <c r="H50" s="27">
        <f t="shared" si="119"/>
        <v>0.24579215209903182</v>
      </c>
      <c r="I50" s="27">
        <f t="shared" si="120"/>
        <v>-0.60638451689872541</v>
      </c>
      <c r="J50" s="27">
        <f t="shared" si="121"/>
        <v>-0.57425250268693162</v>
      </c>
      <c r="K50" s="27"/>
      <c r="L50" s="27">
        <f t="shared" si="122"/>
        <v>-4.1471115663728852E-2</v>
      </c>
      <c r="M50" s="27">
        <f t="shared" si="123"/>
        <v>1.5576336013048362</v>
      </c>
      <c r="N50" s="27">
        <f t="shared" si="124"/>
        <v>-1.7287696849778578</v>
      </c>
      <c r="O50" s="27">
        <f t="shared" si="125"/>
        <v>-0.21260719933675176</v>
      </c>
      <c r="Q50" t="str">
        <f>$A$14</f>
        <v>Sales and customer service occupations</v>
      </c>
      <c r="R50" s="27">
        <f t="shared" si="126"/>
        <v>0.98788593131612856</v>
      </c>
      <c r="S50" s="27">
        <f t="shared" si="96"/>
        <v>1.6091419180290512</v>
      </c>
      <c r="T50" s="27">
        <f t="shared" si="97"/>
        <v>-0.58961618759764578</v>
      </c>
      <c r="U50" s="27">
        <f t="shared" si="98"/>
        <v>2.0074116617475362</v>
      </c>
      <c r="V50" s="27"/>
      <c r="W50" s="27">
        <f t="shared" si="127"/>
        <v>1.3831214227366697</v>
      </c>
      <c r="X50" s="27">
        <f t="shared" si="99"/>
        <v>0.98712365264510638</v>
      </c>
      <c r="Y50" s="27">
        <f t="shared" si="100"/>
        <v>-0.26664877749949567</v>
      </c>
      <c r="Z50" s="27">
        <f t="shared" si="101"/>
        <v>2.1035962978822766</v>
      </c>
      <c r="AA50" s="27"/>
      <c r="AB50" s="27">
        <f t="shared" si="128"/>
        <v>2.3710073540527983</v>
      </c>
      <c r="AC50" s="27">
        <f t="shared" si="102"/>
        <v>2.5962655706741575</v>
      </c>
      <c r="AD50" s="27">
        <f t="shared" si="103"/>
        <v>-0.85626496509714145</v>
      </c>
      <c r="AE50" s="27">
        <f t="shared" si="104"/>
        <v>4.1110079596298128</v>
      </c>
      <c r="AG50" t="str">
        <f>$A$14</f>
        <v>Sales and customer service occupations</v>
      </c>
      <c r="AH50" s="27">
        <f t="shared" si="129"/>
        <v>-0.81569690909262782</v>
      </c>
      <c r="AI50" s="27">
        <f t="shared" si="105"/>
        <v>-0.29730046882325212</v>
      </c>
      <c r="AJ50" s="27">
        <f t="shared" si="106"/>
        <v>-0.53276898048148447</v>
      </c>
      <c r="AK50" s="27">
        <f t="shared" si="107"/>
        <v>-1.6457663583973705</v>
      </c>
      <c r="AL50" s="27"/>
      <c r="AM50" s="27">
        <f t="shared" si="130"/>
        <v>-1.59678156062391</v>
      </c>
      <c r="AN50" s="27">
        <f t="shared" si="108"/>
        <v>-0.74133150054606034</v>
      </c>
      <c r="AO50" s="27">
        <f t="shared" si="109"/>
        <v>-0.33973573939923107</v>
      </c>
      <c r="AP50" s="27">
        <f t="shared" si="110"/>
        <v>-2.6778488005692012</v>
      </c>
      <c r="AQ50" s="27"/>
      <c r="AR50" s="27">
        <f t="shared" si="131"/>
        <v>-2.4124784697165378</v>
      </c>
      <c r="AS50" s="27">
        <f t="shared" si="111"/>
        <v>-1.0386319693693125</v>
      </c>
      <c r="AT50" s="27">
        <f t="shared" si="112"/>
        <v>-0.87250471988071554</v>
      </c>
      <c r="AU50" s="27">
        <f t="shared" si="113"/>
        <v>-4.3236151589665717</v>
      </c>
    </row>
    <row r="51" spans="1:47" x14ac:dyDescent="0.2">
      <c r="A51" t="str">
        <f>$A$15</f>
        <v>Process, plant and machine operatives</v>
      </c>
      <c r="B51" s="27">
        <f t="shared" si="114"/>
        <v>-4.2678175191420316</v>
      </c>
      <c r="C51" s="27">
        <f t="shared" si="115"/>
        <v>1.1553300516719274</v>
      </c>
      <c r="D51" s="27">
        <f t="shared" si="116"/>
        <v>-1.331050215268526</v>
      </c>
      <c r="E51" s="27">
        <f t="shared" si="117"/>
        <v>-4.4435376827386364</v>
      </c>
      <c r="F51" s="27"/>
      <c r="G51" s="27">
        <f t="shared" si="118"/>
        <v>-5.2326786334531548</v>
      </c>
      <c r="H51" s="27">
        <f t="shared" si="119"/>
        <v>1.0980819744599009</v>
      </c>
      <c r="I51" s="27">
        <f t="shared" si="120"/>
        <v>1.2944678374273897</v>
      </c>
      <c r="J51" s="27">
        <f t="shared" si="121"/>
        <v>-2.8401288215658624</v>
      </c>
      <c r="K51" s="27"/>
      <c r="L51" s="27">
        <f t="shared" si="122"/>
        <v>-9.5004961525951863</v>
      </c>
      <c r="M51" s="27">
        <f t="shared" si="123"/>
        <v>2.2534120261318282</v>
      </c>
      <c r="N51" s="27">
        <f t="shared" si="124"/>
        <v>-3.6582377841136271E-2</v>
      </c>
      <c r="O51" s="27">
        <f t="shared" si="125"/>
        <v>-7.2836665043044988</v>
      </c>
      <c r="Q51" t="str">
        <f>$A$15</f>
        <v>Process, plant and machine operatives</v>
      </c>
      <c r="R51" s="27">
        <f t="shared" si="126"/>
        <v>-3.4291795964081828</v>
      </c>
      <c r="S51" s="27">
        <f t="shared" si="96"/>
        <v>1.2014239152376054</v>
      </c>
      <c r="T51" s="27">
        <f t="shared" si="97"/>
        <v>-1.4319867260670494</v>
      </c>
      <c r="U51" s="27">
        <f t="shared" si="98"/>
        <v>-3.6597424072376299</v>
      </c>
      <c r="V51" s="27"/>
      <c r="W51" s="27">
        <f t="shared" si="127"/>
        <v>-5.6455053741063566</v>
      </c>
      <c r="X51" s="27">
        <f t="shared" si="99"/>
        <v>0.28792746316089435</v>
      </c>
      <c r="Y51" s="27">
        <f t="shared" si="100"/>
        <v>1.290694502197387</v>
      </c>
      <c r="Z51" s="27">
        <f t="shared" si="101"/>
        <v>-4.0668834087480761</v>
      </c>
      <c r="AA51" s="27"/>
      <c r="AB51" s="27">
        <f t="shared" si="128"/>
        <v>-9.0746849705145394</v>
      </c>
      <c r="AC51" s="27">
        <f t="shared" si="102"/>
        <v>1.4893513783984997</v>
      </c>
      <c r="AD51" s="27">
        <f t="shared" si="103"/>
        <v>-0.14129222386966234</v>
      </c>
      <c r="AE51" s="27">
        <f t="shared" si="104"/>
        <v>-7.726625815985706</v>
      </c>
      <c r="AG51" t="str">
        <f>$A$15</f>
        <v>Process, plant and machine operatives</v>
      </c>
      <c r="AH51" s="27">
        <f t="shared" si="129"/>
        <v>-0.83863792273382476</v>
      </c>
      <c r="AI51" s="27">
        <f t="shared" si="105"/>
        <v>-4.6093863565674909E-2</v>
      </c>
      <c r="AJ51" s="27">
        <f t="shared" si="106"/>
        <v>0.10093651079851951</v>
      </c>
      <c r="AK51" s="27">
        <f t="shared" si="107"/>
        <v>-0.78379527550097983</v>
      </c>
      <c r="AL51" s="27"/>
      <c r="AM51" s="27">
        <f t="shared" si="130"/>
        <v>0.41282674065321245</v>
      </c>
      <c r="AN51" s="27">
        <f t="shared" si="108"/>
        <v>0.81015451129900695</v>
      </c>
      <c r="AO51" s="27">
        <f t="shared" si="109"/>
        <v>3.773335230016106E-3</v>
      </c>
      <c r="AP51" s="27">
        <f t="shared" si="110"/>
        <v>1.226754587182235</v>
      </c>
      <c r="AQ51" s="27"/>
      <c r="AR51" s="27">
        <f t="shared" si="131"/>
        <v>-0.4258111820806123</v>
      </c>
      <c r="AS51" s="27">
        <f t="shared" si="111"/>
        <v>0.76406064773333204</v>
      </c>
      <c r="AT51" s="27">
        <f t="shared" si="112"/>
        <v>0.10470984602853561</v>
      </c>
      <c r="AU51" s="27">
        <f t="shared" si="113"/>
        <v>0.44295931168125513</v>
      </c>
    </row>
    <row r="52" spans="1:47" x14ac:dyDescent="0.2">
      <c r="A52" t="str">
        <f>$A$16</f>
        <v>Elementary occupations</v>
      </c>
      <c r="B52" s="27">
        <f t="shared" si="114"/>
        <v>-3.174769591112252</v>
      </c>
      <c r="C52" s="27">
        <f t="shared" si="115"/>
        <v>-5.2898912517198156</v>
      </c>
      <c r="D52" s="27">
        <f t="shared" si="116"/>
        <v>-1.0293508588901239</v>
      </c>
      <c r="E52" s="27">
        <f t="shared" si="117"/>
        <v>-9.4940117017221937</v>
      </c>
      <c r="F52" s="27"/>
      <c r="G52" s="27">
        <f t="shared" si="118"/>
        <v>1.5279729069197572</v>
      </c>
      <c r="H52" s="27">
        <f t="shared" si="119"/>
        <v>-5.1325536026418348</v>
      </c>
      <c r="I52" s="27">
        <f t="shared" si="120"/>
        <v>0.97314319354949541</v>
      </c>
      <c r="J52" s="27">
        <f t="shared" si="121"/>
        <v>-2.6314375021725809</v>
      </c>
      <c r="K52" s="27"/>
      <c r="L52" s="27">
        <f t="shared" si="122"/>
        <v>-1.6467966841924948</v>
      </c>
      <c r="M52" s="27">
        <f t="shared" si="123"/>
        <v>-10.42244485436165</v>
      </c>
      <c r="N52" s="27">
        <f t="shared" si="124"/>
        <v>-5.6207665340628488E-2</v>
      </c>
      <c r="O52" s="27">
        <f t="shared" si="125"/>
        <v>-12.125449203894775</v>
      </c>
      <c r="Q52" t="str">
        <f>$A$16</f>
        <v>Elementary occupations</v>
      </c>
      <c r="R52" s="27">
        <f t="shared" si="126"/>
        <v>-2.4928862108631478</v>
      </c>
      <c r="S52" s="27">
        <f t="shared" si="96"/>
        <v>-1.2008133369970402</v>
      </c>
      <c r="T52" s="27">
        <f t="shared" si="97"/>
        <v>-0.85511399778767805</v>
      </c>
      <c r="U52" s="27">
        <f t="shared" si="98"/>
        <v>-4.5488135456478673</v>
      </c>
      <c r="V52" s="27"/>
      <c r="W52" s="27">
        <f t="shared" si="127"/>
        <v>1.031934242309358</v>
      </c>
      <c r="X52" s="27">
        <f t="shared" si="99"/>
        <v>-1.6502265593039045</v>
      </c>
      <c r="Y52" s="27">
        <f t="shared" si="100"/>
        <v>0.59139086851996403</v>
      </c>
      <c r="Z52" s="27">
        <f t="shared" si="101"/>
        <v>-2.6901448474582423E-2</v>
      </c>
      <c r="AA52" s="27"/>
      <c r="AB52" s="27">
        <f t="shared" si="128"/>
        <v>-1.4609519685537897</v>
      </c>
      <c r="AC52" s="27">
        <f t="shared" si="102"/>
        <v>-2.8510398963009447</v>
      </c>
      <c r="AD52" s="27">
        <f t="shared" si="103"/>
        <v>-0.26372312926771402</v>
      </c>
      <c r="AE52" s="27">
        <f t="shared" si="104"/>
        <v>-4.5757149941224498</v>
      </c>
      <c r="AG52" t="str">
        <f>$A$16</f>
        <v>Elementary occupations</v>
      </c>
      <c r="AH52" s="27">
        <f t="shared" si="129"/>
        <v>-0.68188338024911133</v>
      </c>
      <c r="AI52" s="27">
        <f t="shared" si="105"/>
        <v>-4.0890779147227754</v>
      </c>
      <c r="AJ52" s="27">
        <f t="shared" si="106"/>
        <v>-0.17423686110244629</v>
      </c>
      <c r="AK52" s="27">
        <f t="shared" si="107"/>
        <v>-4.9451981560743334</v>
      </c>
      <c r="AL52" s="27"/>
      <c r="AM52" s="27">
        <f t="shared" si="130"/>
        <v>0.49603866461040003</v>
      </c>
      <c r="AN52" s="27">
        <f t="shared" si="108"/>
        <v>-3.4823270433379356</v>
      </c>
      <c r="AO52" s="27">
        <f t="shared" si="109"/>
        <v>0.38175232502952872</v>
      </c>
      <c r="AP52" s="27">
        <f t="shared" si="110"/>
        <v>-2.6045360536980056</v>
      </c>
      <c r="AQ52" s="27"/>
      <c r="AR52" s="27">
        <f t="shared" si="131"/>
        <v>-0.1858447156387113</v>
      </c>
      <c r="AS52" s="27">
        <f t="shared" si="111"/>
        <v>-7.571404958060711</v>
      </c>
      <c r="AT52" s="27">
        <f t="shared" si="112"/>
        <v>0.20751546392708242</v>
      </c>
      <c r="AU52" s="27">
        <f t="shared" si="113"/>
        <v>-7.549734209772339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27.171595278120662</v>
      </c>
      <c r="C54" s="29">
        <f t="shared" si="115"/>
        <v>5.8417423708438605</v>
      </c>
      <c r="D54" s="29">
        <f t="shared" si="116"/>
        <v>-3.9743376489645925</v>
      </c>
      <c r="E54" s="29">
        <f t="shared" si="117"/>
        <v>29.038999999999874</v>
      </c>
      <c r="F54" s="29"/>
      <c r="G54" s="29">
        <f t="shared" si="118"/>
        <v>20.021960765769791</v>
      </c>
      <c r="H54" s="29">
        <f t="shared" si="119"/>
        <v>5.6104303109683826</v>
      </c>
      <c r="I54" s="29">
        <f t="shared" si="120"/>
        <v>3.661608923261511</v>
      </c>
      <c r="J54" s="29">
        <f t="shared" si="121"/>
        <v>29.293999999999642</v>
      </c>
      <c r="K54" s="29"/>
      <c r="L54" s="29">
        <f t="shared" si="122"/>
        <v>47.193556043890453</v>
      </c>
      <c r="M54" s="29">
        <f t="shared" si="123"/>
        <v>11.452172681812243</v>
      </c>
      <c r="N54" s="29">
        <f t="shared" si="124"/>
        <v>-0.31272872570308152</v>
      </c>
      <c r="O54" s="29">
        <f t="shared" si="125"/>
        <v>58.332999999999515</v>
      </c>
      <c r="Q54" s="24" t="str">
        <f>$A$18</f>
        <v>All occupations</v>
      </c>
      <c r="R54" s="29">
        <f t="shared" ref="R54" si="132">W18-R18</f>
        <v>15.725439098676389</v>
      </c>
      <c r="S54" s="29">
        <f t="shared" ref="S54" si="133">X18-S18</f>
        <v>6.7764565910474843</v>
      </c>
      <c r="T54" s="29">
        <f t="shared" ref="T54" si="134">Y18-T18</f>
        <v>-7.5648673773488397</v>
      </c>
      <c r="U54" s="29">
        <f t="shared" ref="U54" si="135">Z18-U18</f>
        <v>14.937028312375048</v>
      </c>
      <c r="V54" s="29"/>
      <c r="W54" s="29">
        <f t="shared" ref="W54" si="136">AB18-W18</f>
        <v>1.2140899536088057</v>
      </c>
      <c r="X54" s="29">
        <f t="shared" ref="X54" si="137">AC18-X18</f>
        <v>3.7259217486900269</v>
      </c>
      <c r="Y54" s="29">
        <f t="shared" ref="Y54" si="138">AD18-Y18</f>
        <v>2.0397345512225087</v>
      </c>
      <c r="Z54" s="29">
        <f t="shared" ref="Z54" si="139">AE18-Z18</f>
        <v>6.9797462535212844</v>
      </c>
      <c r="AA54" s="29"/>
      <c r="AB54" s="29">
        <f t="shared" ref="AB54" si="140">AB18-R18</f>
        <v>16.939529052285195</v>
      </c>
      <c r="AC54" s="29">
        <f t="shared" ref="AC54" si="141">AC18-S18</f>
        <v>10.502378339737511</v>
      </c>
      <c r="AD54" s="29">
        <f t="shared" ref="AD54" si="142">AD18-T18</f>
        <v>-5.5251328261263311</v>
      </c>
      <c r="AE54" s="29">
        <f t="shared" ref="AE54" si="143">AE18-U18</f>
        <v>21.916774565896333</v>
      </c>
      <c r="AG54" s="24" t="str">
        <f>$A$18</f>
        <v>All occupations</v>
      </c>
      <c r="AH54" s="29">
        <f t="shared" ref="AH54" si="144">AM18-AH18</f>
        <v>11.446156179444245</v>
      </c>
      <c r="AI54" s="29">
        <f t="shared" ref="AI54" si="145">AN18-AI18</f>
        <v>-0.93471422020363093</v>
      </c>
      <c r="AJ54" s="29">
        <f t="shared" ref="AJ54" si="146">AO18-AJ18</f>
        <v>3.5905297283842472</v>
      </c>
      <c r="AK54" s="29">
        <f t="shared" ref="AK54" si="147">AP18-AK18</f>
        <v>14.101971687624882</v>
      </c>
      <c r="AL54" s="29"/>
      <c r="AM54" s="29">
        <f t="shared" ref="AM54" si="148">AR18-AM18</f>
        <v>18.807870812161042</v>
      </c>
      <c r="AN54" s="29">
        <f t="shared" ref="AN54" si="149">AS18-AN18</f>
        <v>1.8845085622784268</v>
      </c>
      <c r="AO54" s="29">
        <f t="shared" ref="AO54" si="150">AT18-AO18</f>
        <v>1.6218743720390165</v>
      </c>
      <c r="AP54" s="29">
        <f t="shared" ref="AP54" si="151">AU18-AP18</f>
        <v>22.314253746478528</v>
      </c>
      <c r="AQ54" s="29"/>
      <c r="AR54" s="29">
        <f t="shared" ref="AR54" si="152">AR18-AH18</f>
        <v>30.254026991605286</v>
      </c>
      <c r="AS54" s="29">
        <f t="shared" ref="AS54" si="153">AS18-AI18</f>
        <v>0.94979434207479585</v>
      </c>
      <c r="AT54" s="29">
        <f t="shared" ref="AT54" si="154">AT18-AJ18</f>
        <v>5.2124041004232637</v>
      </c>
      <c r="AU54" s="29">
        <f t="shared" ref="AU54" si="155">AU18-AK18</f>
        <v>36.41622543410341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Sheffield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0.29635624930957061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-2.4499183872846331</v>
      </c>
      <c r="N9" s="91">
        <f>'Occ T2'!I178</f>
        <v>-1.9282399643098302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-4.125282897789317</v>
      </c>
      <c r="N10" s="91">
        <f>'Occ T2'!I177</f>
        <v>4.6356264099152833</v>
      </c>
    </row>
    <row r="11" spans="1:14" x14ac:dyDescent="0.2">
      <c r="L11" s="114" t="str">
        <f>"["&amp;'Occ T3'!A47&amp;"]"</f>
        <v>[Elementary occupations]</v>
      </c>
      <c r="M11" s="91">
        <f>'Occ T1'!H88</f>
        <v>-2.7518801612040344</v>
      </c>
      <c r="N11" s="91">
        <f>'Occ T1'!I88</f>
        <v>-0.28216542395564925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-1.0544572841160726</v>
      </c>
      <c r="N13" s="91">
        <f>'Occ T2'!I176</f>
        <v>-0.43446521514171055</v>
      </c>
    </row>
    <row r="14" spans="1:14" x14ac:dyDescent="0.2">
      <c r="L14" s="91" t="str">
        <f>'Occ T3'!A44</f>
        <v>81 Process, plant and machine operatives</v>
      </c>
      <c r="M14" s="91">
        <f>'Occ T2'!H175</f>
        <v>-2.9652380545524659</v>
      </c>
      <c r="N14" s="91">
        <f>'Occ T2'!I175</f>
        <v>-0.47405385713831238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-1.9384624832397335</v>
      </c>
      <c r="N15" s="91">
        <f>'Occ T1'!I87</f>
        <v>-0.45217864837556743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2.5069497475204816</v>
      </c>
      <c r="N17" s="91">
        <f>'Occ T2'!I174</f>
        <v>1.4842894524328853</v>
      </c>
    </row>
    <row r="18" spans="12:14" x14ac:dyDescent="0.2">
      <c r="L18" s="91" t="str">
        <f>'Occ T3'!A40</f>
        <v>71 Sales occupations</v>
      </c>
      <c r="M18" s="91">
        <f>'Occ T2'!H173</f>
        <v>-0.50243476319602465</v>
      </c>
      <c r="N18" s="91">
        <f>'Occ T2'!I173</f>
        <v>-0.6023512645206508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0.13572739851297477</v>
      </c>
      <c r="N19" s="91">
        <f>'Occ T1'!I86</f>
        <v>-7.1909246803891769E-2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1.10859736213893</v>
      </c>
      <c r="N21" s="91">
        <f>'Occ T2'!I172</f>
        <v>-1.4166878692344342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1.8829211890578623</v>
      </c>
      <c r="N22" s="91">
        <f>'Occ T2'!I171</f>
        <v>-1.2943395154364823</v>
      </c>
    </row>
    <row r="23" spans="12:14" x14ac:dyDescent="0.2">
      <c r="L23" s="91" t="str">
        <f>'Occ T3'!A35</f>
        <v>61 Caring personal service occupations</v>
      </c>
      <c r="M23" s="91">
        <f>'Occ T2'!H170</f>
        <v>-0.19275091680869272</v>
      </c>
      <c r="N23" s="91">
        <f>'Occ T2'!I170</f>
        <v>1.0160625921760369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0.23714583617975293</v>
      </c>
      <c r="N24" s="91">
        <f>'Occ T1'!I85</f>
        <v>0.56483409276202323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-3.7853891278595397</v>
      </c>
      <c r="N26" s="91">
        <f>'Occ T2'!I169</f>
        <v>-0.41520767863038044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-4.011345025632429</v>
      </c>
      <c r="N27" s="91">
        <f>'Occ T2'!I168</f>
        <v>-1.5074069083833908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-1.8914821581058838</v>
      </c>
      <c r="N28" s="91">
        <f>'Occ T2'!I167</f>
        <v>-0.86312273110528137</v>
      </c>
    </row>
    <row r="29" spans="12:14" x14ac:dyDescent="0.2">
      <c r="L29" s="91" t="str">
        <f>'Occ T3'!A29</f>
        <v>51 Skilled agricultural and related trades</v>
      </c>
      <c r="M29" s="91">
        <f>'Occ T2'!H166</f>
        <v>-2.7947346552196883</v>
      </c>
      <c r="N29" s="91">
        <f>'Occ T2'!I166</f>
        <v>0.60092693708437839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-3.071645540621748</v>
      </c>
      <c r="N30" s="91">
        <f>'Occ T1'!I84</f>
        <v>-0.8141504625132856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-2.3689217597521628</v>
      </c>
      <c r="N32" s="91">
        <f>'Occ T2'!I165</f>
        <v>-2.3699293653370535</v>
      </c>
    </row>
    <row r="33" spans="12:14" x14ac:dyDescent="0.2">
      <c r="L33" s="91" t="str">
        <f>'Occ T3'!A25</f>
        <v>41 Administrative occupations</v>
      </c>
      <c r="M33" s="91">
        <f>'Occ T2'!H164</f>
        <v>0.73443353964290914</v>
      </c>
      <c r="N33" s="91">
        <f>'Occ T2'!I164</f>
        <v>0.25388419635332671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0.14905721842379815</v>
      </c>
      <c r="N34" s="91">
        <f>'Occ T1'!I83</f>
        <v>-0.13972959508149474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3.0661156500854769</v>
      </c>
      <c r="N36" s="91">
        <f>'Occ T2'!I163</f>
        <v>0.38814921092180654</v>
      </c>
    </row>
    <row r="37" spans="12:14" x14ac:dyDescent="0.2">
      <c r="L37" s="91" t="str">
        <f>'Occ T3'!A21</f>
        <v>34 Culture, media and sports occupations</v>
      </c>
      <c r="M37" s="91">
        <f>'Occ T2'!H162</f>
        <v>4.8487567001999743</v>
      </c>
      <c r="N37" s="91">
        <f>'Occ T2'!I162</f>
        <v>-0.63743635020468981</v>
      </c>
    </row>
    <row r="38" spans="12:14" x14ac:dyDescent="0.2">
      <c r="L38" s="91" t="str">
        <f>'Occ T3'!A20</f>
        <v>33 Protective service occupations</v>
      </c>
      <c r="M38" s="91">
        <f>'Occ T2'!H161</f>
        <v>1.5070392816855849</v>
      </c>
      <c r="N38" s="91">
        <f>'Occ T2'!I161</f>
        <v>-0.90972593605141983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3.004437860943221</v>
      </c>
      <c r="N39" s="91">
        <f>'Occ T2'!I160</f>
        <v>4.5438423051811672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5.9200311443204034</v>
      </c>
      <c r="N40" s="91">
        <f>'Occ T2'!I159</f>
        <v>7.2125020655278149E-2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3.5347907021364922</v>
      </c>
      <c r="N41" s="91">
        <f>'Occ T1'!I82</f>
        <v>1.0168969469982247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6.6054190645401523</v>
      </c>
      <c r="N43" s="91">
        <f>'Occ T2'!I158</f>
        <v>0.98611589593247118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2.6015944492274068</v>
      </c>
      <c r="N44" s="91">
        <f>'Occ T2'!I157</f>
        <v>0.27112255893806392</v>
      </c>
    </row>
    <row r="45" spans="12:14" x14ac:dyDescent="0.2">
      <c r="L45" s="91" t="str">
        <f>'Occ T3'!A13</f>
        <v>22 Health professionals</v>
      </c>
      <c r="M45" s="91">
        <f>'Occ T2'!H156</f>
        <v>3.009736254582962</v>
      </c>
      <c r="N45" s="91">
        <f>'Occ T2'!I156</f>
        <v>0.67551009071680213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5.6664366137316291</v>
      </c>
      <c r="N46" s="91">
        <f>'Occ T2'!I155</f>
        <v>2.2406917184986108</v>
      </c>
    </row>
    <row r="47" spans="12:14" x14ac:dyDescent="0.2">
      <c r="L47" s="114" t="str">
        <f>"["&amp;'Occ T3'!A11&amp;"]"</f>
        <v>[Professional occupations]</v>
      </c>
      <c r="M47" s="91">
        <f>'Occ T1'!H81</f>
        <v>4.5161510438719965</v>
      </c>
      <c r="N47" s="91">
        <f>'Occ T1'!I81</f>
        <v>1.0827073530717213</v>
      </c>
    </row>
    <row r="49" spans="12:14" x14ac:dyDescent="0.2">
      <c r="L49" s="107" t="str">
        <f>'Occ T3'!A9</f>
        <v>12 Other managers and proprietors</v>
      </c>
      <c r="M49" s="91">
        <f>'Occ T2'!H154</f>
        <v>1.7300369755892664</v>
      </c>
      <c r="N49" s="91">
        <f>'Occ T2'!I154</f>
        <v>0.65604427266039433</v>
      </c>
    </row>
    <row r="50" spans="12:14" x14ac:dyDescent="0.2">
      <c r="L50" s="107" t="str">
        <f>'Occ T3'!A8</f>
        <v>11 Corporate managers and directors</v>
      </c>
      <c r="M50" s="91">
        <f>'Occ T2'!H153</f>
        <v>5.0893813955740663</v>
      </c>
      <c r="N50" s="91">
        <f>'Occ T2'!I153</f>
        <v>-0.18740478873953137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3.9852644322320829</v>
      </c>
      <c r="N51" s="91">
        <f>'Occ T1'!I80</f>
        <v>8.2658975817628821E-2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Sheffield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9.7265647775469048</v>
      </c>
      <c r="N82" s="94">
        <f>'Occ T2'!F119</f>
        <v>-1.2277642841273533</v>
      </c>
    </row>
    <row r="83" spans="12:14" x14ac:dyDescent="0.2">
      <c r="L83" s="10" t="str">
        <f>name!D5</f>
        <v>12 Other managers and proprietors</v>
      </c>
      <c r="M83" s="94">
        <f>'Occ T2'!D9-'Occ T2'!B9</f>
        <v>1.6146277230648565</v>
      </c>
      <c r="N83" s="94">
        <f>'Occ T2'!F120</f>
        <v>2.0246202821630419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7.8654035947724878</v>
      </c>
      <c r="N84" s="94">
        <f>'Occ T2'!F121</f>
        <v>12.875440136928916</v>
      </c>
    </row>
    <row r="85" spans="12:14" x14ac:dyDescent="0.2">
      <c r="L85" s="10" t="str">
        <f>name!D7</f>
        <v>22 Health professionals</v>
      </c>
      <c r="M85" s="94">
        <f>'Occ T2'!D11-'Occ T2'!B11</f>
        <v>4.376664276380744</v>
      </c>
      <c r="N85" s="94">
        <f>'Occ T2'!F122</f>
        <v>3.3749821581706776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3.8627111027246137</v>
      </c>
      <c r="N86" s="94">
        <f>'Occ T2'!F123</f>
        <v>1.328545063630898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10.912419388245166</v>
      </c>
      <c r="N87" s="94">
        <f>'Occ T2'!F124</f>
        <v>6.3219979295896778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3.2242433099453418</v>
      </c>
      <c r="N88" s="94">
        <f>'Occ T2'!F125</f>
        <v>0.14028257044199499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1.8300843380440579</v>
      </c>
      <c r="N89" s="94">
        <f>'Occ T2'!F126</f>
        <v>12.603848630936728</v>
      </c>
    </row>
    <row r="90" spans="12:14" x14ac:dyDescent="0.2">
      <c r="L90" s="10" t="str">
        <f>name!D12</f>
        <v>33 Protective service occupations</v>
      </c>
      <c r="M90" s="94">
        <f>'Occ T2'!D16-'Occ T2'!B16</f>
        <v>0.55646055523963511</v>
      </c>
      <c r="N90" s="94">
        <f>'Occ T2'!F127</f>
        <v>-0.98921035332238993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2.0217671357916513</v>
      </c>
      <c r="N91" s="94">
        <f>'Occ T2'!F128</f>
        <v>-0.87720432408385385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5.0456543727426073</v>
      </c>
      <c r="N92" s="94">
        <f>'Occ T2'!F129</f>
        <v>2.1539647374318491</v>
      </c>
    </row>
    <row r="93" spans="12:14" x14ac:dyDescent="0.2">
      <c r="L93" s="10" t="str">
        <f>name!D15</f>
        <v>41 Administrative occupations</v>
      </c>
      <c r="M93" s="94">
        <f>'Occ T2'!D19-'Occ T2'!B19</f>
        <v>2.3633083963490193</v>
      </c>
      <c r="N93" s="94">
        <f>'Occ T2'!F130</f>
        <v>2.550174655689176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-1.7719896865262541</v>
      </c>
      <c r="N94" s="94">
        <f>'Occ T2'!F131</f>
        <v>-4.2043250198034574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-0.87679590384735295</v>
      </c>
      <c r="N95" s="94">
        <f>'Occ T2'!F132</f>
        <v>0.54147787889179799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-2.207251672237458</v>
      </c>
      <c r="N96" s="94">
        <f>'Occ T2'!F133</f>
        <v>-2.6863116925600465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-4.3245250583628128</v>
      </c>
      <c r="N97" s="94">
        <f>'Occ T2'!F134</f>
        <v>-3.8787513495599466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-2.4018445831241202</v>
      </c>
      <c r="N98" s="94">
        <f>'Occ T2'!F135</f>
        <v>-0.6828399251590902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-0.51141563174579119</v>
      </c>
      <c r="N99" s="94">
        <f>'Occ T2'!F136</f>
        <v>8.6387545483805823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1.2719229880375948</v>
      </c>
      <c r="N100" s="94">
        <f>'Occ T2'!F137</f>
        <v>-2.5353233356212783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3.6894658069689057E-2</v>
      </c>
      <c r="N101" s="94">
        <f>'Occ T2'!F138</f>
        <v>-0.13253948159271678</v>
      </c>
    </row>
    <row r="102" spans="12:14" x14ac:dyDescent="0.2">
      <c r="L102" s="10" t="str">
        <f>name!D24</f>
        <v>71 Sales occupations</v>
      </c>
      <c r="M102" s="94">
        <f>'Occ T2'!D28-'Occ T2'!B28</f>
        <v>-1.0545134637907481</v>
      </c>
      <c r="N102" s="94">
        <f>'Occ T2'!F139</f>
        <v>-3.5822063513188311</v>
      </c>
    </row>
    <row r="103" spans="12:14" x14ac:dyDescent="0.2">
      <c r="L103" s="10" t="str">
        <f>name!D25</f>
        <v>72 Customer service occupations</v>
      </c>
      <c r="M103" s="94">
        <f>'Occ T2'!D29-'Occ T2'!B29</f>
        <v>1.4161587671409883</v>
      </c>
      <c r="N103" s="94">
        <f>'Occ T2'!F140</f>
        <v>3.0079538486319795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-3.1453708457086513</v>
      </c>
      <c r="N104" s="94">
        <f>'Occ T2'!F141</f>
        <v>-1.3322801869164991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-1.298166837029985</v>
      </c>
      <c r="N105" s="94">
        <f>'Occ T2'!F142</f>
        <v>-1.5078486346493598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-2.5669821309776637</v>
      </c>
      <c r="N106" s="94">
        <f>'Occ T2'!F143</f>
        <v>10.655866839256332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-6.9270295707444944</v>
      </c>
      <c r="N107" s="94">
        <f>'Occ T2'!F144</f>
        <v>-13.287304341428914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29.039000000000215</v>
      </c>
      <c r="N109" s="94">
        <f>'Occ T2'!F146</f>
        <v>29.293999999999869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Sheffield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11.341192500611761</v>
      </c>
      <c r="N153" s="94">
        <f>'Occ T1'!H8</f>
        <v>0.79685599803569573</v>
      </c>
    </row>
    <row r="154" spans="1:14" x14ac:dyDescent="0.2">
      <c r="L154" s="10" t="str">
        <f>name!E5</f>
        <v>Professional occupations</v>
      </c>
      <c r="M154" s="94">
        <f>'Occ T1'!D9-'Occ T1'!B9</f>
        <v>27.017198362123011</v>
      </c>
      <c r="N154" s="94">
        <f>'Occ T1'!H9</f>
        <v>23.900965288320151</v>
      </c>
    </row>
    <row r="155" spans="1:14" x14ac:dyDescent="0.2">
      <c r="L155" s="10" t="str">
        <f>name!E6</f>
        <v>Associate professional occupations</v>
      </c>
      <c r="M155" s="94">
        <f>'Occ T1'!D10-'Occ T1'!B10</f>
        <v>12.678209711763287</v>
      </c>
      <c r="N155" s="94">
        <f>'Occ T1'!H10</f>
        <v>13.03168126140433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0.59131870982277235</v>
      </c>
      <c r="N156" s="94">
        <f>'Occ T1'!H11</f>
        <v>-1.6541503641142867</v>
      </c>
    </row>
    <row r="157" spans="1:14" x14ac:dyDescent="0.2">
      <c r="L157" s="10" t="str">
        <f>name!E8</f>
        <v>Skilled trades occupations</v>
      </c>
      <c r="M157" s="94">
        <f>'Occ T1'!D12-'Occ T1'!B12</f>
        <v>-9.8104172175717395</v>
      </c>
      <c r="N157" s="94">
        <f>'Occ T1'!H12</f>
        <v>-6.7064250883872916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0.79740201436149505</v>
      </c>
      <c r="N158" s="94">
        <f>'Occ T1'!H13</f>
        <v>5.9708917311665886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0.3616453033502367</v>
      </c>
      <c r="N159" s="94">
        <f>'Occ T1'!H14</f>
        <v>-0.57425250268684636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-4.4435376827386364</v>
      </c>
      <c r="N160" s="94">
        <f>'Occ T1'!H15</f>
        <v>-2.8401288215658624</v>
      </c>
    </row>
    <row r="161" spans="12:14" x14ac:dyDescent="0.2">
      <c r="L161" s="10" t="str">
        <f>name!E12</f>
        <v>Elementary occupations</v>
      </c>
      <c r="M161" s="94">
        <f>'Occ T1'!D16-'Occ T1'!B16</f>
        <v>-9.4940117017221652</v>
      </c>
      <c r="N161" s="94">
        <f>'Occ T1'!H16</f>
        <v>-2.6314375021725809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29.038999999999874</v>
      </c>
      <c r="N163" s="94">
        <f>'Occ T1'!H18</f>
        <v>29.293999999999897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Sheffield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44.082639878729388</v>
      </c>
      <c r="N5" s="87">
        <f>SUM(N6:N7)</f>
        <v>47.950235922005092</v>
      </c>
      <c r="O5" s="87">
        <f t="shared" ref="O5:AL5" si="1">SUM(O6:O7)</f>
        <v>49.342583358743013</v>
      </c>
      <c r="P5" s="87">
        <f t="shared" si="1"/>
        <v>49.038707602238532</v>
      </c>
      <c r="Q5" s="87">
        <f t="shared" si="1"/>
        <v>49.936022555524616</v>
      </c>
      <c r="R5" s="87">
        <f t="shared" si="1"/>
        <v>52.556320386004082</v>
      </c>
      <c r="S5" s="87">
        <f t="shared" si="1"/>
        <v>56.404341887426696</v>
      </c>
      <c r="T5" s="87">
        <f t="shared" si="1"/>
        <v>57.730933656906409</v>
      </c>
      <c r="U5" s="87">
        <f t="shared" si="1"/>
        <v>58.118491727634613</v>
      </c>
      <c r="V5" s="87">
        <f t="shared" si="1"/>
        <v>60.33275114518667</v>
      </c>
      <c r="W5" s="87">
        <f t="shared" si="1"/>
        <v>63.897512886615843</v>
      </c>
      <c r="X5" s="87">
        <f t="shared" si="1"/>
        <v>57.432240251063106</v>
      </c>
      <c r="Y5" s="87">
        <f t="shared" si="1"/>
        <v>57.701656292400756</v>
      </c>
      <c r="Z5" s="87">
        <f t="shared" si="1"/>
        <v>58.154695086640452</v>
      </c>
      <c r="AA5" s="87">
        <f t="shared" si="1"/>
        <v>58.729738501379707</v>
      </c>
      <c r="AB5" s="87">
        <f t="shared" si="1"/>
        <v>59.253379229780791</v>
      </c>
      <c r="AC5" s="87">
        <f t="shared" si="1"/>
        <v>59.734116725096598</v>
      </c>
      <c r="AD5" s="87">
        <f t="shared" si="1"/>
        <v>60.216085013598409</v>
      </c>
      <c r="AE5" s="87">
        <f t="shared" si="1"/>
        <v>60.724511251699312</v>
      </c>
      <c r="AF5" s="87">
        <f t="shared" si="1"/>
        <v>61.246984007473557</v>
      </c>
      <c r="AG5" s="87">
        <f t="shared" si="1"/>
        <v>61.813942338231257</v>
      </c>
      <c r="AH5" s="87">
        <f t="shared" si="1"/>
        <v>62.369369357289827</v>
      </c>
      <c r="AI5" s="87">
        <f t="shared" si="1"/>
        <v>62.921217611885879</v>
      </c>
      <c r="AJ5" s="87">
        <f t="shared" si="1"/>
        <v>63.482365433256923</v>
      </c>
      <c r="AK5" s="87">
        <f t="shared" si="1"/>
        <v>64.044100180571689</v>
      </c>
      <c r="AL5" s="87">
        <f t="shared" si="1"/>
        <v>64.694368884651539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29.058272812093879</v>
      </c>
      <c r="N6" s="11">
        <v>31.629235696029138</v>
      </c>
      <c r="O6" s="11">
        <v>32.730449487784639</v>
      </c>
      <c r="P6" s="11">
        <v>32.736672674091857</v>
      </c>
      <c r="Q6" s="11">
        <v>32.089778971183655</v>
      </c>
      <c r="R6" s="11">
        <v>34.525277472808774</v>
      </c>
      <c r="S6" s="11">
        <v>38.424148149452549</v>
      </c>
      <c r="T6" s="11">
        <v>39.017123098446547</v>
      </c>
      <c r="U6" s="11">
        <v>39.841114403820455</v>
      </c>
      <c r="V6" s="11">
        <v>41.035555767720098</v>
      </c>
      <c r="W6" s="11">
        <v>44.251842250355679</v>
      </c>
      <c r="X6" s="11">
        <v>38.480104412575173</v>
      </c>
      <c r="Y6" s="11">
        <v>38.682069371518011</v>
      </c>
      <c r="Z6" s="11">
        <v>38.974421656670216</v>
      </c>
      <c r="AA6" s="11">
        <v>39.341086620345685</v>
      </c>
      <c r="AB6" s="11">
        <v>39.673434737255356</v>
      </c>
      <c r="AC6" s="11">
        <v>39.976516181502824</v>
      </c>
      <c r="AD6" s="11">
        <v>40.272982810362009</v>
      </c>
      <c r="AE6" s="11">
        <v>40.586707195410959</v>
      </c>
      <c r="AF6" s="11">
        <v>40.908472378023774</v>
      </c>
      <c r="AG6" s="11">
        <v>41.26086094312533</v>
      </c>
      <c r="AH6" s="11">
        <v>41.603370471155067</v>
      </c>
      <c r="AI6" s="11">
        <v>41.947724884954845</v>
      </c>
      <c r="AJ6" s="11">
        <v>42.301697259801976</v>
      </c>
      <c r="AK6" s="11">
        <v>42.654069894258818</v>
      </c>
      <c r="AL6" s="11">
        <v>43.024077966228326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15.024367066635511</v>
      </c>
      <c r="N7" s="11">
        <v>16.321000225975958</v>
      </c>
      <c r="O7" s="11">
        <v>16.612133870958377</v>
      </c>
      <c r="P7" s="11">
        <v>16.302034928146671</v>
      </c>
      <c r="Q7" s="11">
        <v>17.846243584340961</v>
      </c>
      <c r="R7" s="11">
        <v>18.031042913195307</v>
      </c>
      <c r="S7" s="11">
        <v>17.980193737974144</v>
      </c>
      <c r="T7" s="11">
        <v>18.713810558459862</v>
      </c>
      <c r="U7" s="11">
        <v>18.277377323814157</v>
      </c>
      <c r="V7" s="11">
        <v>19.297195377466572</v>
      </c>
      <c r="W7" s="11">
        <v>19.645670636260164</v>
      </c>
      <c r="X7" s="11">
        <v>18.952135838487933</v>
      </c>
      <c r="Y7" s="11">
        <v>19.019586920882741</v>
      </c>
      <c r="Z7" s="11">
        <v>19.180273429970235</v>
      </c>
      <c r="AA7" s="11">
        <v>19.388651881034022</v>
      </c>
      <c r="AB7" s="11">
        <v>19.579944492525438</v>
      </c>
      <c r="AC7" s="11">
        <v>19.757600543593771</v>
      </c>
      <c r="AD7" s="11">
        <v>19.9431022032364</v>
      </c>
      <c r="AE7" s="11">
        <v>20.137804056288356</v>
      </c>
      <c r="AF7" s="11">
        <v>20.33851162944978</v>
      </c>
      <c r="AG7" s="11">
        <v>20.553081395105927</v>
      </c>
      <c r="AH7" s="11">
        <v>20.765998886134764</v>
      </c>
      <c r="AI7" s="11">
        <v>20.973492726931038</v>
      </c>
      <c r="AJ7" s="11">
        <v>21.180668173454947</v>
      </c>
      <c r="AK7" s="11">
        <v>21.390030286312868</v>
      </c>
      <c r="AL7" s="11">
        <v>21.670290918423206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105.33102465574414</v>
      </c>
      <c r="N9" s="87">
        <f>SUM(N10:N13)</f>
        <v>104.15140950040353</v>
      </c>
      <c r="O9" s="87">
        <f t="shared" ref="O9:AL9" si="3">SUM(O10:O13)</f>
        <v>106.85402988500545</v>
      </c>
      <c r="P9" s="87">
        <f t="shared" si="3"/>
        <v>107.49821743354077</v>
      </c>
      <c r="Q9" s="87">
        <f t="shared" si="3"/>
        <v>107.81964249216081</v>
      </c>
      <c r="R9" s="87">
        <f t="shared" si="3"/>
        <v>109.31708241792676</v>
      </c>
      <c r="S9" s="87">
        <f t="shared" si="3"/>
        <v>121.14061651640779</v>
      </c>
      <c r="T9" s="87">
        <f t="shared" si="3"/>
        <v>118.37802597407907</v>
      </c>
      <c r="U9" s="87">
        <f t="shared" si="3"/>
        <v>122.86529617976015</v>
      </c>
      <c r="V9" s="87">
        <f t="shared" si="3"/>
        <v>126.91293841590036</v>
      </c>
      <c r="W9" s="87">
        <f t="shared" si="3"/>
        <v>136.33428078004977</v>
      </c>
      <c r="X9" s="87">
        <f t="shared" si="3"/>
        <v>138.24910899151018</v>
      </c>
      <c r="Y9" s="87">
        <f t="shared" si="3"/>
        <v>139.23457319118671</v>
      </c>
      <c r="Z9" s="87">
        <f t="shared" si="3"/>
        <v>140.71816350209465</v>
      </c>
      <c r="AA9" s="87">
        <f t="shared" si="3"/>
        <v>142.49030684300851</v>
      </c>
      <c r="AB9" s="87">
        <f t="shared" si="3"/>
        <v>144.08570260150299</v>
      </c>
      <c r="AC9" s="87">
        <f t="shared" si="3"/>
        <v>145.55169322920904</v>
      </c>
      <c r="AD9" s="87">
        <f t="shared" si="3"/>
        <v>147.0402859543089</v>
      </c>
      <c r="AE9" s="87">
        <f t="shared" si="3"/>
        <v>148.6279671458818</v>
      </c>
      <c r="AF9" s="87">
        <f t="shared" si="3"/>
        <v>150.22831034661357</v>
      </c>
      <c r="AG9" s="87">
        <f t="shared" si="3"/>
        <v>151.91649194731033</v>
      </c>
      <c r="AH9" s="87">
        <f t="shared" si="3"/>
        <v>153.55901267497586</v>
      </c>
      <c r="AI9" s="87">
        <f t="shared" si="3"/>
        <v>155.20684665889823</v>
      </c>
      <c r="AJ9" s="87">
        <f t="shared" si="3"/>
        <v>156.87953286567574</v>
      </c>
      <c r="AK9" s="87">
        <f t="shared" si="3"/>
        <v>158.55137185210049</v>
      </c>
      <c r="AL9" s="87">
        <f t="shared" si="3"/>
        <v>160.23524606836992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22.288991645776932</v>
      </c>
      <c r="O10" s="11">
        <v>24.319909865657131</v>
      </c>
      <c r="P10" s="11">
        <v>22.955085452128696</v>
      </c>
      <c r="Q10" s="11">
        <v>24.720482827814351</v>
      </c>
      <c r="R10" s="11">
        <v>24.788393087547</v>
      </c>
      <c r="S10" s="11">
        <v>26.977374584817799</v>
      </c>
      <c r="T10" s="11">
        <v>27.067423016130402</v>
      </c>
      <c r="U10" s="11">
        <v>29.49184197548929</v>
      </c>
      <c r="V10" s="11">
        <v>30.28196138941798</v>
      </c>
      <c r="W10" s="11">
        <v>32.653796682319488</v>
      </c>
      <c r="X10" s="11">
        <v>37.880444834818256</v>
      </c>
      <c r="Y10" s="11">
        <v>38.27806230828039</v>
      </c>
      <c r="Z10" s="11">
        <v>38.786218604058703</v>
      </c>
      <c r="AA10" s="11">
        <v>39.396524362609512</v>
      </c>
      <c r="AB10" s="11">
        <v>39.947568853712433</v>
      </c>
      <c r="AC10" s="11">
        <v>40.452601243672333</v>
      </c>
      <c r="AD10" s="11">
        <v>40.973053644118885</v>
      </c>
      <c r="AE10" s="11">
        <v>41.512832796984888</v>
      </c>
      <c r="AF10" s="11">
        <v>42.055243080229523</v>
      </c>
      <c r="AG10" s="11">
        <v>42.62609473735769</v>
      </c>
      <c r="AH10" s="11">
        <v>43.188772101650542</v>
      </c>
      <c r="AI10" s="11">
        <v>43.761936670738407</v>
      </c>
      <c r="AJ10" s="11">
        <v>44.340500146417725</v>
      </c>
      <c r="AK10" s="11">
        <v>44.928295823545469</v>
      </c>
      <c r="AL10" s="11">
        <v>45.529236819248403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23.777315116532129</v>
      </c>
      <c r="N11" s="11">
        <v>25.030367864675835</v>
      </c>
      <c r="O11" s="11">
        <v>25.487371716853438</v>
      </c>
      <c r="P11" s="11">
        <v>26.276058353696939</v>
      </c>
      <c r="Q11" s="11">
        <v>25.59719244100825</v>
      </c>
      <c r="R11" s="11">
        <v>27.384601708354925</v>
      </c>
      <c r="S11" s="11">
        <v>29.395049872673773</v>
      </c>
      <c r="T11" s="11">
        <v>29.13849079465955</v>
      </c>
      <c r="U11" s="11">
        <v>29.231896764087782</v>
      </c>
      <c r="V11" s="11">
        <v>30.876464835788248</v>
      </c>
      <c r="W11" s="11">
        <v>31.761265984735669</v>
      </c>
      <c r="X11" s="11">
        <v>30.341632797623856</v>
      </c>
      <c r="Y11" s="11">
        <v>30.625503455682761</v>
      </c>
      <c r="Z11" s="11">
        <v>30.977923214960772</v>
      </c>
      <c r="AA11" s="11">
        <v>31.389943357329493</v>
      </c>
      <c r="AB11" s="11">
        <v>31.730427204158744</v>
      </c>
      <c r="AC11" s="11">
        <v>32.049342930339698</v>
      </c>
      <c r="AD11" s="11">
        <v>32.365303566853584</v>
      </c>
      <c r="AE11" s="11">
        <v>32.71874775611068</v>
      </c>
      <c r="AF11" s="11">
        <v>33.052602996003678</v>
      </c>
      <c r="AG11" s="11">
        <v>33.41500255482562</v>
      </c>
      <c r="AH11" s="11">
        <v>33.763128345107411</v>
      </c>
      <c r="AI11" s="11">
        <v>34.112667788021177</v>
      </c>
      <c r="AJ11" s="11">
        <v>34.465869135316872</v>
      </c>
      <c r="AK11" s="11">
        <v>34.808629486752999</v>
      </c>
      <c r="AL11" s="11">
        <v>35.136248142906346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28.180856026803809</v>
      </c>
      <c r="O12" s="11">
        <v>28.430590468790392</v>
      </c>
      <c r="P12" s="11">
        <v>28.749777334249654</v>
      </c>
      <c r="Q12" s="11">
        <v>28.449835844062196</v>
      </c>
      <c r="R12" s="11">
        <v>28.189538975878587</v>
      </c>
      <c r="S12" s="11">
        <v>31.064030501558435</v>
      </c>
      <c r="T12" s="11">
        <v>28.789191425731453</v>
      </c>
      <c r="U12" s="11">
        <v>29.449922358163413</v>
      </c>
      <c r="V12" s="11">
        <v>30.653226815148745</v>
      </c>
      <c r="W12" s="11">
        <v>32.052250078603201</v>
      </c>
      <c r="X12" s="11">
        <v>30.481508810967995</v>
      </c>
      <c r="Y12" s="11">
        <v>30.536295338078506</v>
      </c>
      <c r="Z12" s="11">
        <v>30.741494586572845</v>
      </c>
      <c r="AA12" s="11">
        <v>30.989578825772856</v>
      </c>
      <c r="AB12" s="11">
        <v>31.215517365917563</v>
      </c>
      <c r="AC12" s="11">
        <v>31.400613886067873</v>
      </c>
      <c r="AD12" s="11">
        <v>31.591918920171391</v>
      </c>
      <c r="AE12" s="11">
        <v>31.803667175469872</v>
      </c>
      <c r="AF12" s="11">
        <v>32.034857300351092</v>
      </c>
      <c r="AG12" s="11">
        <v>32.264149883484656</v>
      </c>
      <c r="AH12" s="11">
        <v>32.487840824621522</v>
      </c>
      <c r="AI12" s="11">
        <v>32.712074907965025</v>
      </c>
      <c r="AJ12" s="11">
        <v>32.941534014432335</v>
      </c>
      <c r="AK12" s="11">
        <v>33.164933927413649</v>
      </c>
      <c r="AL12" s="11">
        <v>33.380795142234099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30.414895141295485</v>
      </c>
      <c r="N13" s="11">
        <v>28.651193963146955</v>
      </c>
      <c r="O13" s="11">
        <v>28.61615783370447</v>
      </c>
      <c r="P13" s="11">
        <v>29.517296293465481</v>
      </c>
      <c r="Q13" s="11">
        <v>29.052131379276023</v>
      </c>
      <c r="R13" s="11">
        <v>28.95454864614624</v>
      </c>
      <c r="S13" s="11">
        <v>33.704161557357786</v>
      </c>
      <c r="T13" s="11">
        <v>33.382920737557662</v>
      </c>
      <c r="U13" s="11">
        <v>34.69163508201968</v>
      </c>
      <c r="V13" s="11">
        <v>35.101285375545388</v>
      </c>
      <c r="W13" s="11">
        <v>39.866968034391405</v>
      </c>
      <c r="X13" s="11">
        <v>39.545522548100095</v>
      </c>
      <c r="Y13" s="11">
        <v>39.794712089145065</v>
      </c>
      <c r="Z13" s="11">
        <v>40.212527096502335</v>
      </c>
      <c r="AA13" s="11">
        <v>40.714260297296661</v>
      </c>
      <c r="AB13" s="11">
        <v>41.192189177714241</v>
      </c>
      <c r="AC13" s="11">
        <v>41.649135169129124</v>
      </c>
      <c r="AD13" s="11">
        <v>42.110009823165022</v>
      </c>
      <c r="AE13" s="11">
        <v>42.59271941731636</v>
      </c>
      <c r="AF13" s="11">
        <v>43.085606970029261</v>
      </c>
      <c r="AG13" s="11">
        <v>43.611244771642362</v>
      </c>
      <c r="AH13" s="11">
        <v>44.119271403596393</v>
      </c>
      <c r="AI13" s="11">
        <v>44.620167292173612</v>
      </c>
      <c r="AJ13" s="11">
        <v>45.131629569508803</v>
      </c>
      <c r="AK13" s="11">
        <v>45.649512614388371</v>
      </c>
      <c r="AL13" s="11">
        <v>46.188965963981083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63.404577287558197</v>
      </c>
      <c r="N15" s="87">
        <f>SUM(N16:N20)</f>
        <v>63.815417314732784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65.666001429163515</v>
      </c>
      <c r="R15" s="87">
        <f t="shared" si="5"/>
        <v>66.838651494990017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73.917135082154488</v>
      </c>
      <c r="V15" s="87">
        <f t="shared" si="5"/>
        <v>73.64040094026609</v>
      </c>
      <c r="W15" s="87">
        <f t="shared" si="5"/>
        <v>79.516861206753305</v>
      </c>
      <c r="X15" s="87">
        <f t="shared" si="5"/>
        <v>80.846013888405565</v>
      </c>
      <c r="Y15" s="87">
        <f t="shared" si="5"/>
        <v>81.275306916485022</v>
      </c>
      <c r="Z15" s="87">
        <f t="shared" si="5"/>
        <v>82.052911460429058</v>
      </c>
      <c r="AA15" s="87">
        <f t="shared" si="5"/>
        <v>83.018381576969361</v>
      </c>
      <c r="AB15" s="87">
        <f t="shared" si="5"/>
        <v>83.869325250654157</v>
      </c>
      <c r="AC15" s="87">
        <f t="shared" si="5"/>
        <v>84.666867744665581</v>
      </c>
      <c r="AD15" s="87">
        <f t="shared" si="5"/>
        <v>85.456166060168613</v>
      </c>
      <c r="AE15" s="87">
        <f t="shared" si="5"/>
        <v>86.293671509914134</v>
      </c>
      <c r="AF15" s="87">
        <f t="shared" si="5"/>
        <v>87.147623670412429</v>
      </c>
      <c r="AG15" s="87">
        <f t="shared" si="5"/>
        <v>88.06483938926209</v>
      </c>
      <c r="AH15" s="87">
        <f t="shared" si="5"/>
        <v>88.951222575804167</v>
      </c>
      <c r="AI15" s="87">
        <f t="shared" si="5"/>
        <v>89.83472212907094</v>
      </c>
      <c r="AJ15" s="87">
        <f t="shared" si="5"/>
        <v>90.713413842408727</v>
      </c>
      <c r="AK15" s="87">
        <f t="shared" si="5"/>
        <v>91.623980815692036</v>
      </c>
      <c r="AL15" s="87">
        <f t="shared" si="5"/>
        <v>92.548542468157635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9.8096396494878029</v>
      </c>
      <c r="O16" s="11">
        <v>10.544527552306945</v>
      </c>
      <c r="P16" s="11">
        <v>10.292480382829167</v>
      </c>
      <c r="Q16" s="11">
        <v>9.7996095374578989</v>
      </c>
      <c r="R16" s="11">
        <v>9.6770290506131413</v>
      </c>
      <c r="S16" s="11">
        <v>10.557964377672128</v>
      </c>
      <c r="T16" s="11">
        <v>11.797765790650097</v>
      </c>
      <c r="U16" s="11">
        <v>12.055060523252523</v>
      </c>
      <c r="V16" s="11">
        <v>11.694802824166221</v>
      </c>
      <c r="W16" s="11">
        <v>12.901272360558483</v>
      </c>
      <c r="X16" s="11">
        <v>11.665854410155372</v>
      </c>
      <c r="Y16" s="11">
        <v>11.735491550602713</v>
      </c>
      <c r="Z16" s="11">
        <v>11.825977755314021</v>
      </c>
      <c r="AA16" s="11">
        <v>11.939278519614129</v>
      </c>
      <c r="AB16" s="11">
        <v>12.044292468207519</v>
      </c>
      <c r="AC16" s="11">
        <v>12.144129252049098</v>
      </c>
      <c r="AD16" s="11">
        <v>12.232948908486621</v>
      </c>
      <c r="AE16" s="11">
        <v>12.32318265822553</v>
      </c>
      <c r="AF16" s="11">
        <v>12.419532876580359</v>
      </c>
      <c r="AG16" s="11">
        <v>12.527007692930486</v>
      </c>
      <c r="AH16" s="11">
        <v>12.627506369279853</v>
      </c>
      <c r="AI16" s="11">
        <v>12.735366719185505</v>
      </c>
      <c r="AJ16" s="11">
        <v>12.837380677569325</v>
      </c>
      <c r="AK16" s="11">
        <v>12.941466727577472</v>
      </c>
      <c r="AL16" s="11">
        <v>13.041554931000478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11.254258315573765</v>
      </c>
      <c r="O17" s="11">
        <v>11.140353580317345</v>
      </c>
      <c r="P17" s="11">
        <v>10.8506023900668</v>
      </c>
      <c r="Q17" s="11">
        <v>10.889754078293173</v>
      </c>
      <c r="R17" s="11">
        <v>11.472168400569915</v>
      </c>
      <c r="S17" s="11">
        <v>12.266918105113257</v>
      </c>
      <c r="T17" s="11">
        <v>11.618257312134883</v>
      </c>
      <c r="U17" s="11">
        <v>12.704430322538192</v>
      </c>
      <c r="V17" s="11">
        <v>12.7135497497943</v>
      </c>
      <c r="W17" s="11">
        <v>13.302252738613973</v>
      </c>
      <c r="X17" s="11">
        <v>19.532322005912775</v>
      </c>
      <c r="Y17" s="11">
        <v>19.911547074243224</v>
      </c>
      <c r="Z17" s="11">
        <v>20.344609923029218</v>
      </c>
      <c r="AA17" s="11">
        <v>20.819057039398892</v>
      </c>
      <c r="AB17" s="11">
        <v>21.25065660868767</v>
      </c>
      <c r="AC17" s="11">
        <v>21.670014311251609</v>
      </c>
      <c r="AD17" s="11">
        <v>22.110309800738943</v>
      </c>
      <c r="AE17" s="11">
        <v>22.556227276009668</v>
      </c>
      <c r="AF17" s="11">
        <v>23.016237781822603</v>
      </c>
      <c r="AG17" s="11">
        <v>23.491579379391482</v>
      </c>
      <c r="AH17" s="11">
        <v>23.973123389249345</v>
      </c>
      <c r="AI17" s="11">
        <v>24.447483578048132</v>
      </c>
      <c r="AJ17" s="11">
        <v>24.924113020557236</v>
      </c>
      <c r="AK17" s="11">
        <v>25.40754713931171</v>
      </c>
      <c r="AL17" s="11">
        <v>25.906101369550701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6.6216941200532826</v>
      </c>
      <c r="N18" s="11">
        <v>7.6179575662590064</v>
      </c>
      <c r="O18" s="11">
        <v>7.7787219998839436</v>
      </c>
      <c r="P18" s="11">
        <v>6.719499708883875</v>
      </c>
      <c r="Q18" s="11">
        <v>6.7699611229574304</v>
      </c>
      <c r="R18" s="11">
        <v>7.1655630545112192</v>
      </c>
      <c r="S18" s="11">
        <v>7.8334823323760245</v>
      </c>
      <c r="T18" s="11">
        <v>6.8539800017847909</v>
      </c>
      <c r="U18" s="11">
        <v>7.09530352880435</v>
      </c>
      <c r="V18" s="11">
        <v>7.1765083000922703</v>
      </c>
      <c r="W18" s="11">
        <v>7.7220236097508543</v>
      </c>
      <c r="X18" s="11">
        <v>6.3077822872753417</v>
      </c>
      <c r="Y18" s="11">
        <v>6.3140027980452151</v>
      </c>
      <c r="Z18" s="11">
        <v>6.3418525518455198</v>
      </c>
      <c r="AA18" s="11">
        <v>6.3756714111480788</v>
      </c>
      <c r="AB18" s="11">
        <v>6.4042063243422911</v>
      </c>
      <c r="AC18" s="11">
        <v>6.4374986578382449</v>
      </c>
      <c r="AD18" s="11">
        <v>6.4658414382560281</v>
      </c>
      <c r="AE18" s="11">
        <v>6.4998519796474463</v>
      </c>
      <c r="AF18" s="11">
        <v>6.5231936127932855</v>
      </c>
      <c r="AG18" s="11">
        <v>6.5522963718414609</v>
      </c>
      <c r="AH18" s="11">
        <v>6.5844447381038753</v>
      </c>
      <c r="AI18" s="11">
        <v>6.627468930711597</v>
      </c>
      <c r="AJ18" s="11">
        <v>6.6581092199609717</v>
      </c>
      <c r="AK18" s="11">
        <v>6.7019351744842588</v>
      </c>
      <c r="AL18" s="11">
        <v>6.7328132564284644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6.7460161299586234</v>
      </c>
      <c r="N19" s="11">
        <v>6.5662963830441319</v>
      </c>
      <c r="O19" s="11">
        <v>7.1641460600349314</v>
      </c>
      <c r="P19" s="11">
        <v>7.2529482123594402</v>
      </c>
      <c r="Q19" s="11">
        <v>7.4990442782833142</v>
      </c>
      <c r="R19" s="11">
        <v>7.5688690790758875</v>
      </c>
      <c r="S19" s="11">
        <v>8.880580040774035</v>
      </c>
      <c r="T19" s="11">
        <v>8.9126961092235675</v>
      </c>
      <c r="U19" s="11">
        <v>9.2244015028786972</v>
      </c>
      <c r="V19" s="11">
        <v>8.6999895830884366</v>
      </c>
      <c r="W19" s="11">
        <v>9.5906362148675388</v>
      </c>
      <c r="X19" s="11">
        <v>8.1752750295272278</v>
      </c>
      <c r="Y19" s="11">
        <v>8.0161694891632713</v>
      </c>
      <c r="Z19" s="11">
        <v>8.0182238421870853</v>
      </c>
      <c r="AA19" s="11">
        <v>8.0928974324753096</v>
      </c>
      <c r="AB19" s="11">
        <v>8.1587942923547381</v>
      </c>
      <c r="AC19" s="11">
        <v>8.2116296134591238</v>
      </c>
      <c r="AD19" s="11">
        <v>8.2641255117453412</v>
      </c>
      <c r="AE19" s="11">
        <v>8.3237136919793464</v>
      </c>
      <c r="AF19" s="11">
        <v>8.3878096704451917</v>
      </c>
      <c r="AG19" s="11">
        <v>8.4589394046679942</v>
      </c>
      <c r="AH19" s="11">
        <v>8.5189952323963816</v>
      </c>
      <c r="AI19" s="11">
        <v>8.5684897087483467</v>
      </c>
      <c r="AJ19" s="11">
        <v>8.6132247492030718</v>
      </c>
      <c r="AK19" s="11">
        <v>8.654196222301838</v>
      </c>
      <c r="AL19" s="11">
        <v>8.713431890783685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30.915111301131098</v>
      </c>
      <c r="N20" s="11">
        <v>28.567265400368083</v>
      </c>
      <c r="O20" s="11">
        <v>29.691056545780601</v>
      </c>
      <c r="P20" s="11">
        <v>29.404357569737694</v>
      </c>
      <c r="Q20" s="11">
        <v>30.707632412171709</v>
      </c>
      <c r="R20" s="11">
        <v>30.955021910219852</v>
      </c>
      <c r="S20" s="11">
        <v>32.963380939514472</v>
      </c>
      <c r="T20" s="11">
        <v>32.686077641416567</v>
      </c>
      <c r="U20" s="11">
        <v>32.837939204680715</v>
      </c>
      <c r="V20" s="11">
        <v>33.355550483124858</v>
      </c>
      <c r="W20" s="11">
        <v>36.000676282962459</v>
      </c>
      <c r="X20" s="11">
        <v>35.164780155534842</v>
      </c>
      <c r="Y20" s="11">
        <v>35.298096004430612</v>
      </c>
      <c r="Z20" s="11">
        <v>35.522247388053216</v>
      </c>
      <c r="AA20" s="11">
        <v>35.791477174332954</v>
      </c>
      <c r="AB20" s="11">
        <v>36.011375557061939</v>
      </c>
      <c r="AC20" s="11">
        <v>36.203595910067499</v>
      </c>
      <c r="AD20" s="11">
        <v>36.382940400941678</v>
      </c>
      <c r="AE20" s="11">
        <v>36.590695904052133</v>
      </c>
      <c r="AF20" s="11">
        <v>36.800849728770984</v>
      </c>
      <c r="AG20" s="11">
        <v>37.035016540430675</v>
      </c>
      <c r="AH20" s="11">
        <v>37.247152846774704</v>
      </c>
      <c r="AI20" s="11">
        <v>37.455913192377359</v>
      </c>
      <c r="AJ20" s="11">
        <v>37.680586175118137</v>
      </c>
      <c r="AK20" s="11">
        <v>37.918835552016759</v>
      </c>
      <c r="AL20" s="11">
        <v>38.154641020394308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74.797998401594072</v>
      </c>
      <c r="O22" s="87">
        <f t="shared" ref="O22:AL22" si="7">SUM(O23:O24)</f>
        <v>75.166459207932292</v>
      </c>
      <c r="P22" s="87">
        <f t="shared" si="7"/>
        <v>74.294715065552381</v>
      </c>
      <c r="Q22" s="87">
        <f t="shared" si="7"/>
        <v>76.779223134192279</v>
      </c>
      <c r="R22" s="87">
        <f t="shared" si="7"/>
        <v>79.104995416742085</v>
      </c>
      <c r="S22" s="87">
        <f t="shared" si="7"/>
        <v>79.716363981026362</v>
      </c>
      <c r="T22" s="87">
        <f t="shared" si="7"/>
        <v>78.85973707156559</v>
      </c>
      <c r="U22" s="87">
        <f t="shared" si="7"/>
        <v>77.224325159856434</v>
      </c>
      <c r="V22" s="87">
        <f t="shared" si="7"/>
        <v>74.89403144658128</v>
      </c>
      <c r="W22" s="87">
        <f t="shared" si="7"/>
        <v>79.696314126564857</v>
      </c>
      <c r="X22" s="87">
        <f t="shared" si="7"/>
        <v>81.616400398112148</v>
      </c>
      <c r="Y22" s="87">
        <f t="shared" si="7"/>
        <v>81.587164089327104</v>
      </c>
      <c r="Z22" s="87">
        <f t="shared" si="7"/>
        <v>81.59317048334627</v>
      </c>
      <c r="AA22" s="87">
        <f t="shared" si="7"/>
        <v>81.732858960873159</v>
      </c>
      <c r="AB22" s="87">
        <f t="shared" si="7"/>
        <v>81.69299008950361</v>
      </c>
      <c r="AC22" s="87">
        <f t="shared" si="7"/>
        <v>81.523270083111555</v>
      </c>
      <c r="AD22" s="87">
        <f t="shared" si="7"/>
        <v>81.23590563955392</v>
      </c>
      <c r="AE22" s="87">
        <f t="shared" si="7"/>
        <v>80.846845198830351</v>
      </c>
      <c r="AF22" s="87">
        <f t="shared" si="7"/>
        <v>80.433423637276491</v>
      </c>
      <c r="AG22" s="87">
        <f t="shared" si="7"/>
        <v>79.994694110938482</v>
      </c>
      <c r="AH22" s="87">
        <f t="shared" si="7"/>
        <v>79.673464247313376</v>
      </c>
      <c r="AI22" s="87">
        <f t="shared" si="7"/>
        <v>79.349043879415177</v>
      </c>
      <c r="AJ22" s="87">
        <f t="shared" si="7"/>
        <v>78.996519289321455</v>
      </c>
      <c r="AK22" s="87">
        <f t="shared" si="7"/>
        <v>78.63912077453169</v>
      </c>
      <c r="AL22" s="87">
        <f t="shared" si="7"/>
        <v>78.042163762450571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59.138112607763695</v>
      </c>
      <c r="O23" s="11">
        <v>60.090612714698594</v>
      </c>
      <c r="P23" s="11">
        <v>58.20582365605415</v>
      </c>
      <c r="Q23" s="11">
        <v>60.559445057450482</v>
      </c>
      <c r="R23" s="11">
        <v>63.418905164213093</v>
      </c>
      <c r="S23" s="11">
        <v>64.143452794940728</v>
      </c>
      <c r="T23" s="11">
        <v>63.459771019737936</v>
      </c>
      <c r="U23" s="11">
        <v>61.785874262630756</v>
      </c>
      <c r="V23" s="11">
        <v>61.03733529743679</v>
      </c>
      <c r="W23" s="11">
        <v>65.782213560562113</v>
      </c>
      <c r="X23" s="11">
        <v>67.760926840523453</v>
      </c>
      <c r="Y23" s="11">
        <v>67.881051729139898</v>
      </c>
      <c r="Z23" s="11">
        <v>68.038217181288886</v>
      </c>
      <c r="AA23" s="11">
        <v>68.290900901843798</v>
      </c>
      <c r="AB23" s="11">
        <v>68.453649313850747</v>
      </c>
      <c r="AC23" s="11">
        <v>68.536857775413694</v>
      </c>
      <c r="AD23" s="11">
        <v>68.593241485783452</v>
      </c>
      <c r="AE23" s="11">
        <v>68.621887257551123</v>
      </c>
      <c r="AF23" s="11">
        <v>68.662329751770272</v>
      </c>
      <c r="AG23" s="11">
        <v>68.673063219333585</v>
      </c>
      <c r="AH23" s="11">
        <v>68.65952941719172</v>
      </c>
      <c r="AI23" s="11">
        <v>68.647490192081591</v>
      </c>
      <c r="AJ23" s="11">
        <v>68.58827094268382</v>
      </c>
      <c r="AK23" s="11">
        <v>68.466723331086641</v>
      </c>
      <c r="AL23" s="11">
        <v>68.332388216251289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17.232258214331555</v>
      </c>
      <c r="N24" s="11">
        <v>15.659885793830375</v>
      </c>
      <c r="O24" s="11">
        <v>15.075846493233692</v>
      </c>
      <c r="P24" s="11">
        <v>16.088891409498228</v>
      </c>
      <c r="Q24" s="11">
        <v>16.219778076741793</v>
      </c>
      <c r="R24" s="11">
        <v>15.686090252528995</v>
      </c>
      <c r="S24" s="11">
        <v>15.572911186085635</v>
      </c>
      <c r="T24" s="11">
        <v>15.39996605182766</v>
      </c>
      <c r="U24" s="11">
        <v>15.438450897225682</v>
      </c>
      <c r="V24" s="11">
        <v>13.856696149144488</v>
      </c>
      <c r="W24" s="11">
        <v>13.914100566002741</v>
      </c>
      <c r="X24" s="11">
        <v>13.855473557588695</v>
      </c>
      <c r="Y24" s="11">
        <v>13.706112360187205</v>
      </c>
      <c r="Z24" s="11">
        <v>13.554953302057388</v>
      </c>
      <c r="AA24" s="11">
        <v>13.441958059029355</v>
      </c>
      <c r="AB24" s="11">
        <v>13.239340775652858</v>
      </c>
      <c r="AC24" s="11">
        <v>12.986412307697854</v>
      </c>
      <c r="AD24" s="11">
        <v>12.642664153770468</v>
      </c>
      <c r="AE24" s="11">
        <v>12.224957941279234</v>
      </c>
      <c r="AF24" s="11">
        <v>11.771093885506225</v>
      </c>
      <c r="AG24" s="11">
        <v>11.321630891604897</v>
      </c>
      <c r="AH24" s="11">
        <v>11.01393483012165</v>
      </c>
      <c r="AI24" s="11">
        <v>10.701553687333591</v>
      </c>
      <c r="AJ24" s="11">
        <v>10.408248346637636</v>
      </c>
      <c r="AK24" s="11">
        <v>10.172397443445051</v>
      </c>
      <c r="AL24" s="11">
        <v>9.7097755461992836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63.269117495315676</v>
      </c>
      <c r="N26" s="87">
        <f>SUM(N27:N30)</f>
        <v>65.571453122050443</v>
      </c>
      <c r="O26" s="87">
        <f t="shared" ref="O26:AL26" si="9">SUM(O27:O30)</f>
        <v>61.05587408624482</v>
      </c>
      <c r="P26" s="87">
        <f t="shared" si="9"/>
        <v>59.938895644339645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58.113398761545383</v>
      </c>
      <c r="X26" s="87">
        <f t="shared" si="9"/>
        <v>58.564740498818189</v>
      </c>
      <c r="Y26" s="87">
        <f t="shared" si="9"/>
        <v>57.800856854074866</v>
      </c>
      <c r="Z26" s="87">
        <f t="shared" si="9"/>
        <v>57.026227823883829</v>
      </c>
      <c r="AA26" s="87">
        <f t="shared" si="9"/>
        <v>56.525137234556482</v>
      </c>
      <c r="AB26" s="87">
        <f t="shared" si="9"/>
        <v>56.081613479125323</v>
      </c>
      <c r="AC26" s="87">
        <f t="shared" si="9"/>
        <v>55.615624266153922</v>
      </c>
      <c r="AD26" s="87">
        <f t="shared" si="9"/>
        <v>55.106247262731458</v>
      </c>
      <c r="AE26" s="87">
        <f t="shared" si="9"/>
        <v>54.610899384309825</v>
      </c>
      <c r="AF26" s="87">
        <f t="shared" si="9"/>
        <v>54.128303695389697</v>
      </c>
      <c r="AG26" s="87">
        <f t="shared" si="9"/>
        <v>53.663270120262283</v>
      </c>
      <c r="AH26" s="87">
        <f t="shared" si="9"/>
        <v>53.19660435418794</v>
      </c>
      <c r="AI26" s="87">
        <f t="shared" si="9"/>
        <v>52.741454455976601</v>
      </c>
      <c r="AJ26" s="87">
        <f t="shared" si="9"/>
        <v>52.286727193566428</v>
      </c>
      <c r="AK26" s="87">
        <f t="shared" si="9"/>
        <v>51.822811365088214</v>
      </c>
      <c r="AL26" s="87">
        <f t="shared" si="9"/>
        <v>51.406973673158092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5.1750182221494221</v>
      </c>
      <c r="N27" s="11">
        <v>6.6815251837244229</v>
      </c>
      <c r="O27" s="11">
        <v>6.6908369204827087</v>
      </c>
      <c r="P27" s="11">
        <v>5.6129265655222467</v>
      </c>
      <c r="Q27" s="11">
        <v>6.0185229771560209</v>
      </c>
      <c r="R27" s="11">
        <v>6.635283318540468</v>
      </c>
      <c r="S27" s="11">
        <v>5.7559392382783168</v>
      </c>
      <c r="T27" s="11">
        <v>4.7937968411721652</v>
      </c>
      <c r="U27" s="11">
        <v>5.8328463736011367</v>
      </c>
      <c r="V27" s="11">
        <v>6.4714128765773884</v>
      </c>
      <c r="W27" s="11">
        <v>5.7584874146931151</v>
      </c>
      <c r="X27" s="11">
        <v>5.4414590961779421</v>
      </c>
      <c r="Y27" s="11">
        <v>5.4485743429446565</v>
      </c>
      <c r="Z27" s="11">
        <v>5.5022588656000222</v>
      </c>
      <c r="AA27" s="11">
        <v>5.5836227982817412</v>
      </c>
      <c r="AB27" s="11">
        <v>5.6527126173361797</v>
      </c>
      <c r="AC27" s="11">
        <v>5.7156160340356177</v>
      </c>
      <c r="AD27" s="11">
        <v>5.7782762251709192</v>
      </c>
      <c r="AE27" s="11">
        <v>5.8425493495305965</v>
      </c>
      <c r="AF27" s="11">
        <v>5.910892631359717</v>
      </c>
      <c r="AG27" s="11">
        <v>5.9794707173008828</v>
      </c>
      <c r="AH27" s="11">
        <v>6.0453750970736317</v>
      </c>
      <c r="AI27" s="11">
        <v>6.1115216918990214</v>
      </c>
      <c r="AJ27" s="11">
        <v>6.1756429625718585</v>
      </c>
      <c r="AK27" s="11">
        <v>6.2389321733301752</v>
      </c>
      <c r="AL27" s="11">
        <v>6.2999652935849131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21.515323432640205</v>
      </c>
      <c r="N28" s="11">
        <v>23.471449665674562</v>
      </c>
      <c r="O28" s="11">
        <v>21.688385863449373</v>
      </c>
      <c r="P28" s="11">
        <v>22.506273165230137</v>
      </c>
      <c r="Q28" s="11">
        <v>25.141801224419648</v>
      </c>
      <c r="R28" s="11">
        <v>24.238615844174138</v>
      </c>
      <c r="S28" s="11">
        <v>24.579961213860646</v>
      </c>
      <c r="T28" s="11">
        <v>24.564435598294239</v>
      </c>
      <c r="U28" s="11">
        <v>23.535080735509034</v>
      </c>
      <c r="V28" s="11">
        <v>24.203000613978876</v>
      </c>
      <c r="W28" s="11">
        <v>22.03136417193668</v>
      </c>
      <c r="X28" s="11">
        <v>22.148809458672837</v>
      </c>
      <c r="Y28" s="11">
        <v>21.881237589987748</v>
      </c>
      <c r="Z28" s="11">
        <v>21.615275301374208</v>
      </c>
      <c r="AA28" s="11">
        <v>21.439696824525154</v>
      </c>
      <c r="AB28" s="11">
        <v>21.272261914156495</v>
      </c>
      <c r="AC28" s="11">
        <v>21.07149433739318</v>
      </c>
      <c r="AD28" s="11">
        <v>20.852605123507288</v>
      </c>
      <c r="AE28" s="11">
        <v>20.640886266115444</v>
      </c>
      <c r="AF28" s="11">
        <v>20.443385783940364</v>
      </c>
      <c r="AG28" s="11">
        <v>20.261978373832488</v>
      </c>
      <c r="AH28" s="11">
        <v>20.076993779661581</v>
      </c>
      <c r="AI28" s="11">
        <v>19.89213982486525</v>
      </c>
      <c r="AJ28" s="11">
        <v>19.712103719455868</v>
      </c>
      <c r="AK28" s="11">
        <v>19.528560950132658</v>
      </c>
      <c r="AL28" s="11">
        <v>19.345052479376633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23.919712245733752</v>
      </c>
      <c r="N29" s="11">
        <v>23.002874440552148</v>
      </c>
      <c r="O29" s="11">
        <v>19.898839006338914</v>
      </c>
      <c r="P29" s="11">
        <v>19.636636382057421</v>
      </c>
      <c r="Q29" s="11">
        <v>21.698799969283016</v>
      </c>
      <c r="R29" s="11">
        <v>23.362048800428923</v>
      </c>
      <c r="S29" s="11">
        <v>22.293072734916311</v>
      </c>
      <c r="T29" s="11">
        <v>22.687589219266801</v>
      </c>
      <c r="U29" s="11">
        <v>19.681706393944904</v>
      </c>
      <c r="V29" s="11">
        <v>21.715471880620417</v>
      </c>
      <c r="W29" s="11">
        <v>19.03752374206611</v>
      </c>
      <c r="X29" s="11">
        <v>19.19542850465162</v>
      </c>
      <c r="Y29" s="11">
        <v>18.86853919577754</v>
      </c>
      <c r="Z29" s="11">
        <v>18.442629966105649</v>
      </c>
      <c r="AA29" s="11">
        <v>18.121127833950879</v>
      </c>
      <c r="AB29" s="11">
        <v>17.86653466828027</v>
      </c>
      <c r="AC29" s="11">
        <v>17.596879922476852</v>
      </c>
      <c r="AD29" s="11">
        <v>17.329417408585829</v>
      </c>
      <c r="AE29" s="11">
        <v>17.065478468997973</v>
      </c>
      <c r="AF29" s="11">
        <v>16.795060074652213</v>
      </c>
      <c r="AG29" s="11">
        <v>16.521089317321145</v>
      </c>
      <c r="AH29" s="11">
        <v>16.24767441284035</v>
      </c>
      <c r="AI29" s="11">
        <v>15.976240492148158</v>
      </c>
      <c r="AJ29" s="11">
        <v>15.703536924214029</v>
      </c>
      <c r="AK29" s="11">
        <v>15.428162390804138</v>
      </c>
      <c r="AL29" s="11">
        <v>15.158772392506163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12.659063594792295</v>
      </c>
      <c r="N30" s="11">
        <v>12.415603832099304</v>
      </c>
      <c r="O30" s="11">
        <v>12.777812295973824</v>
      </c>
      <c r="P30" s="11">
        <v>12.183059531529841</v>
      </c>
      <c r="Q30" s="11">
        <v>12.967459878633035</v>
      </c>
      <c r="R30" s="11">
        <v>13.687868015973592</v>
      </c>
      <c r="S30" s="11">
        <v>13.026487252250293</v>
      </c>
      <c r="T30" s="11">
        <v>13.648670856673847</v>
      </c>
      <c r="U30" s="11">
        <v>13.146136176160084</v>
      </c>
      <c r="V30" s="11">
        <v>11.536731092040352</v>
      </c>
      <c r="W30" s="11">
        <v>11.286023432849472</v>
      </c>
      <c r="X30" s="11">
        <v>11.779043439315792</v>
      </c>
      <c r="Y30" s="11">
        <v>11.602505725364917</v>
      </c>
      <c r="Z30" s="11">
        <v>11.466063690803947</v>
      </c>
      <c r="AA30" s="11">
        <v>11.380689777798709</v>
      </c>
      <c r="AB30" s="11">
        <v>11.290104279352375</v>
      </c>
      <c r="AC30" s="11">
        <v>11.231633972248273</v>
      </c>
      <c r="AD30" s="11">
        <v>11.14594850546742</v>
      </c>
      <c r="AE30" s="11">
        <v>11.061985299665816</v>
      </c>
      <c r="AF30" s="11">
        <v>10.978965205437405</v>
      </c>
      <c r="AG30" s="11">
        <v>10.900731711807767</v>
      </c>
      <c r="AH30" s="11">
        <v>10.826561064612379</v>
      </c>
      <c r="AI30" s="11">
        <v>10.761552447064171</v>
      </c>
      <c r="AJ30" s="11">
        <v>10.695443587324673</v>
      </c>
      <c r="AK30" s="11">
        <v>10.627155850821243</v>
      </c>
      <c r="AL30" s="11">
        <v>10.603183507690382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63.938312491145851</v>
      </c>
      <c r="N32" s="87">
        <f t="shared" si="10"/>
        <v>61.782011180864266</v>
      </c>
      <c r="O32" s="87">
        <f t="shared" si="10"/>
        <v>62.170663025415884</v>
      </c>
      <c r="P32" s="87">
        <f t="shared" si="10"/>
        <v>61.259698901178822</v>
      </c>
      <c r="Q32" s="87">
        <f t="shared" si="10"/>
        <v>64.009010748638531</v>
      </c>
      <c r="R32" s="87">
        <f t="shared" si="10"/>
        <v>66.931722187466789</v>
      </c>
      <c r="S32" s="87">
        <f t="shared" si="10"/>
        <v>71.590779881702886</v>
      </c>
      <c r="T32" s="87">
        <f t="shared" si="10"/>
        <v>67.175374063808889</v>
      </c>
      <c r="U32" s="87">
        <f t="shared" si="10"/>
        <v>66.009858105517893</v>
      </c>
      <c r="V32" s="87">
        <f t="shared" si="10"/>
        <v>69.02918865438302</v>
      </c>
      <c r="W32" s="87">
        <f t="shared" si="10"/>
        <v>67.729124201828284</v>
      </c>
      <c r="X32" s="87">
        <f t="shared" si="10"/>
        <v>66.358534063616219</v>
      </c>
      <c r="Y32" s="87">
        <f t="shared" si="10"/>
        <v>66.570097024096086</v>
      </c>
      <c r="Z32" s="87">
        <f t="shared" si="10"/>
        <v>67.094892076558352</v>
      </c>
      <c r="AA32" s="87">
        <f t="shared" si="10"/>
        <v>67.755546143094008</v>
      </c>
      <c r="AB32" s="87">
        <f t="shared" si="10"/>
        <v>68.27488693303539</v>
      </c>
      <c r="AC32" s="87">
        <f t="shared" si="10"/>
        <v>68.747130456604225</v>
      </c>
      <c r="AD32" s="87">
        <f t="shared" si="10"/>
        <v>69.224960841731004</v>
      </c>
      <c r="AE32" s="87">
        <f t="shared" ref="AE32" si="11">SUM(AE33:AE35)</f>
        <v>69.719595378696184</v>
      </c>
      <c r="AF32" s="87">
        <f t="shared" ref="AF32" si="12">SUM(AF33:AF35)</f>
        <v>70.224458128546374</v>
      </c>
      <c r="AG32" s="87">
        <f t="shared" ref="AG32" si="13">SUM(AG33:AG35)</f>
        <v>70.779029003344959</v>
      </c>
      <c r="AH32" s="87">
        <f t="shared" ref="AH32" si="14">SUM(AH33:AH35)</f>
        <v>71.287279264454156</v>
      </c>
      <c r="AI32" s="87">
        <f t="shared" ref="AI32" si="15">SUM(AI33:AI35)</f>
        <v>71.840972985538187</v>
      </c>
      <c r="AJ32" s="87">
        <f t="shared" ref="AJ32" si="16">SUM(AJ33:AJ35)</f>
        <v>72.444811223992488</v>
      </c>
      <c r="AK32" s="87">
        <f t="shared" ref="AK32" si="17">SUM(AK33:AK35)</f>
        <v>73.050669322375825</v>
      </c>
      <c r="AL32" s="87">
        <f t="shared" ref="AL32" si="18">SUM(AL33:AL35)</f>
        <v>73.700015932994873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50.688937465724251</v>
      </c>
      <c r="N33" s="11">
        <v>47.77679899334494</v>
      </c>
      <c r="O33" s="11">
        <v>48.16187475087316</v>
      </c>
      <c r="P33" s="11">
        <v>49.051184093750372</v>
      </c>
      <c r="Q33" s="11">
        <v>51.150911612122968</v>
      </c>
      <c r="R33" s="11">
        <v>53.269884331650857</v>
      </c>
      <c r="S33" s="11">
        <v>57.208713565983359</v>
      </c>
      <c r="T33" s="11">
        <v>54.05437250463175</v>
      </c>
      <c r="U33" s="11">
        <v>52.268694825245746</v>
      </c>
      <c r="V33" s="11">
        <v>53.491618594198265</v>
      </c>
      <c r="W33" s="11">
        <v>52.758468699905066</v>
      </c>
      <c r="X33" s="11">
        <v>53.065507337739369</v>
      </c>
      <c r="Y33" s="11">
        <v>53.510306501792662</v>
      </c>
      <c r="Z33" s="11">
        <v>54.113696797376484</v>
      </c>
      <c r="AA33" s="11">
        <v>54.811557508500393</v>
      </c>
      <c r="AB33" s="11">
        <v>55.383353467436628</v>
      </c>
      <c r="AC33" s="11">
        <v>55.917393406640649</v>
      </c>
      <c r="AD33" s="11">
        <v>56.455131813375253</v>
      </c>
      <c r="AE33" s="11">
        <v>57.018974941656808</v>
      </c>
      <c r="AF33" s="11">
        <v>57.592988240261576</v>
      </c>
      <c r="AG33" s="11">
        <v>58.21203604972365</v>
      </c>
      <c r="AH33" s="11">
        <v>58.796399486135329</v>
      </c>
      <c r="AI33" s="11">
        <v>59.409515033408127</v>
      </c>
      <c r="AJ33" s="11">
        <v>60.065261987621227</v>
      </c>
      <c r="AK33" s="11">
        <v>60.714806724646728</v>
      </c>
      <c r="AL33" s="11">
        <v>61.397223248285648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12.255595247449859</v>
      </c>
      <c r="N34" s="11">
        <v>13.333056789737165</v>
      </c>
      <c r="O34" s="11">
        <v>13.341027097550791</v>
      </c>
      <c r="P34" s="11">
        <v>11.603058700558712</v>
      </c>
      <c r="Q34" s="11">
        <v>12.159096821139281</v>
      </c>
      <c r="R34" s="11">
        <v>13.010823319154145</v>
      </c>
      <c r="S34" s="11">
        <v>13.81434868695681</v>
      </c>
      <c r="T34" s="11">
        <v>12.550983514793472</v>
      </c>
      <c r="U34" s="11">
        <v>13.150031495852275</v>
      </c>
      <c r="V34" s="11">
        <v>14.990512706585942</v>
      </c>
      <c r="W34" s="11">
        <v>14.28274630719174</v>
      </c>
      <c r="X34" s="11">
        <v>12.792530387340905</v>
      </c>
      <c r="Y34" s="11">
        <v>12.55666482698644</v>
      </c>
      <c r="Z34" s="11">
        <v>12.474333174199018</v>
      </c>
      <c r="AA34" s="11">
        <v>12.433090473857312</v>
      </c>
      <c r="AB34" s="11">
        <v>12.37713880907876</v>
      </c>
      <c r="AC34" s="11">
        <v>12.311421055107004</v>
      </c>
      <c r="AD34" s="11">
        <v>12.247756872248747</v>
      </c>
      <c r="AE34" s="11">
        <v>12.173997420055326</v>
      </c>
      <c r="AF34" s="11">
        <v>12.101253429344055</v>
      </c>
      <c r="AG34" s="11">
        <v>12.032708837897385</v>
      </c>
      <c r="AH34" s="11">
        <v>11.952595124904747</v>
      </c>
      <c r="AI34" s="11">
        <v>11.888558199614803</v>
      </c>
      <c r="AJ34" s="11">
        <v>11.832884899893219</v>
      </c>
      <c r="AK34" s="11">
        <v>11.784407601122867</v>
      </c>
      <c r="AL34" s="11">
        <v>11.747422971570462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0.67215539778216005</v>
      </c>
      <c r="O35" s="11">
        <v>0.6677611769919316</v>
      </c>
      <c r="P35" s="11">
        <v>0.60545610686974005</v>
      </c>
      <c r="Q35" s="11">
        <v>0.69900231537628832</v>
      </c>
      <c r="R35" s="11">
        <v>0.6510145366617911</v>
      </c>
      <c r="S35" s="11">
        <v>0.56771762876271803</v>
      </c>
      <c r="T35" s="11">
        <v>0.57001804438367798</v>
      </c>
      <c r="U35" s="11">
        <v>0.5911317844198769</v>
      </c>
      <c r="V35" s="11">
        <v>0.54705735359882224</v>
      </c>
      <c r="W35" s="11">
        <v>0.68790919473148016</v>
      </c>
      <c r="X35" s="11">
        <v>0.50049633853594033</v>
      </c>
      <c r="Y35" s="11">
        <v>0.50312569531697482</v>
      </c>
      <c r="Z35" s="11">
        <v>0.50686210498284978</v>
      </c>
      <c r="AA35" s="11">
        <v>0.51089816073630645</v>
      </c>
      <c r="AB35" s="11">
        <v>0.51439465652000005</v>
      </c>
      <c r="AC35" s="11">
        <v>0.51831599485657698</v>
      </c>
      <c r="AD35" s="11">
        <v>0.52207215610700719</v>
      </c>
      <c r="AE35" s="11">
        <v>0.52662301698404956</v>
      </c>
      <c r="AF35" s="11">
        <v>0.53021645894074687</v>
      </c>
      <c r="AG35" s="11">
        <v>0.53428411572391843</v>
      </c>
      <c r="AH35" s="11">
        <v>0.53828465341408027</v>
      </c>
      <c r="AI35" s="11">
        <v>0.54289975251524791</v>
      </c>
      <c r="AJ35" s="11">
        <v>0.54666433647805124</v>
      </c>
      <c r="AK35" s="11">
        <v>0.55145499660622821</v>
      </c>
      <c r="AL35" s="11">
        <v>0.55536971313876338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53.130424095392556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53.096202256968049</v>
      </c>
      <c r="Q37" s="87">
        <f t="shared" si="19"/>
        <v>55.192267980883464</v>
      </c>
      <c r="R37" s="87">
        <f t="shared" si="19"/>
        <v>53.145486513954303</v>
      </c>
      <c r="S37" s="87">
        <f t="shared" si="19"/>
        <v>58.57419907386042</v>
      </c>
      <c r="T37" s="87">
        <f t="shared" si="19"/>
        <v>57.43161352512768</v>
      </c>
      <c r="U37" s="87">
        <f t="shared" si="19"/>
        <v>53.683143664771919</v>
      </c>
      <c r="V37" s="87">
        <f t="shared" si="19"/>
        <v>54.246768323838978</v>
      </c>
      <c r="W37" s="87">
        <f t="shared" si="19"/>
        <v>53.50713181730454</v>
      </c>
      <c r="X37" s="87">
        <f t="shared" si="19"/>
        <v>53.080246202879799</v>
      </c>
      <c r="Y37" s="87">
        <f t="shared" si="19"/>
        <v>53.012760998468075</v>
      </c>
      <c r="Z37" s="87">
        <f t="shared" si="19"/>
        <v>53.09815236312604</v>
      </c>
      <c r="AA37" s="87">
        <f t="shared" si="19"/>
        <v>53.222614694235389</v>
      </c>
      <c r="AB37" s="87">
        <f t="shared" si="19"/>
        <v>53.241604083888362</v>
      </c>
      <c r="AC37" s="87">
        <f t="shared" si="19"/>
        <v>53.228205800457793</v>
      </c>
      <c r="AD37" s="87">
        <f t="shared" si="19"/>
        <v>53.191064496002937</v>
      </c>
      <c r="AE37" s="87">
        <f t="shared" si="19"/>
        <v>53.1412244078887</v>
      </c>
      <c r="AF37" s="87">
        <f t="shared" si="19"/>
        <v>53.086570447553186</v>
      </c>
      <c r="AG37" s="87">
        <f t="shared" si="19"/>
        <v>53.038828258444127</v>
      </c>
      <c r="AH37" s="87">
        <f t="shared" si="19"/>
        <v>53.033326316117801</v>
      </c>
      <c r="AI37" s="87">
        <f t="shared" si="19"/>
        <v>52.989050813137638</v>
      </c>
      <c r="AJ37" s="87">
        <f t="shared" si="19"/>
        <v>52.951297085910632</v>
      </c>
      <c r="AK37" s="87">
        <f t="shared" si="19"/>
        <v>52.924213152417714</v>
      </c>
      <c r="AL37" s="87">
        <f t="shared" si="19"/>
        <v>52.932879314617693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43.241411971592797</v>
      </c>
      <c r="N38" s="11">
        <v>46.543182648471038</v>
      </c>
      <c r="O38" s="11">
        <v>44.881542172485737</v>
      </c>
      <c r="P38" s="11">
        <v>43.091429737348257</v>
      </c>
      <c r="Q38" s="11">
        <v>45.464796361156864</v>
      </c>
      <c r="R38" s="11">
        <v>42.400064657076733</v>
      </c>
      <c r="S38" s="11">
        <v>47.709133245182308</v>
      </c>
      <c r="T38" s="11">
        <v>45.938857973964943</v>
      </c>
      <c r="U38" s="11">
        <v>42.038298123497313</v>
      </c>
      <c r="V38" s="11">
        <v>42.872724549928947</v>
      </c>
      <c r="W38" s="11">
        <v>41.345551193285985</v>
      </c>
      <c r="X38" s="11">
        <v>40.212299880665974</v>
      </c>
      <c r="Y38" s="11">
        <v>39.985434587609745</v>
      </c>
      <c r="Z38" s="11">
        <v>39.893054586156275</v>
      </c>
      <c r="AA38" s="11">
        <v>39.828748059506843</v>
      </c>
      <c r="AB38" s="11">
        <v>39.68060050475804</v>
      </c>
      <c r="AC38" s="11">
        <v>39.511673222714151</v>
      </c>
      <c r="AD38" s="11">
        <v>39.319578183195198</v>
      </c>
      <c r="AE38" s="11">
        <v>39.114228355336365</v>
      </c>
      <c r="AF38" s="11">
        <v>38.903152991571233</v>
      </c>
      <c r="AG38" s="11">
        <v>38.690307655359291</v>
      </c>
      <c r="AH38" s="11">
        <v>38.524948638104433</v>
      </c>
      <c r="AI38" s="11">
        <v>38.315827335683295</v>
      </c>
      <c r="AJ38" s="11">
        <v>38.109369478515362</v>
      </c>
      <c r="AK38" s="11">
        <v>37.91957642705281</v>
      </c>
      <c r="AL38" s="11">
        <v>37.763344841967154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9.889012123799759</v>
      </c>
      <c r="N39" s="11">
        <v>9.7980779506202147</v>
      </c>
      <c r="O39" s="11">
        <v>9.7319410122487842</v>
      </c>
      <c r="P39" s="11">
        <v>10.004772519619792</v>
      </c>
      <c r="Q39" s="11">
        <v>9.7274716197265985</v>
      </c>
      <c r="R39" s="11">
        <v>10.745421856877568</v>
      </c>
      <c r="S39" s="11">
        <v>10.865065828678112</v>
      </c>
      <c r="T39" s="11">
        <v>11.492755551162738</v>
      </c>
      <c r="U39" s="11">
        <v>11.644845541274606</v>
      </c>
      <c r="V39" s="11">
        <v>11.374043773910028</v>
      </c>
      <c r="W39" s="11">
        <v>12.161580624018557</v>
      </c>
      <c r="X39" s="11">
        <v>12.867946322213827</v>
      </c>
      <c r="Y39" s="11">
        <v>13.027326410858331</v>
      </c>
      <c r="Z39" s="11">
        <v>13.205097776969764</v>
      </c>
      <c r="AA39" s="11">
        <v>13.393866634728546</v>
      </c>
      <c r="AB39" s="11">
        <v>13.56100357913032</v>
      </c>
      <c r="AC39" s="11">
        <v>13.716532577743644</v>
      </c>
      <c r="AD39" s="11">
        <v>13.871486312807738</v>
      </c>
      <c r="AE39" s="11">
        <v>14.026996052552338</v>
      </c>
      <c r="AF39" s="11">
        <v>14.183417455981957</v>
      </c>
      <c r="AG39" s="11">
        <v>14.348520603084834</v>
      </c>
      <c r="AH39" s="11">
        <v>14.508377678013369</v>
      </c>
      <c r="AI39" s="11">
        <v>14.673223477454346</v>
      </c>
      <c r="AJ39" s="11">
        <v>14.841927607395272</v>
      </c>
      <c r="AK39" s="11">
        <v>15.004636725364906</v>
      </c>
      <c r="AL39" s="11">
        <v>15.169534472650536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44.395059676031927</v>
      </c>
      <c r="Q41" s="87">
        <f t="shared" ref="Q41" si="23">SUM(Q42:Q43)</f>
        <v>47.196208121600193</v>
      </c>
      <c r="R41" s="87">
        <f t="shared" ref="R41" si="24">SUM(R42:R43)</f>
        <v>47.658203511066709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51.693159663160998</v>
      </c>
      <c r="V41" s="87">
        <f t="shared" ref="V41" si="28">SUM(V42:V43)</f>
        <v>46.290302219301267</v>
      </c>
      <c r="W41" s="87">
        <f t="shared" ref="W41" si="29">SUM(W42:W43)</f>
        <v>43.214665828328073</v>
      </c>
      <c r="X41" s="87">
        <f t="shared" ref="X41" si="30">SUM(X42:X43)</f>
        <v>44.843327477663379</v>
      </c>
      <c r="Y41" s="87">
        <f t="shared" ref="Y41" si="31">SUM(Y42:Y43)</f>
        <v>44.481080221705732</v>
      </c>
      <c r="Z41" s="87">
        <f t="shared" ref="Z41" si="32">SUM(Z42:Z43)</f>
        <v>44.196230564289174</v>
      </c>
      <c r="AA41" s="87">
        <f t="shared" ref="AA41" si="33">SUM(AA42:AA43)</f>
        <v>43.989708326233888</v>
      </c>
      <c r="AB41" s="87">
        <f t="shared" ref="AB41" si="34">SUM(AB42:AB43)</f>
        <v>43.749976255761354</v>
      </c>
      <c r="AC41" s="87">
        <f t="shared" ref="AC41" si="35">SUM(AC42:AC43)</f>
        <v>43.461944527853802</v>
      </c>
      <c r="AD41" s="87">
        <f t="shared" ref="AD41" si="36">SUM(AD42:AD43)</f>
        <v>43.135841608500108</v>
      </c>
      <c r="AE41" s="87">
        <f t="shared" ref="AE41" si="37">SUM(AE42:AE43)</f>
        <v>42.77376224022975</v>
      </c>
      <c r="AF41" s="87">
        <f t="shared" ref="AF41" si="38">SUM(AF42:AF43)</f>
        <v>42.421304145813423</v>
      </c>
      <c r="AG41" s="87">
        <f t="shared" ref="AG41" si="39">SUM(AG42:AG43)</f>
        <v>42.096972642807145</v>
      </c>
      <c r="AH41" s="87">
        <f t="shared" ref="AH41" si="40">SUM(AH42:AH43)</f>
        <v>41.769480007088092</v>
      </c>
      <c r="AI41" s="87">
        <f t="shared" ref="AI41" si="41">SUM(AI42:AI43)</f>
        <v>41.440697737483553</v>
      </c>
      <c r="AJ41" s="87">
        <f t="shared" ref="AJ41" si="42">SUM(AJ42:AJ43)</f>
        <v>41.103004956204948</v>
      </c>
      <c r="AK41" s="87">
        <f t="shared" ref="AK41" si="43">SUM(AK42:AK43)</f>
        <v>40.73791532520692</v>
      </c>
      <c r="AL41" s="87">
        <f t="shared" ref="AL41" si="44">SUM(AL42:AL43)</f>
        <v>40.37453700676221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20.83253778770808</v>
      </c>
      <c r="N42" s="11">
        <v>20.6762757530615</v>
      </c>
      <c r="O42" s="11">
        <v>19.961438641672096</v>
      </c>
      <c r="P42" s="11">
        <v>20.765287485445928</v>
      </c>
      <c r="Q42" s="11">
        <v>21.7643465393969</v>
      </c>
      <c r="R42" s="11">
        <v>22.510968314293425</v>
      </c>
      <c r="S42" s="11">
        <v>22.381833586893428</v>
      </c>
      <c r="T42" s="11">
        <v>22.961028468517469</v>
      </c>
      <c r="U42" s="11">
        <v>23.475659146275149</v>
      </c>
      <c r="V42" s="11">
        <v>21.073809541680532</v>
      </c>
      <c r="W42" s="11">
        <v>19.365597468584774</v>
      </c>
      <c r="X42" s="11">
        <v>20.603947457487276</v>
      </c>
      <c r="Y42" s="11">
        <v>20.39963498904503</v>
      </c>
      <c r="Z42" s="11">
        <v>20.198749051526086</v>
      </c>
      <c r="AA42" s="11">
        <v>20.063997827857214</v>
      </c>
      <c r="AB42" s="11">
        <v>19.933711246376777</v>
      </c>
      <c r="AC42" s="11">
        <v>19.781525402762128</v>
      </c>
      <c r="AD42" s="11">
        <v>19.610823157526298</v>
      </c>
      <c r="AE42" s="11">
        <v>19.405324985476462</v>
      </c>
      <c r="AF42" s="11">
        <v>19.200587606015059</v>
      </c>
      <c r="AG42" s="11">
        <v>19.006661991763618</v>
      </c>
      <c r="AH42" s="11">
        <v>18.836588848505635</v>
      </c>
      <c r="AI42" s="11">
        <v>18.663489333264145</v>
      </c>
      <c r="AJ42" s="11">
        <v>18.474716656891395</v>
      </c>
      <c r="AK42" s="11">
        <v>18.256156180845796</v>
      </c>
      <c r="AL42" s="11">
        <v>18.033317281668275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25.581599610574603</v>
      </c>
      <c r="N43" s="11">
        <v>23.655872642747539</v>
      </c>
      <c r="O43" s="11">
        <v>21.996190025730066</v>
      </c>
      <c r="P43" s="11">
        <v>23.629772190585999</v>
      </c>
      <c r="Q43" s="11">
        <v>25.431861582203297</v>
      </c>
      <c r="R43" s="11">
        <v>25.147235196773284</v>
      </c>
      <c r="S43" s="11">
        <v>26.493145904490813</v>
      </c>
      <c r="T43" s="11">
        <v>25.443816855926059</v>
      </c>
      <c r="U43" s="11">
        <v>28.217500516885853</v>
      </c>
      <c r="V43" s="11">
        <v>25.216492677620735</v>
      </c>
      <c r="W43" s="11">
        <v>23.849068359743299</v>
      </c>
      <c r="X43" s="11">
        <v>24.239380020176103</v>
      </c>
      <c r="Y43" s="11">
        <v>24.081445232660702</v>
      </c>
      <c r="Z43" s="11">
        <v>23.997481512763088</v>
      </c>
      <c r="AA43" s="11">
        <v>23.925710498376674</v>
      </c>
      <c r="AB43" s="11">
        <v>23.81626500938458</v>
      </c>
      <c r="AC43" s="11">
        <v>23.680419125091678</v>
      </c>
      <c r="AD43" s="11">
        <v>23.525018450973811</v>
      </c>
      <c r="AE43" s="11">
        <v>23.368437254753289</v>
      </c>
      <c r="AF43" s="11">
        <v>23.22071653979836</v>
      </c>
      <c r="AG43" s="11">
        <v>23.090310651043527</v>
      </c>
      <c r="AH43" s="11">
        <v>22.932891158582454</v>
      </c>
      <c r="AI43" s="11">
        <v>22.777208404219408</v>
      </c>
      <c r="AJ43" s="11">
        <v>22.628288299313553</v>
      </c>
      <c r="AK43" s="11">
        <v>22.481759144361124</v>
      </c>
      <c r="AL43" s="11">
        <v>22.341219725093939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73.213982868589596</v>
      </c>
      <c r="N45" s="87">
        <f t="shared" ref="N45" si="45">SUM(N46:N47)</f>
        <v>69.160065563449848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72.903722092731954</v>
      </c>
      <c r="S45" s="87">
        <f t="shared" ref="S45" si="50">SUM(S46:S47)</f>
        <v>73.115932933436326</v>
      </c>
      <c r="T45" s="87">
        <f t="shared" ref="T45" si="51">SUM(T46:T47)</f>
        <v>71.849201013452316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63.409710391009789</v>
      </c>
      <c r="X45" s="87">
        <f t="shared" ref="X45" si="55">SUM(X46:X47)</f>
        <v>66.167388227931724</v>
      </c>
      <c r="Y45" s="87">
        <f t="shared" ref="Y45" si="56">SUM(Y46:Y47)</f>
        <v>65.572504412255341</v>
      </c>
      <c r="Z45" s="87">
        <f t="shared" ref="Z45" si="57">SUM(Z46:Z47)</f>
        <v>65.11655663963225</v>
      </c>
      <c r="AA45" s="87">
        <f t="shared" ref="AA45" si="58">SUM(AA46:AA47)</f>
        <v>64.853707719649506</v>
      </c>
      <c r="AB45" s="87">
        <f t="shared" ref="AB45" si="59">SUM(AB46:AB47)</f>
        <v>64.554522076748199</v>
      </c>
      <c r="AC45" s="87">
        <f t="shared" ref="AC45" si="60">SUM(AC46:AC47)</f>
        <v>64.193147166847268</v>
      </c>
      <c r="AD45" s="87">
        <f t="shared" ref="AD45" si="61">SUM(AD46:AD47)</f>
        <v>63.809443123404591</v>
      </c>
      <c r="AE45" s="87">
        <f t="shared" ref="AE45" si="62">SUM(AE46:AE47)</f>
        <v>63.425523482549849</v>
      </c>
      <c r="AF45" s="87">
        <f t="shared" ref="AF45" si="63">SUM(AF46:AF47)</f>
        <v>63.039021920921769</v>
      </c>
      <c r="AG45" s="87">
        <f t="shared" ref="AG45" si="64">SUM(AG46:AG47)</f>
        <v>62.653932189399491</v>
      </c>
      <c r="AH45" s="87">
        <f t="shared" ref="AH45" si="65">SUM(AH46:AH47)</f>
        <v>62.233241202768561</v>
      </c>
      <c r="AI45" s="87">
        <f t="shared" ref="AI45" si="66">SUM(AI46:AI47)</f>
        <v>61.847993728593565</v>
      </c>
      <c r="AJ45" s="87">
        <f t="shared" ref="AJ45" si="67">SUM(AJ46:AJ47)</f>
        <v>61.480328109662992</v>
      </c>
      <c r="AK45" s="87">
        <f t="shared" ref="AK45" si="68">SUM(AK46:AK47)</f>
        <v>61.117817212015865</v>
      </c>
      <c r="AL45" s="87">
        <f t="shared" ref="AL45" si="69">SUM(AL46:AL47)</f>
        <v>60.778272888837208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12.00583053838325</v>
      </c>
      <c r="N46" s="11">
        <v>11.960827868732673</v>
      </c>
      <c r="O46" s="11">
        <v>11.515272587191433</v>
      </c>
      <c r="P46" s="11">
        <v>11.502865910614753</v>
      </c>
      <c r="Q46" s="11">
        <v>12.794694102786098</v>
      </c>
      <c r="R46" s="11">
        <v>13.515136689594309</v>
      </c>
      <c r="S46" s="11">
        <v>14.213791844439353</v>
      </c>
      <c r="T46" s="11">
        <v>12.599055815216094</v>
      </c>
      <c r="U46" s="11">
        <v>12.631845158678777</v>
      </c>
      <c r="V46" s="11">
        <v>11.884279975165184</v>
      </c>
      <c r="W46" s="11">
        <v>10.948154558616645</v>
      </c>
      <c r="X46" s="11">
        <v>18.765314096433897</v>
      </c>
      <c r="Y46" s="11">
        <v>18.920557967395158</v>
      </c>
      <c r="Z46" s="11">
        <v>19.11611432678253</v>
      </c>
      <c r="AA46" s="11">
        <v>19.366010310581043</v>
      </c>
      <c r="AB46" s="11">
        <v>19.618910339684273</v>
      </c>
      <c r="AC46" s="11">
        <v>19.856326428847797</v>
      </c>
      <c r="AD46" s="11">
        <v>20.058956298036982</v>
      </c>
      <c r="AE46" s="11">
        <v>20.24452891944377</v>
      </c>
      <c r="AF46" s="11">
        <v>20.426830799140909</v>
      </c>
      <c r="AG46" s="11">
        <v>20.611700779636834</v>
      </c>
      <c r="AH46" s="11">
        <v>20.790681789761301</v>
      </c>
      <c r="AI46" s="11">
        <v>20.987487685481721</v>
      </c>
      <c r="AJ46" s="11">
        <v>21.190039469683835</v>
      </c>
      <c r="AK46" s="11">
        <v>21.396047310218673</v>
      </c>
      <c r="AL46" s="11">
        <v>21.604021397872977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61.208152330206346</v>
      </c>
      <c r="N47" s="11">
        <v>57.199237694717176</v>
      </c>
      <c r="O47" s="11">
        <v>53.385200259006879</v>
      </c>
      <c r="P47" s="11">
        <v>56.541749245658139</v>
      </c>
      <c r="Q47" s="11">
        <v>59.068345385558409</v>
      </c>
      <c r="R47" s="11">
        <v>59.38858540313764</v>
      </c>
      <c r="S47" s="11">
        <v>58.902141088996977</v>
      </c>
      <c r="T47" s="11">
        <v>59.250145198236225</v>
      </c>
      <c r="U47" s="11">
        <v>57.685975579249892</v>
      </c>
      <c r="V47" s="11">
        <v>56.917722416160437</v>
      </c>
      <c r="W47" s="11">
        <v>52.461555832393145</v>
      </c>
      <c r="X47" s="11">
        <v>47.402074131497834</v>
      </c>
      <c r="Y47" s="11">
        <v>46.651946444860187</v>
      </c>
      <c r="Z47" s="11">
        <v>46.000442312849714</v>
      </c>
      <c r="AA47" s="11">
        <v>45.487697409068467</v>
      </c>
      <c r="AB47" s="11">
        <v>44.935611737063923</v>
      </c>
      <c r="AC47" s="11">
        <v>44.336820737999474</v>
      </c>
      <c r="AD47" s="11">
        <v>43.750486825367609</v>
      </c>
      <c r="AE47" s="11">
        <v>43.180994563106076</v>
      </c>
      <c r="AF47" s="11">
        <v>42.61219112178086</v>
      </c>
      <c r="AG47" s="11">
        <v>42.042231409762657</v>
      </c>
      <c r="AH47" s="11">
        <v>41.44255941300726</v>
      </c>
      <c r="AI47" s="11">
        <v>40.860506043111847</v>
      </c>
      <c r="AJ47" s="11">
        <v>40.290288639979153</v>
      </c>
      <c r="AK47" s="11">
        <v>39.721769901797195</v>
      </c>
      <c r="AL47" s="11">
        <v>39.174251490964231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587.69000000000005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604.28799999999967</v>
      </c>
      <c r="R49" s="87">
        <f t="shared" si="70"/>
        <v>616.37999999999988</v>
      </c>
      <c r="S49" s="87">
        <f t="shared" si="70"/>
        <v>647.57500000000005</v>
      </c>
      <c r="T49" s="87">
        <f t="shared" si="70"/>
        <v>637.39300000000037</v>
      </c>
      <c r="U49" s="87">
        <f t="shared" si="70"/>
        <v>636.0250000000002</v>
      </c>
      <c r="V49" s="87">
        <f t="shared" si="70"/>
        <v>638.07500000000027</v>
      </c>
      <c r="W49" s="87">
        <f t="shared" si="70"/>
        <v>645.41899999999976</v>
      </c>
      <c r="X49" s="87">
        <f t="shared" si="70"/>
        <v>647.15800000000036</v>
      </c>
      <c r="Y49" s="87">
        <f t="shared" si="70"/>
        <v>647.23599999999965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656.72199999999975</v>
      </c>
      <c r="AD49" s="87">
        <f t="shared" si="70"/>
        <v>658.41599999999983</v>
      </c>
      <c r="AE49" s="87">
        <f t="shared" ref="AE49:AL49" si="71">SUM(AE5,AE9,AE15,AE22,AE26,AE32,AE37,AE41,AE45)</f>
        <v>660.16399999999987</v>
      </c>
      <c r="AF49" s="87">
        <f t="shared" si="71"/>
        <v>661.95600000000059</v>
      </c>
      <c r="AG49" s="87">
        <f t="shared" si="71"/>
        <v>664.02200000000016</v>
      </c>
      <c r="AH49" s="87">
        <f t="shared" si="71"/>
        <v>666.07299999999975</v>
      </c>
      <c r="AI49" s="87">
        <f t="shared" si="71"/>
        <v>668.1719999999998</v>
      </c>
      <c r="AJ49" s="87">
        <f t="shared" si="71"/>
        <v>670.33800000000031</v>
      </c>
      <c r="AK49" s="87">
        <f t="shared" si="71"/>
        <v>672.5120000000004</v>
      </c>
      <c r="AL49" s="87">
        <f t="shared" si="71"/>
        <v>674.71299999999985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7.5010022084312108E-2</v>
      </c>
      <c r="N52" s="337">
        <f t="shared" si="73"/>
        <v>8.1561613877831785E-2</v>
      </c>
      <c r="O52" s="337">
        <f t="shared" si="73"/>
        <v>8.4725751843715433E-2</v>
      </c>
      <c r="P52" s="337">
        <f t="shared" si="73"/>
        <v>8.4246498974788142E-2</v>
      </c>
      <c r="Q52" s="337">
        <f t="shared" si="73"/>
        <v>8.2636131373657329E-2</v>
      </c>
      <c r="R52" s="337">
        <f t="shared" si="73"/>
        <v>8.5266102706129485E-2</v>
      </c>
      <c r="S52" s="337">
        <f t="shared" si="73"/>
        <v>8.7100863818749472E-2</v>
      </c>
      <c r="T52" s="337">
        <f t="shared" si="73"/>
        <v>9.0573529450286364E-2</v>
      </c>
      <c r="U52" s="337">
        <f t="shared" si="73"/>
        <v>9.1377684411201754E-2</v>
      </c>
      <c r="V52" s="337">
        <f t="shared" si="73"/>
        <v>9.4554325346059079E-2</v>
      </c>
      <c r="W52" s="337">
        <f t="shared" si="73"/>
        <v>9.9001598785619677E-2</v>
      </c>
      <c r="X52" s="337">
        <f t="shared" si="73"/>
        <v>8.8745314515254511E-2</v>
      </c>
      <c r="Y52" s="337">
        <f t="shared" si="73"/>
        <v>8.9150875866609372E-2</v>
      </c>
      <c r="Z52" s="337">
        <f t="shared" si="73"/>
        <v>8.959957705425374E-2</v>
      </c>
      <c r="AA52" s="337">
        <f t="shared" si="73"/>
        <v>9.0032374549498417E-2</v>
      </c>
      <c r="AB52" s="337">
        <f t="shared" si="73"/>
        <v>9.0490252395802079E-2</v>
      </c>
      <c r="AC52" s="337">
        <f t="shared" si="73"/>
        <v>9.0957995506617137E-2</v>
      </c>
      <c r="AD52" s="337">
        <f t="shared" si="73"/>
        <v>9.1455986813197776E-2</v>
      </c>
      <c r="AE52" s="337">
        <f t="shared" ref="AE52:AL52" si="74">AE5/AE$49</f>
        <v>9.1983978604860794E-2</v>
      </c>
      <c r="AF52" s="337">
        <f t="shared" si="74"/>
        <v>9.2524252378516858E-2</v>
      </c>
      <c r="AG52" s="337">
        <f t="shared" si="74"/>
        <v>9.3090202340029765E-2</v>
      </c>
      <c r="AH52" s="337">
        <f t="shared" si="74"/>
        <v>9.3637438174629287E-2</v>
      </c>
      <c r="AI52" s="337">
        <f t="shared" si="74"/>
        <v>9.416919238143158E-2</v>
      </c>
      <c r="AJ52" s="337">
        <f t="shared" si="74"/>
        <v>9.4702024103149304E-2</v>
      </c>
      <c r="AK52" s="337">
        <f t="shared" si="74"/>
        <v>9.5231163429904078E-2</v>
      </c>
      <c r="AL52" s="337">
        <f t="shared" si="74"/>
        <v>9.5884278033254958E-2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4.9444899202119953E-2</v>
      </c>
      <c r="N53" s="336">
        <f t="shared" si="75"/>
        <v>5.3800183867428783E-2</v>
      </c>
      <c r="O53" s="336">
        <f t="shared" si="75"/>
        <v>5.620119078228069E-2</v>
      </c>
      <c r="P53" s="336">
        <f t="shared" si="75"/>
        <v>5.6240268060203914E-2</v>
      </c>
      <c r="Q53" s="336">
        <f t="shared" si="75"/>
        <v>5.310345227968067E-2</v>
      </c>
      <c r="R53" s="336">
        <f t="shared" si="75"/>
        <v>5.6012974906403161E-2</v>
      </c>
      <c r="S53" s="336">
        <f t="shared" si="75"/>
        <v>5.9335440913334432E-2</v>
      </c>
      <c r="T53" s="336">
        <f t="shared" si="75"/>
        <v>6.1213604633948794E-2</v>
      </c>
      <c r="U53" s="336">
        <f t="shared" si="75"/>
        <v>6.2640799345655349E-2</v>
      </c>
      <c r="V53" s="336">
        <f t="shared" si="75"/>
        <v>6.4311492798997102E-2</v>
      </c>
      <c r="W53" s="336">
        <f t="shared" si="75"/>
        <v>6.8562968010479536E-2</v>
      </c>
      <c r="X53" s="336">
        <f t="shared" si="75"/>
        <v>5.9460138656363903E-2</v>
      </c>
      <c r="Y53" s="336">
        <f t="shared" si="75"/>
        <v>5.9765015190004933E-2</v>
      </c>
      <c r="Z53" s="336">
        <f t="shared" si="75"/>
        <v>6.004831924867262E-2</v>
      </c>
      <c r="AA53" s="336">
        <f t="shared" si="75"/>
        <v>6.0309675066985251E-2</v>
      </c>
      <c r="AB53" s="336">
        <f t="shared" si="75"/>
        <v>6.0588259597154796E-2</v>
      </c>
      <c r="AC53" s="336">
        <f t="shared" si="75"/>
        <v>6.0872814039278168E-2</v>
      </c>
      <c r="AD53" s="336">
        <f t="shared" si="75"/>
        <v>6.1166470453880253E-2</v>
      </c>
      <c r="AE53" s="336">
        <f t="shared" ref="AE53:AL53" si="76">AE6/AE$49</f>
        <v>6.14797341197202E-2</v>
      </c>
      <c r="AF53" s="336">
        <f t="shared" si="76"/>
        <v>6.1799383007365649E-2</v>
      </c>
      <c r="AG53" s="336">
        <f t="shared" si="76"/>
        <v>6.2137792035693577E-2</v>
      </c>
      <c r="AH53" s="336">
        <f t="shared" si="76"/>
        <v>6.2460676939547294E-2</v>
      </c>
      <c r="AI53" s="336">
        <f t="shared" si="76"/>
        <v>6.2779830470230502E-2</v>
      </c>
      <c r="AJ53" s="336">
        <f t="shared" si="76"/>
        <v>6.3105026508719422E-2</v>
      </c>
      <c r="AK53" s="336">
        <f t="shared" si="76"/>
        <v>6.3424994489702471E-2</v>
      </c>
      <c r="AL53" s="336">
        <f t="shared" si="76"/>
        <v>6.3766487330506952E-2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2.5565122882192159E-2</v>
      </c>
      <c r="N54" s="336">
        <f t="shared" si="77"/>
        <v>2.7761430010403005E-2</v>
      </c>
      <c r="O54" s="336">
        <f t="shared" si="77"/>
        <v>2.8524561061434753E-2</v>
      </c>
      <c r="P54" s="336">
        <f t="shared" si="77"/>
        <v>2.8006230914584221E-2</v>
      </c>
      <c r="Q54" s="336">
        <f t="shared" si="77"/>
        <v>2.9532679093976666E-2</v>
      </c>
      <c r="R54" s="336">
        <f t="shared" si="77"/>
        <v>2.9253127799726324E-2</v>
      </c>
      <c r="S54" s="336">
        <f t="shared" si="77"/>
        <v>2.7765422905415036E-2</v>
      </c>
      <c r="T54" s="336">
        <f t="shared" si="77"/>
        <v>2.9359924816337566E-2</v>
      </c>
      <c r="U54" s="336">
        <f t="shared" si="77"/>
        <v>2.8736885065546405E-2</v>
      </c>
      <c r="V54" s="336">
        <f t="shared" si="77"/>
        <v>3.0242832547061966E-2</v>
      </c>
      <c r="W54" s="336">
        <f t="shared" si="77"/>
        <v>3.0438630775140134E-2</v>
      </c>
      <c r="X54" s="336">
        <f t="shared" si="77"/>
        <v>2.9285175858890601E-2</v>
      </c>
      <c r="Y54" s="336">
        <f t="shared" si="77"/>
        <v>2.9385860676604439E-2</v>
      </c>
      <c r="Z54" s="336">
        <f t="shared" si="77"/>
        <v>2.9551257805581124E-2</v>
      </c>
      <c r="AA54" s="336">
        <f t="shared" si="77"/>
        <v>2.9722699482513163E-2</v>
      </c>
      <c r="AB54" s="336">
        <f t="shared" si="77"/>
        <v>2.9901992798647282E-2</v>
      </c>
      <c r="AC54" s="336">
        <f t="shared" si="77"/>
        <v>3.0085181467338962E-2</v>
      </c>
      <c r="AD54" s="336">
        <f t="shared" si="77"/>
        <v>3.0289516359317523E-2</v>
      </c>
      <c r="AE54" s="336">
        <f t="shared" ref="AE54:AL54" si="78">AE7/AE$49</f>
        <v>3.0504244485140601E-2</v>
      </c>
      <c r="AF54" s="336">
        <f t="shared" si="78"/>
        <v>3.0724869371151198E-2</v>
      </c>
      <c r="AG54" s="336">
        <f t="shared" si="78"/>
        <v>3.0952410304336184E-2</v>
      </c>
      <c r="AH54" s="336">
        <f t="shared" si="78"/>
        <v>3.1176761235081996E-2</v>
      </c>
      <c r="AI54" s="336">
        <f t="shared" si="78"/>
        <v>3.1389361911201077E-2</v>
      </c>
      <c r="AJ54" s="336">
        <f t="shared" si="78"/>
        <v>3.1596997594429882E-2</v>
      </c>
      <c r="AK54" s="336">
        <f t="shared" si="78"/>
        <v>3.1806168940201593E-2</v>
      </c>
      <c r="AL54" s="336">
        <f t="shared" si="78"/>
        <v>3.2117790702747999E-2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</v>
      </c>
      <c r="P56" s="337">
        <f t="shared" si="79"/>
        <v>0.18467755182832224</v>
      </c>
      <c r="Q56" s="337">
        <f t="shared" si="79"/>
        <v>0.17842426540351763</v>
      </c>
      <c r="R56" s="337">
        <f t="shared" si="79"/>
        <v>0.17735338982109539</v>
      </c>
      <c r="S56" s="337">
        <f t="shared" si="79"/>
        <v>0.18706808711949624</v>
      </c>
      <c r="T56" s="337">
        <f t="shared" si="79"/>
        <v>0.18572219333139681</v>
      </c>
      <c r="U56" s="337">
        <f t="shared" si="79"/>
        <v>0.19317683452656753</v>
      </c>
      <c r="V56" s="337">
        <f t="shared" si="79"/>
        <v>0.19889971933691228</v>
      </c>
      <c r="W56" s="337">
        <f t="shared" si="79"/>
        <v>0.21123375788449025</v>
      </c>
      <c r="X56" s="337">
        <f t="shared" si="79"/>
        <v>0.21362497101404929</v>
      </c>
      <c r="Y56" s="337">
        <f t="shared" si="79"/>
        <v>0.21512179976266274</v>
      </c>
      <c r="Z56" s="337">
        <f t="shared" si="79"/>
        <v>0.2168060190987991</v>
      </c>
      <c r="AA56" s="337">
        <f t="shared" si="79"/>
        <v>0.2184368771718832</v>
      </c>
      <c r="AB56" s="337">
        <f t="shared" si="79"/>
        <v>0.22004401714330238</v>
      </c>
      <c r="AC56" s="337">
        <f t="shared" si="79"/>
        <v>0.22163364898573382</v>
      </c>
      <c r="AD56" s="337">
        <f t="shared" si="79"/>
        <v>0.2233242903488204</v>
      </c>
      <c r="AE56" s="337">
        <f t="shared" ref="AE56:AL56" si="80">AE9/AE$49</f>
        <v>0.22513794624651121</v>
      </c>
      <c r="AF56" s="337">
        <f t="shared" si="80"/>
        <v>0.2269460664252812</v>
      </c>
      <c r="AG56" s="337">
        <f t="shared" si="80"/>
        <v>0.22878231737398805</v>
      </c>
      <c r="AH56" s="337">
        <f t="shared" si="80"/>
        <v>0.23054381828264459</v>
      </c>
      <c r="AI56" s="337">
        <f t="shared" si="80"/>
        <v>0.23228576872257184</v>
      </c>
      <c r="AJ56" s="337">
        <f t="shared" si="80"/>
        <v>0.23403049337151657</v>
      </c>
      <c r="AK56" s="337">
        <f t="shared" si="80"/>
        <v>0.23575991484479145</v>
      </c>
      <c r="AL56" s="337">
        <f t="shared" si="80"/>
        <v>0.23748652548323501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3.9531861142904676E-2</v>
      </c>
      <c r="N57" s="336">
        <f t="shared" si="81"/>
        <v>3.7912767171700244E-2</v>
      </c>
      <c r="O57" s="336">
        <f t="shared" si="81"/>
        <v>4.1759521044089976E-2</v>
      </c>
      <c r="P57" s="336">
        <f t="shared" si="81"/>
        <v>3.9435900282997177E-2</v>
      </c>
      <c r="Q57" s="336">
        <f t="shared" si="81"/>
        <v>4.0908445687841501E-2</v>
      </c>
      <c r="R57" s="336">
        <f t="shared" si="81"/>
        <v>4.0216089242913471E-2</v>
      </c>
      <c r="S57" s="336">
        <f t="shared" si="81"/>
        <v>4.1659073597371421E-2</v>
      </c>
      <c r="T57" s="336">
        <f t="shared" si="81"/>
        <v>4.2465830368595803E-2</v>
      </c>
      <c r="U57" s="336">
        <f t="shared" si="81"/>
        <v>4.6368998035437731E-2</v>
      </c>
      <c r="V57" s="336">
        <f t="shared" si="81"/>
        <v>4.7458310370125718E-2</v>
      </c>
      <c r="W57" s="336">
        <f t="shared" si="81"/>
        <v>5.0593175413676229E-2</v>
      </c>
      <c r="X57" s="336">
        <f t="shared" si="81"/>
        <v>5.8533534059407803E-2</v>
      </c>
      <c r="Y57" s="336">
        <f t="shared" si="81"/>
        <v>5.9140811556032749E-2</v>
      </c>
      <c r="Z57" s="336">
        <f t="shared" si="81"/>
        <v>5.9758352739705665E-2</v>
      </c>
      <c r="AA57" s="336">
        <f t="shared" si="81"/>
        <v>6.0394660828935444E-2</v>
      </c>
      <c r="AB57" s="336">
        <f t="shared" si="81"/>
        <v>6.1006910241404186E-2</v>
      </c>
      <c r="AC57" s="336">
        <f t="shared" si="81"/>
        <v>6.1597755585578597E-2</v>
      </c>
      <c r="AD57" s="336">
        <f t="shared" si="81"/>
        <v>6.222973567489079E-2</v>
      </c>
      <c r="AE57" s="336">
        <f t="shared" ref="AE57:AL57" si="82">AE10/AE$49</f>
        <v>6.2882606135725203E-2</v>
      </c>
      <c r="AF57" s="336">
        <f t="shared" si="82"/>
        <v>6.3531780179089684E-2</v>
      </c>
      <c r="AG57" s="336">
        <f t="shared" si="82"/>
        <v>6.4193798906297797E-2</v>
      </c>
      <c r="AH57" s="336">
        <f t="shared" si="82"/>
        <v>6.4840898973011304E-2</v>
      </c>
      <c r="AI57" s="336">
        <f t="shared" si="82"/>
        <v>6.5495017257141006E-2</v>
      </c>
      <c r="AJ57" s="336">
        <f t="shared" si="82"/>
        <v>6.6146481545754088E-2</v>
      </c>
      <c r="AK57" s="336">
        <f t="shared" si="82"/>
        <v>6.680668274104469E-2</v>
      </c>
      <c r="AL57" s="336">
        <f t="shared" si="82"/>
        <v>6.7479412460184421E-2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Sheffield City Region</v>
      </c>
      <c r="L58" s="232" t="str">
        <f>'Occ T3'!A13</f>
        <v>22 Health professionals</v>
      </c>
      <c r="M58" s="336">
        <f t="shared" ref="M58:AD58" si="83">M11/M$49</f>
        <v>4.0458941136538189E-2</v>
      </c>
      <c r="N58" s="336">
        <f t="shared" si="83"/>
        <v>4.2575748789212858E-2</v>
      </c>
      <c r="O58" s="336">
        <f t="shared" si="83"/>
        <v>4.3764160370983601E-2</v>
      </c>
      <c r="P58" s="336">
        <f t="shared" si="83"/>
        <v>4.5141196238523071E-2</v>
      </c>
      <c r="Q58" s="336">
        <f t="shared" si="83"/>
        <v>4.2359259890992811E-2</v>
      </c>
      <c r="R58" s="336">
        <f t="shared" si="83"/>
        <v>4.4428115299579692E-2</v>
      </c>
      <c r="S58" s="336">
        <f t="shared" si="83"/>
        <v>4.5392502602283551E-2</v>
      </c>
      <c r="T58" s="336">
        <f t="shared" si="83"/>
        <v>4.5715109508042188E-2</v>
      </c>
      <c r="U58" s="336">
        <f t="shared" si="83"/>
        <v>4.5960295214948738E-2</v>
      </c>
      <c r="V58" s="336">
        <f t="shared" si="83"/>
        <v>4.8390024426263736E-2</v>
      </c>
      <c r="W58" s="336">
        <f t="shared" si="83"/>
        <v>4.921030521992021E-2</v>
      </c>
      <c r="X58" s="336">
        <f t="shared" si="83"/>
        <v>4.6884428219420668E-2</v>
      </c>
      <c r="Y58" s="336">
        <f t="shared" si="83"/>
        <v>4.7317367166972754E-2</v>
      </c>
      <c r="Z58" s="336">
        <f t="shared" si="83"/>
        <v>4.7728026326068013E-2</v>
      </c>
      <c r="AA58" s="336">
        <f t="shared" si="83"/>
        <v>4.8120615033357191E-2</v>
      </c>
      <c r="AB58" s="336">
        <f t="shared" si="83"/>
        <v>4.8457900691136188E-2</v>
      </c>
      <c r="AC58" s="336">
        <f t="shared" si="83"/>
        <v>4.8801993736070526E-2</v>
      </c>
      <c r="AD58" s="336">
        <f t="shared" si="83"/>
        <v>4.9156313890995347E-2</v>
      </c>
      <c r="AE58" s="336">
        <f t="shared" ref="AE58:AL58" si="84">AE11/AE$49</f>
        <v>4.9561544943545373E-2</v>
      </c>
      <c r="AF58" s="336">
        <f t="shared" si="84"/>
        <v>4.9931722041953917E-2</v>
      </c>
      <c r="AG58" s="336">
        <f t="shared" si="84"/>
        <v>5.0322131728806591E-2</v>
      </c>
      <c r="AH58" s="336">
        <f t="shared" si="84"/>
        <v>5.0689831812890516E-2</v>
      </c>
      <c r="AI58" s="336">
        <f t="shared" si="84"/>
        <v>5.1053722376904732E-2</v>
      </c>
      <c r="AJ58" s="336">
        <f t="shared" si="84"/>
        <v>5.1415657676152714E-2</v>
      </c>
      <c r="AK58" s="336">
        <f t="shared" si="84"/>
        <v>5.1759120263657719E-2</v>
      </c>
      <c r="AL58" s="336">
        <f t="shared" si="84"/>
        <v>5.2075842829330921E-2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4.7484787767092973E-2</v>
      </c>
      <c r="N59" s="336">
        <f t="shared" si="85"/>
        <v>4.7934614998424552E-2</v>
      </c>
      <c r="O59" s="336">
        <f t="shared" si="85"/>
        <v>4.8817937547289365E-2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4.573402604866899E-2</v>
      </c>
      <c r="S59" s="336">
        <f t="shared" si="85"/>
        <v>4.7969780336730779E-2</v>
      </c>
      <c r="T59" s="336">
        <f t="shared" si="85"/>
        <v>4.5167096949184311E-2</v>
      </c>
      <c r="U59" s="336">
        <f t="shared" si="85"/>
        <v>4.6303089278194098E-2</v>
      </c>
      <c r="V59" s="336">
        <f t="shared" si="85"/>
        <v>4.8040162700542621E-2</v>
      </c>
      <c r="W59" s="336">
        <f t="shared" si="85"/>
        <v>4.9661150475277631E-2</v>
      </c>
      <c r="X59" s="336">
        <f t="shared" si="85"/>
        <v>4.7100567111845917E-2</v>
      </c>
      <c r="Y59" s="336">
        <f t="shared" si="85"/>
        <v>4.7179537816312012E-2</v>
      </c>
      <c r="Z59" s="336">
        <f t="shared" si="85"/>
        <v>4.7363758143154917E-2</v>
      </c>
      <c r="AA59" s="336">
        <f t="shared" si="85"/>
        <v>4.7506858350946708E-2</v>
      </c>
      <c r="AB59" s="336">
        <f t="shared" si="85"/>
        <v>4.7671543493805105E-2</v>
      </c>
      <c r="AC59" s="336">
        <f t="shared" si="85"/>
        <v>4.7814164724294124E-2</v>
      </c>
      <c r="AD59" s="336">
        <f t="shared" si="85"/>
        <v>4.7981699898197186E-2</v>
      </c>
      <c r="AE59" s="336">
        <f t="shared" ref="AE59:AL59" si="86">AE12/AE$49</f>
        <v>4.8175403650410925E-2</v>
      </c>
      <c r="AF59" s="336">
        <f t="shared" si="86"/>
        <v>4.8394239647878506E-2</v>
      </c>
      <c r="AG59" s="336">
        <f t="shared" si="86"/>
        <v>4.8588977298168808E-2</v>
      </c>
      <c r="AH59" s="336">
        <f t="shared" si="86"/>
        <v>4.8775195548568302E-2</v>
      </c>
      <c r="AI59" s="336">
        <f t="shared" si="86"/>
        <v>4.8957566177518716E-2</v>
      </c>
      <c r="AJ59" s="336">
        <f t="shared" si="86"/>
        <v>4.9141677801992904E-2</v>
      </c>
      <c r="AK59" s="336">
        <f t="shared" si="86"/>
        <v>4.9315006910528925E-2</v>
      </c>
      <c r="AL59" s="336">
        <f t="shared" si="86"/>
        <v>4.9474065480039818E-2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5.1753297046564485E-2</v>
      </c>
      <c r="N60" s="336">
        <f t="shared" si="87"/>
        <v>4.8734642785952312E-2</v>
      </c>
      <c r="O60" s="336">
        <f t="shared" si="87"/>
        <v>4.9136573772630344E-2</v>
      </c>
      <c r="P60" s="336">
        <f t="shared" si="87"/>
        <v>5.0709510782711631E-2</v>
      </c>
      <c r="Q60" s="336">
        <f t="shared" si="87"/>
        <v>4.807663130705233E-2</v>
      </c>
      <c r="R60" s="336">
        <f t="shared" si="87"/>
        <v>4.6975159229933235E-2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5.4544451997986979E-2</v>
      </c>
      <c r="V60" s="336">
        <f t="shared" si="87"/>
        <v>5.5011221839980209E-2</v>
      </c>
      <c r="W60" s="336">
        <f t="shared" si="87"/>
        <v>6.1769126775616183E-2</v>
      </c>
      <c r="X60" s="336">
        <f t="shared" si="87"/>
        <v>6.1106441623374932E-2</v>
      </c>
      <c r="Y60" s="336">
        <f t="shared" si="87"/>
        <v>6.1484083223345254E-2</v>
      </c>
      <c r="Z60" s="336">
        <f t="shared" si="87"/>
        <v>6.1955881889870494E-2</v>
      </c>
      <c r="AA60" s="336">
        <f t="shared" si="87"/>
        <v>6.2414742958643889E-2</v>
      </c>
      <c r="AB60" s="336">
        <f t="shared" si="87"/>
        <v>6.2907662716956886E-2</v>
      </c>
      <c r="AC60" s="336">
        <f t="shared" si="87"/>
        <v>6.341973493979057E-2</v>
      </c>
      <c r="AD60" s="336">
        <f t="shared" si="87"/>
        <v>6.3956540884737054E-2</v>
      </c>
      <c r="AE60" s="336">
        <f t="shared" ref="AE60:AL60" si="88">AE13/AE$49</f>
        <v>6.4518391516829712E-2</v>
      </c>
      <c r="AF60" s="336">
        <f t="shared" si="88"/>
        <v>6.5088324556359073E-2</v>
      </c>
      <c r="AG60" s="336">
        <f t="shared" si="88"/>
        <v>6.5677409440714846E-2</v>
      </c>
      <c r="AH60" s="336">
        <f t="shared" si="88"/>
        <v>6.6237891948174463E-2</v>
      </c>
      <c r="AI60" s="336">
        <f t="shared" si="88"/>
        <v>6.6779462911007378E-2</v>
      </c>
      <c r="AJ60" s="336">
        <f t="shared" si="88"/>
        <v>6.7326676347616854E-2</v>
      </c>
      <c r="AK60" s="336">
        <f t="shared" si="88"/>
        <v>6.7879104929560133E-2</v>
      </c>
      <c r="AL60" s="336">
        <f t="shared" si="88"/>
        <v>6.8457204713679887E-2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0.10788779337330598</v>
      </c>
      <c r="N62" s="337">
        <f t="shared" si="89"/>
        <v>0.10854771256898725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0.10866673081239997</v>
      </c>
      <c r="R62" s="337">
        <f t="shared" si="89"/>
        <v>0.1084374111667965</v>
      </c>
      <c r="S62" s="337">
        <f t="shared" si="89"/>
        <v>0.11195973562205135</v>
      </c>
      <c r="T62" s="337">
        <f t="shared" si="89"/>
        <v>0.11275426127241729</v>
      </c>
      <c r="U62" s="337">
        <f t="shared" si="89"/>
        <v>0.11621734221477845</v>
      </c>
      <c r="V62" s="337">
        <f t="shared" si="89"/>
        <v>0.11541025888847872</v>
      </c>
      <c r="W62" s="337">
        <f t="shared" si="89"/>
        <v>0.12320192186277958</v>
      </c>
      <c r="X62" s="337">
        <f t="shared" si="89"/>
        <v>0.12492469209745614</v>
      </c>
      <c r="Y62" s="337">
        <f t="shared" si="89"/>
        <v>0.12557290836184185</v>
      </c>
      <c r="Z62" s="337">
        <f t="shared" si="89"/>
        <v>0.12641982133981622</v>
      </c>
      <c r="AA62" s="337">
        <f t="shared" si="89"/>
        <v>0.12726673428752444</v>
      </c>
      <c r="AB62" s="337">
        <f t="shared" si="89"/>
        <v>0.12808309853124622</v>
      </c>
      <c r="AC62" s="337">
        <f t="shared" si="89"/>
        <v>0.12892345276184689</v>
      </c>
      <c r="AD62" s="337">
        <f t="shared" si="89"/>
        <v>0.12979053677336005</v>
      </c>
      <c r="AE62" s="337">
        <f t="shared" ref="AE62:AL62" si="90">AE15/AE$49</f>
        <v>0.13071550631345263</v>
      </c>
      <c r="AF62" s="337">
        <f t="shared" si="90"/>
        <v>0.13165168632116386</v>
      </c>
      <c r="AG62" s="337">
        <f t="shared" si="90"/>
        <v>0.13262337601655075</v>
      </c>
      <c r="AH62" s="337">
        <f t="shared" si="90"/>
        <v>0.13354575635974464</v>
      </c>
      <c r="AI62" s="337">
        <f t="shared" si="90"/>
        <v>0.13444849848402951</v>
      </c>
      <c r="AJ62" s="337">
        <f t="shared" si="90"/>
        <v>0.13532488661303504</v>
      </c>
      <c r="AK62" s="337">
        <f t="shared" si="90"/>
        <v>0.13624140657072584</v>
      </c>
      <c r="AL62" s="337">
        <f t="shared" si="90"/>
        <v>0.13716727329717621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1.6685841601980937E-2</v>
      </c>
      <c r="O63" s="336">
        <f t="shared" si="91"/>
        <v>1.8105923198439063E-2</v>
      </c>
      <c r="P63" s="336">
        <f t="shared" si="91"/>
        <v>1.7682061384106759E-2</v>
      </c>
      <c r="Q63" s="336">
        <f t="shared" si="91"/>
        <v>1.6216786594236365E-2</v>
      </c>
      <c r="R63" s="336">
        <f t="shared" si="91"/>
        <v>1.5699777816627961E-2</v>
      </c>
      <c r="S63" s="336">
        <f t="shared" si="91"/>
        <v>1.6303848014009387E-2</v>
      </c>
      <c r="T63" s="336">
        <f t="shared" si="91"/>
        <v>1.8509405956215537E-2</v>
      </c>
      <c r="U63" s="336">
        <f t="shared" si="91"/>
        <v>1.8953752640623434E-2</v>
      </c>
      <c r="V63" s="336">
        <f t="shared" si="91"/>
        <v>1.8328257374393631E-2</v>
      </c>
      <c r="W63" s="336">
        <f t="shared" si="91"/>
        <v>1.9988987557785699E-2</v>
      </c>
      <c r="X63" s="336">
        <f t="shared" si="91"/>
        <v>1.8026284786953672E-2</v>
      </c>
      <c r="Y63" s="336">
        <f t="shared" si="91"/>
        <v>1.8131703969808108E-2</v>
      </c>
      <c r="Z63" s="336">
        <f t="shared" si="91"/>
        <v>1.8220413735305887E-2</v>
      </c>
      <c r="AA63" s="336">
        <f t="shared" si="91"/>
        <v>1.8302850020410488E-2</v>
      </c>
      <c r="AB63" s="336">
        <f t="shared" si="91"/>
        <v>1.8393736855925616E-2</v>
      </c>
      <c r="AC63" s="336">
        <f t="shared" si="91"/>
        <v>1.8492039633283341E-2</v>
      </c>
      <c r="AD63" s="336">
        <f t="shared" si="91"/>
        <v>1.8579361541163374E-2</v>
      </c>
      <c r="AE63" s="336">
        <f t="shared" ref="AE63:AL63" si="92">AE16/AE$49</f>
        <v>1.8666850446594382E-2</v>
      </c>
      <c r="AF63" s="336">
        <f t="shared" si="92"/>
        <v>1.8761870693188593E-2</v>
      </c>
      <c r="AG63" s="336">
        <f t="shared" si="92"/>
        <v>1.8865350384370521E-2</v>
      </c>
      <c r="AH63" s="336">
        <f t="shared" si="92"/>
        <v>1.8958141779174143E-2</v>
      </c>
      <c r="AI63" s="336">
        <f t="shared" si="92"/>
        <v>1.9060012570394313E-2</v>
      </c>
      <c r="AJ63" s="336">
        <f t="shared" si="92"/>
        <v>1.9150608614712756E-2</v>
      </c>
      <c r="AK63" s="336">
        <f t="shared" si="92"/>
        <v>1.9243473317319935E-2</v>
      </c>
      <c r="AL63" s="336">
        <f t="shared" si="92"/>
        <v>1.9329040541682881E-2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1.5616814309741682E-2</v>
      </c>
      <c r="N64" s="336">
        <f t="shared" si="93"/>
        <v>1.9143085608781321E-2</v>
      </c>
      <c r="O64" s="336">
        <f t="shared" si="93"/>
        <v>1.9129011264667987E-2</v>
      </c>
      <c r="P64" s="336">
        <f t="shared" si="93"/>
        <v>1.8640892222226268E-2</v>
      </c>
      <c r="Q64" s="336">
        <f t="shared" si="93"/>
        <v>1.8020801469321217E-2</v>
      </c>
      <c r="R64" s="336">
        <f t="shared" si="93"/>
        <v>1.8612168468428433E-2</v>
      </c>
      <c r="S64" s="336">
        <f t="shared" si="93"/>
        <v>1.8942853113713864E-2</v>
      </c>
      <c r="T64" s="336">
        <f t="shared" si="93"/>
        <v>1.8227776759604946E-2</v>
      </c>
      <c r="U64" s="336">
        <f t="shared" si="93"/>
        <v>1.9974734204690363E-2</v>
      </c>
      <c r="V64" s="336">
        <f t="shared" si="93"/>
        <v>1.9924851702063699E-2</v>
      </c>
      <c r="W64" s="336">
        <f t="shared" si="93"/>
        <v>2.0610258976903342E-2</v>
      </c>
      <c r="X64" s="336">
        <f t="shared" si="93"/>
        <v>3.0181689797410777E-2</v>
      </c>
      <c r="Y64" s="336">
        <f t="shared" si="93"/>
        <v>3.0763967199357319E-2</v>
      </c>
      <c r="Z64" s="336">
        <f t="shared" si="93"/>
        <v>3.1345163820761725E-2</v>
      </c>
      <c r="AA64" s="336">
        <f t="shared" si="93"/>
        <v>3.1915502928631267E-2</v>
      </c>
      <c r="AB64" s="336">
        <f t="shared" si="93"/>
        <v>3.2453461812523544E-2</v>
      </c>
      <c r="AC64" s="336">
        <f t="shared" si="93"/>
        <v>3.299724131558196E-2</v>
      </c>
      <c r="AD64" s="336">
        <f t="shared" si="93"/>
        <v>3.3581063948535501E-2</v>
      </c>
      <c r="AE64" s="336">
        <f t="shared" ref="AE64:AL64" si="94">AE17/AE$49</f>
        <v>3.4167611799506899E-2</v>
      </c>
      <c r="AF64" s="336">
        <f t="shared" si="94"/>
        <v>3.4770041788007938E-2</v>
      </c>
      <c r="AG64" s="336">
        <f t="shared" si="94"/>
        <v>3.5377712454393792E-2</v>
      </c>
      <c r="AH64" s="336">
        <f t="shared" si="94"/>
        <v>3.5991735724536733E-2</v>
      </c>
      <c r="AI64" s="336">
        <f t="shared" si="94"/>
        <v>3.6588608289554396E-2</v>
      </c>
      <c r="AJ64" s="336">
        <f t="shared" si="94"/>
        <v>3.7181411497717906E-2</v>
      </c>
      <c r="AK64" s="336">
        <f t="shared" si="94"/>
        <v>3.7780065098186641E-2</v>
      </c>
      <c r="AL64" s="336">
        <f t="shared" si="94"/>
        <v>3.8395734733954592E-2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1.1267324814193336E-2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1.1543826357074169E-2</v>
      </c>
      <c r="Q65" s="336">
        <f t="shared" si="95"/>
        <v>1.1203202980958473E-2</v>
      </c>
      <c r="R65" s="336">
        <f t="shared" si="95"/>
        <v>1.1625236144117623E-2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1.115569911372092E-2</v>
      </c>
      <c r="V65" s="336">
        <f t="shared" si="95"/>
        <v>1.1247123457418434E-2</v>
      </c>
      <c r="W65" s="336">
        <f t="shared" si="95"/>
        <v>1.1964357432537402E-2</v>
      </c>
      <c r="X65" s="336">
        <f t="shared" si="95"/>
        <v>9.7468968741409954E-3</v>
      </c>
      <c r="Y65" s="336">
        <f t="shared" si="95"/>
        <v>9.7553331366691878E-3</v>
      </c>
      <c r="Z65" s="336">
        <f t="shared" si="95"/>
        <v>9.7709618378918131E-3</v>
      </c>
      <c r="AA65" s="336">
        <f t="shared" si="95"/>
        <v>9.7738701233877935E-3</v>
      </c>
      <c r="AB65" s="336">
        <f t="shared" si="95"/>
        <v>9.7803408719896179E-3</v>
      </c>
      <c r="AC65" s="336">
        <f t="shared" si="95"/>
        <v>9.8024714534281597E-3</v>
      </c>
      <c r="AD65" s="336">
        <f t="shared" si="95"/>
        <v>9.8202981675050878E-3</v>
      </c>
      <c r="AE65" s="336">
        <f t="shared" ref="AE65:AL65" si="96">AE18/AE$49</f>
        <v>9.845814039613562E-3</v>
      </c>
      <c r="AF65" s="336">
        <f t="shared" si="96"/>
        <v>9.854421763369892E-3</v>
      </c>
      <c r="AG65" s="336">
        <f t="shared" si="96"/>
        <v>9.8675892844536164E-3</v>
      </c>
      <c r="AH65" s="336">
        <f t="shared" si="96"/>
        <v>9.8854701182961597E-3</v>
      </c>
      <c r="AI65" s="336">
        <f t="shared" si="96"/>
        <v>9.9188067304699975E-3</v>
      </c>
      <c r="AJ65" s="336">
        <f t="shared" si="96"/>
        <v>9.9324657411051873E-3</v>
      </c>
      <c r="AK65" s="336">
        <f t="shared" si="96"/>
        <v>9.9655250381915188E-3</v>
      </c>
      <c r="AL65" s="336">
        <f t="shared" si="96"/>
        <v>9.9787809875139001E-3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1.1478868331873305E-2</v>
      </c>
      <c r="N66" s="336">
        <f t="shared" si="97"/>
        <v>1.1169032224833607E-2</v>
      </c>
      <c r="O66" s="336">
        <f t="shared" si="97"/>
        <v>1.2301497407251156E-2</v>
      </c>
      <c r="P66" s="336">
        <f t="shared" si="97"/>
        <v>1.2460269122362401E-2</v>
      </c>
      <c r="Q66" s="336">
        <f t="shared" si="97"/>
        <v>1.2409719005314217E-2</v>
      </c>
      <c r="R66" s="336">
        <f t="shared" si="97"/>
        <v>1.2279550081241911E-2</v>
      </c>
      <c r="S66" s="336">
        <f t="shared" si="97"/>
        <v>1.3713593083077688E-2</v>
      </c>
      <c r="T66" s="336">
        <f t="shared" si="97"/>
        <v>1.3983046737607037E-2</v>
      </c>
      <c r="U66" s="336">
        <f t="shared" si="97"/>
        <v>1.4503205853352769E-2</v>
      </c>
      <c r="V66" s="336">
        <f t="shared" si="97"/>
        <v>1.3634744478452272E-2</v>
      </c>
      <c r="W66" s="336">
        <f t="shared" si="97"/>
        <v>1.4859550485603217E-2</v>
      </c>
      <c r="X66" s="336">
        <f t="shared" si="97"/>
        <v>1.2632579724776985E-2</v>
      </c>
      <c r="Y66" s="336">
        <f t="shared" si="97"/>
        <v>1.2385234271831721E-2</v>
      </c>
      <c r="Z66" s="336">
        <f t="shared" si="97"/>
        <v>1.2353765485589091E-2</v>
      </c>
      <c r="AA66" s="336">
        <f t="shared" si="97"/>
        <v>1.2406368416133405E-2</v>
      </c>
      <c r="AB66" s="336">
        <f t="shared" si="97"/>
        <v>1.2459902951653834E-2</v>
      </c>
      <c r="AC66" s="336">
        <f t="shared" si="97"/>
        <v>1.2503966082237425E-2</v>
      </c>
      <c r="AD66" s="336">
        <f t="shared" si="97"/>
        <v>1.2551525952809992E-2</v>
      </c>
      <c r="AE66" s="336">
        <f t="shared" ref="AE66:AL66" si="98">AE19/AE$49</f>
        <v>1.2608554377365848E-2</v>
      </c>
      <c r="AF66" s="336">
        <f t="shared" si="98"/>
        <v>1.2671249555023573E-2</v>
      </c>
      <c r="AG66" s="336">
        <f t="shared" si="98"/>
        <v>1.2738944499832825E-2</v>
      </c>
      <c r="AH66" s="336">
        <f t="shared" si="98"/>
        <v>1.2789882238728165E-2</v>
      </c>
      <c r="AI66" s="336">
        <f t="shared" si="98"/>
        <v>1.282377847133425E-2</v>
      </c>
      <c r="AJ66" s="336">
        <f t="shared" si="98"/>
        <v>1.2849077255359338E-2</v>
      </c>
      <c r="AK66" s="336">
        <f t="shared" si="98"/>
        <v>1.2868463644220226E-2</v>
      </c>
      <c r="AL66" s="336">
        <f t="shared" si="98"/>
        <v>1.2914278946431575E-2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5.260445354035477E-2</v>
      </c>
      <c r="N67" s="336">
        <f t="shared" si="99"/>
        <v>4.8591883341727128E-2</v>
      </c>
      <c r="O67" s="336">
        <f t="shared" si="99"/>
        <v>5.0982273680038104E-2</v>
      </c>
      <c r="P67" s="336">
        <f t="shared" si="99"/>
        <v>5.0515486663032086E-2</v>
      </c>
      <c r="Q67" s="336">
        <f t="shared" si="99"/>
        <v>5.0816220762569711E-2</v>
      </c>
      <c r="R67" s="336">
        <f t="shared" si="99"/>
        <v>5.0220678656380573E-2</v>
      </c>
      <c r="S67" s="336">
        <f t="shared" si="99"/>
        <v>5.0902800354421449E-2</v>
      </c>
      <c r="T67" s="336">
        <f t="shared" si="99"/>
        <v>5.128088579795597E-2</v>
      </c>
      <c r="U67" s="336">
        <f t="shared" si="99"/>
        <v>5.1629950402390955E-2</v>
      </c>
      <c r="V67" s="336">
        <f t="shared" si="99"/>
        <v>5.227528187615068E-2</v>
      </c>
      <c r="W67" s="336">
        <f t="shared" si="99"/>
        <v>5.5778767409949928E-2</v>
      </c>
      <c r="X67" s="336">
        <f t="shared" si="99"/>
        <v>5.4337240914173697E-2</v>
      </c>
      <c r="Y67" s="336">
        <f t="shared" si="99"/>
        <v>5.4536669784175526E-2</v>
      </c>
      <c r="Z67" s="336">
        <f t="shared" si="99"/>
        <v>5.4729516460267705E-2</v>
      </c>
      <c r="AA67" s="336">
        <f t="shared" si="99"/>
        <v>5.4868142798961482E-2</v>
      </c>
      <c r="AB67" s="336">
        <f t="shared" si="99"/>
        <v>5.4995656039153601E-2</v>
      </c>
      <c r="AC67" s="336">
        <f t="shared" si="99"/>
        <v>5.5127734277315994E-2</v>
      </c>
      <c r="AD67" s="336">
        <f t="shared" si="99"/>
        <v>5.5258287163346104E-2</v>
      </c>
      <c r="AE67" s="336">
        <f t="shared" ref="AE67:AL67" si="100">AE20/AE$49</f>
        <v>5.5426675650371938E-2</v>
      </c>
      <c r="AF67" s="336">
        <f t="shared" si="100"/>
        <v>5.5594102521573867E-2</v>
      </c>
      <c r="AG67" s="336">
        <f t="shared" si="100"/>
        <v>5.5773779393500013E-2</v>
      </c>
      <c r="AH67" s="336">
        <f t="shared" si="100"/>
        <v>5.5920526499009443E-2</v>
      </c>
      <c r="AI67" s="336">
        <f t="shared" si="100"/>
        <v>5.6057292422276556E-2</v>
      </c>
      <c r="AJ67" s="336">
        <f t="shared" si="100"/>
        <v>5.6211323504139883E-2</v>
      </c>
      <c r="AK67" s="336">
        <f t="shared" si="100"/>
        <v>5.6383879472807527E-2</v>
      </c>
      <c r="AL67" s="336">
        <f t="shared" si="100"/>
        <v>5.6549438087593266E-2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0.12722868505566237</v>
      </c>
      <c r="O69" s="337">
        <f t="shared" si="101"/>
        <v>0.12906772074578843</v>
      </c>
      <c r="P69" s="337">
        <f t="shared" si="101"/>
        <v>0.12763528939976632</v>
      </c>
      <c r="Q69" s="337">
        <f t="shared" si="101"/>
        <v>0.12705733546618883</v>
      </c>
      <c r="R69" s="337">
        <f t="shared" si="101"/>
        <v>0.12833803078740727</v>
      </c>
      <c r="S69" s="337">
        <f t="shared" si="101"/>
        <v>0.12309981698031326</v>
      </c>
      <c r="T69" s="337">
        <f t="shared" si="101"/>
        <v>0.12372231428893249</v>
      </c>
      <c r="U69" s="337">
        <f t="shared" si="101"/>
        <v>0.12141712221981275</v>
      </c>
      <c r="V69" s="337">
        <f t="shared" si="101"/>
        <v>0.11737496602528112</v>
      </c>
      <c r="W69" s="337">
        <f t="shared" si="101"/>
        <v>0.12347996282502512</v>
      </c>
      <c r="X69" s="337">
        <f t="shared" si="101"/>
        <v>0.12611510697250455</v>
      </c>
      <c r="Y69" s="337">
        <f t="shared" si="101"/>
        <v>0.12605473751356097</v>
      </c>
      <c r="Z69" s="337">
        <f t="shared" si="101"/>
        <v>0.1257114933700838</v>
      </c>
      <c r="AA69" s="337">
        <f t="shared" si="101"/>
        <v>0.12529603500267225</v>
      </c>
      <c r="AB69" s="337">
        <f t="shared" si="101"/>
        <v>0.12475945487428849</v>
      </c>
      <c r="AC69" s="337">
        <f t="shared" si="101"/>
        <v>0.12413665155592714</v>
      </c>
      <c r="AD69" s="337">
        <f t="shared" si="101"/>
        <v>0.12338081948123063</v>
      </c>
      <c r="AE69" s="337">
        <f t="shared" ref="AE69:AL69" si="102">AE22/AE$49</f>
        <v>0.12246478935360057</v>
      </c>
      <c r="AF69" s="337">
        <f t="shared" si="102"/>
        <v>0.12150871604347785</v>
      </c>
      <c r="AG69" s="337">
        <f t="shared" si="102"/>
        <v>0.12046994543996804</v>
      </c>
      <c r="AH69" s="337">
        <f t="shared" si="102"/>
        <v>0.11961671505572723</v>
      </c>
      <c r="AI69" s="337">
        <f t="shared" si="102"/>
        <v>0.1187554160895925</v>
      </c>
      <c r="AJ69" s="337">
        <f t="shared" si="102"/>
        <v>0.11784580210180748</v>
      </c>
      <c r="AK69" s="337">
        <f t="shared" si="102"/>
        <v>0.11693340903141006</v>
      </c>
      <c r="AL69" s="337">
        <f t="shared" si="102"/>
        <v>0.11566720036882436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9.8135965585445281E-2</v>
      </c>
      <c r="N70" s="336">
        <f t="shared" si="103"/>
        <v>0.10059178673956486</v>
      </c>
      <c r="O70" s="336">
        <f t="shared" si="103"/>
        <v>0.1031811063475713</v>
      </c>
      <c r="P70" s="336">
        <f t="shared" si="103"/>
        <v>9.9995230354370579E-2</v>
      </c>
      <c r="Q70" s="336">
        <f t="shared" si="103"/>
        <v>0.10021619667683375</v>
      </c>
      <c r="R70" s="336">
        <f t="shared" si="103"/>
        <v>0.10288929745321572</v>
      </c>
      <c r="S70" s="336">
        <f t="shared" si="103"/>
        <v>9.9051774381254259E-2</v>
      </c>
      <c r="T70" s="336">
        <f t="shared" si="103"/>
        <v>9.9561449560534712E-2</v>
      </c>
      <c r="U70" s="336">
        <f t="shared" si="103"/>
        <v>9.7143782496962761E-2</v>
      </c>
      <c r="V70" s="336">
        <f t="shared" si="103"/>
        <v>9.5658559412979294E-2</v>
      </c>
      <c r="W70" s="336">
        <f t="shared" si="103"/>
        <v>0.10192171838846105</v>
      </c>
      <c r="X70" s="336">
        <f t="shared" si="103"/>
        <v>0.10470538391014778</v>
      </c>
      <c r="Y70" s="336">
        <f t="shared" si="103"/>
        <v>0.10487836234254574</v>
      </c>
      <c r="Z70" s="336">
        <f t="shared" si="103"/>
        <v>0.10482722803183245</v>
      </c>
      <c r="AA70" s="336">
        <f t="shared" si="103"/>
        <v>0.10468958529711551</v>
      </c>
      <c r="AB70" s="336">
        <f t="shared" si="103"/>
        <v>0.10454067066458167</v>
      </c>
      <c r="AC70" s="336">
        <f t="shared" si="103"/>
        <v>0.10436205544418144</v>
      </c>
      <c r="AD70" s="336">
        <f t="shared" si="103"/>
        <v>0.10417918380747654</v>
      </c>
      <c r="AE70" s="336">
        <f t="shared" ref="AE70:AL70" si="104">AE23/AE$49</f>
        <v>0.10394672726406035</v>
      </c>
      <c r="AF70" s="336">
        <f t="shared" si="104"/>
        <v>0.10372642555059583</v>
      </c>
      <c r="AG70" s="336">
        <f t="shared" si="104"/>
        <v>0.10341986141925053</v>
      </c>
      <c r="AH70" s="336">
        <f t="shared" si="104"/>
        <v>0.10308108783450425</v>
      </c>
      <c r="AI70" s="336">
        <f t="shared" si="104"/>
        <v>0.10273925006148359</v>
      </c>
      <c r="AJ70" s="336">
        <f t="shared" si="104"/>
        <v>0.10231893603329036</v>
      </c>
      <c r="AK70" s="336">
        <f t="shared" si="104"/>
        <v>0.10180743738563268</v>
      </c>
      <c r="AL70" s="336">
        <f t="shared" si="104"/>
        <v>0.10127622887991088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2.9322020477346139E-2</v>
      </c>
      <c r="N71" s="336">
        <f t="shared" si="105"/>
        <v>2.6636898316097522E-2</v>
      </c>
      <c r="O71" s="336">
        <f t="shared" si="105"/>
        <v>2.5886614398217121E-2</v>
      </c>
      <c r="P71" s="336">
        <f t="shared" si="105"/>
        <v>2.7640059045395744E-2</v>
      </c>
      <c r="Q71" s="336">
        <f t="shared" si="105"/>
        <v>2.6841138789355078E-2</v>
      </c>
      <c r="R71" s="336">
        <f t="shared" si="105"/>
        <v>2.5448733334191568E-2</v>
      </c>
      <c r="S71" s="336">
        <f t="shared" si="105"/>
        <v>2.4048042599059002E-2</v>
      </c>
      <c r="T71" s="336">
        <f t="shared" si="105"/>
        <v>2.4160864728397787E-2</v>
      </c>
      <c r="U71" s="336">
        <f t="shared" si="105"/>
        <v>2.427333972285001E-2</v>
      </c>
      <c r="V71" s="336">
        <f t="shared" si="105"/>
        <v>2.1716406612301817E-2</v>
      </c>
      <c r="W71" s="336">
        <f t="shared" si="105"/>
        <v>2.155824443656407E-2</v>
      </c>
      <c r="X71" s="336">
        <f t="shared" si="105"/>
        <v>2.1409723062356778E-2</v>
      </c>
      <c r="Y71" s="336">
        <f t="shared" si="105"/>
        <v>2.1176375171015231E-2</v>
      </c>
      <c r="Z71" s="336">
        <f t="shared" si="105"/>
        <v>2.0884265338251367E-2</v>
      </c>
      <c r="AA71" s="336">
        <f t="shared" si="105"/>
        <v>2.060644970555673E-2</v>
      </c>
      <c r="AB71" s="336">
        <f t="shared" si="105"/>
        <v>2.0218784209706808E-2</v>
      </c>
      <c r="AC71" s="336">
        <f t="shared" si="105"/>
        <v>1.9774596111745698E-2</v>
      </c>
      <c r="AD71" s="336">
        <f t="shared" si="105"/>
        <v>1.9201635673754089E-2</v>
      </c>
      <c r="AE71" s="336">
        <f t="shared" ref="AE71:AL71" si="106">AE24/AE$49</f>
        <v>1.8518062089540231E-2</v>
      </c>
      <c r="AF71" s="336">
        <f t="shared" si="106"/>
        <v>1.7782290492882026E-2</v>
      </c>
      <c r="AG71" s="336">
        <f t="shared" si="106"/>
        <v>1.7050084020717528E-2</v>
      </c>
      <c r="AH71" s="336">
        <f t="shared" si="106"/>
        <v>1.6535627221222982E-2</v>
      </c>
      <c r="AI71" s="336">
        <f t="shared" si="106"/>
        <v>1.6016166028108923E-2</v>
      </c>
      <c r="AJ71" s="336">
        <f t="shared" si="106"/>
        <v>1.5526866068517123E-2</v>
      </c>
      <c r="AK71" s="336">
        <f t="shared" si="106"/>
        <v>1.5125971645777392E-2</v>
      </c>
      <c r="AL71" s="336">
        <f t="shared" si="106"/>
        <v>1.4390971488913487E-2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0.10765729805733579</v>
      </c>
      <c r="N73" s="337">
        <f t="shared" si="107"/>
        <v>0.11153466584915581</v>
      </c>
      <c r="O73" s="337">
        <f t="shared" si="107"/>
        <v>0.10483854886198839</v>
      </c>
      <c r="P73" s="337">
        <f t="shared" si="107"/>
        <v>0.10297257732420921</v>
      </c>
      <c r="Q73" s="337">
        <f t="shared" si="107"/>
        <v>0.10893246936806912</v>
      </c>
      <c r="R73" s="337">
        <f t="shared" si="107"/>
        <v>0.11019795577260316</v>
      </c>
      <c r="S73" s="337">
        <f t="shared" si="107"/>
        <v>0.10138665087334373</v>
      </c>
      <c r="T73" s="337">
        <f t="shared" si="107"/>
        <v>0.10306748350767425</v>
      </c>
      <c r="U73" s="337">
        <f t="shared" si="107"/>
        <v>9.7788246812963553E-2</v>
      </c>
      <c r="V73" s="337">
        <f t="shared" si="107"/>
        <v>0.10018668097514713</v>
      </c>
      <c r="W73" s="337">
        <f t="shared" si="107"/>
        <v>9.0039801681613657E-2</v>
      </c>
      <c r="X73" s="337">
        <f t="shared" si="107"/>
        <v>9.0495273949820848E-2</v>
      </c>
      <c r="Y73" s="337">
        <f t="shared" si="107"/>
        <v>8.9304143857997537E-2</v>
      </c>
      <c r="Z73" s="337">
        <f t="shared" si="107"/>
        <v>8.7860935155918141E-2</v>
      </c>
      <c r="AA73" s="337">
        <f t="shared" si="107"/>
        <v>8.6652732615927333E-2</v>
      </c>
      <c r="AB73" s="337">
        <f t="shared" si="107"/>
        <v>8.5646412482399792E-2</v>
      </c>
      <c r="AC73" s="337">
        <f t="shared" si="107"/>
        <v>8.4686708022807131E-2</v>
      </c>
      <c r="AD73" s="337">
        <f t="shared" si="107"/>
        <v>8.3695182472375326E-2</v>
      </c>
      <c r="AE73" s="337">
        <f t="shared" ref="AE73:AL73" si="108">AE26/AE$49</f>
        <v>8.2723231476284437E-2</v>
      </c>
      <c r="AF73" s="337">
        <f t="shared" si="108"/>
        <v>8.1770244087808933E-2</v>
      </c>
      <c r="AG73" s="337">
        <f t="shared" si="108"/>
        <v>8.0815500269964355E-2</v>
      </c>
      <c r="AH73" s="337">
        <f t="shared" si="108"/>
        <v>7.9866027228528938E-2</v>
      </c>
      <c r="AI73" s="337">
        <f t="shared" si="108"/>
        <v>7.893394882751241E-2</v>
      </c>
      <c r="AJ73" s="337">
        <f t="shared" si="108"/>
        <v>7.8000541806620541E-2</v>
      </c>
      <c r="AK73" s="337">
        <f t="shared" si="108"/>
        <v>7.7058567527550706E-2</v>
      </c>
      <c r="AL73" s="337">
        <f t="shared" si="108"/>
        <v>7.6190874746978499E-2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8.8056938558583979E-3</v>
      </c>
      <c r="N74" s="336">
        <f t="shared" si="109"/>
        <v>1.1365032239598468E-2</v>
      </c>
      <c r="O74" s="336">
        <f t="shared" si="109"/>
        <v>1.148878210186254E-2</v>
      </c>
      <c r="P74" s="336">
        <f t="shared" si="109"/>
        <v>9.642778842855259E-3</v>
      </c>
      <c r="Q74" s="336">
        <f t="shared" si="109"/>
        <v>9.9596930224595294E-3</v>
      </c>
      <c r="R74" s="336">
        <f t="shared" si="109"/>
        <v>1.076492312946635E-2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9.1707816101586175E-3</v>
      </c>
      <c r="V74" s="336">
        <f t="shared" si="109"/>
        <v>1.0142088119072815E-2</v>
      </c>
      <c r="W74" s="336">
        <f t="shared" si="109"/>
        <v>8.9220915632993725E-3</v>
      </c>
      <c r="X74" s="336">
        <f t="shared" si="109"/>
        <v>8.408238940379226E-3</v>
      </c>
      <c r="Y74" s="336">
        <f t="shared" si="109"/>
        <v>8.4182189231511526E-3</v>
      </c>
      <c r="Z74" s="336">
        <f t="shared" si="109"/>
        <v>8.4773906297040177E-3</v>
      </c>
      <c r="AA74" s="336">
        <f t="shared" si="109"/>
        <v>8.559663842300445E-3</v>
      </c>
      <c r="AB74" s="336">
        <f t="shared" si="109"/>
        <v>8.6326788127992181E-3</v>
      </c>
      <c r="AC74" s="336">
        <f t="shared" si="109"/>
        <v>8.703250437834608E-3</v>
      </c>
      <c r="AD74" s="336">
        <f t="shared" si="109"/>
        <v>8.7760264409900736E-3</v>
      </c>
      <c r="AE74" s="336">
        <f t="shared" ref="AE74:AL74" si="110">AE27/AE$49</f>
        <v>8.8501483715116205E-3</v>
      </c>
      <c r="AF74" s="336">
        <f t="shared" si="110"/>
        <v>8.9294343300154577E-3</v>
      </c>
      <c r="AG74" s="336">
        <f t="shared" si="110"/>
        <v>9.0049286278178747E-3</v>
      </c>
      <c r="AH74" s="336">
        <f t="shared" si="110"/>
        <v>9.0761449526908216E-3</v>
      </c>
      <c r="AI74" s="336">
        <f t="shared" si="110"/>
        <v>9.146629448553701E-3</v>
      </c>
      <c r="AJ74" s="336">
        <f t="shared" si="110"/>
        <v>9.2127299400777754E-3</v>
      </c>
      <c r="AK74" s="336">
        <f t="shared" si="110"/>
        <v>9.2770570240087481E-3</v>
      </c>
      <c r="AL74" s="336">
        <f t="shared" si="110"/>
        <v>9.3372519776333263E-3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3.6609987293709616E-2</v>
      </c>
      <c r="N75" s="336">
        <f t="shared" si="111"/>
        <v>3.9924085418444819E-2</v>
      </c>
      <c r="O75" s="336">
        <f t="shared" si="111"/>
        <v>3.7240952408134492E-2</v>
      </c>
      <c r="P75" s="336">
        <f t="shared" si="111"/>
        <v>3.8664859084791829E-2</v>
      </c>
      <c r="Q75" s="336">
        <f t="shared" si="111"/>
        <v>4.1605660255407455E-2</v>
      </c>
      <c r="R75" s="336">
        <f t="shared" si="111"/>
        <v>3.9324143943953636E-2</v>
      </c>
      <c r="S75" s="336">
        <f t="shared" si="111"/>
        <v>3.7956933504012115E-2</v>
      </c>
      <c r="T75" s="336">
        <f t="shared" si="111"/>
        <v>3.8538916489974352E-2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3.4134979249040839E-2</v>
      </c>
      <c r="X75" s="336">
        <f t="shared" si="111"/>
        <v>3.4224732536216544E-2</v>
      </c>
      <c r="Y75" s="336">
        <f t="shared" si="111"/>
        <v>3.3807201067288843E-2</v>
      </c>
      <c r="Z75" s="336">
        <f t="shared" si="111"/>
        <v>3.3302891916620121E-2</v>
      </c>
      <c r="AA75" s="336">
        <f t="shared" si="111"/>
        <v>3.2866940394907319E-2</v>
      </c>
      <c r="AB75" s="336">
        <f t="shared" si="111"/>
        <v>3.2486456885047268E-2</v>
      </c>
      <c r="AC75" s="336">
        <f t="shared" si="111"/>
        <v>3.2085866374802714E-2</v>
      </c>
      <c r="AD75" s="336">
        <f t="shared" si="111"/>
        <v>3.1670866326922939E-2</v>
      </c>
      <c r="AE75" s="336">
        <f t="shared" ref="AE75:AL75" si="112">AE28/AE$49</f>
        <v>3.1266300898133564E-2</v>
      </c>
      <c r="AF75" s="336">
        <f t="shared" si="112"/>
        <v>3.0883300074235065E-2</v>
      </c>
      <c r="AG75" s="336">
        <f t="shared" si="112"/>
        <v>3.0514016664858215E-2</v>
      </c>
      <c r="AH75" s="336">
        <f t="shared" si="112"/>
        <v>3.0142332416509286E-2</v>
      </c>
      <c r="AI75" s="336">
        <f t="shared" si="112"/>
        <v>2.9770986848992858E-2</v>
      </c>
      <c r="AJ75" s="336">
        <f t="shared" si="112"/>
        <v>2.9406215550149117E-2</v>
      </c>
      <c r="AK75" s="336">
        <f t="shared" si="112"/>
        <v>2.903823418783999E-2</v>
      </c>
      <c r="AL75" s="336">
        <f t="shared" si="112"/>
        <v>2.8671527715305081E-2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4.0701240868032042E-2</v>
      </c>
      <c r="N76" s="336">
        <f t="shared" si="113"/>
        <v>3.9127055938833567E-2</v>
      </c>
      <c r="O76" s="336">
        <f t="shared" si="113"/>
        <v>3.4168135935881909E-2</v>
      </c>
      <c r="P76" s="336">
        <f t="shared" si="113"/>
        <v>3.3734940167015566E-2</v>
      </c>
      <c r="Q76" s="336">
        <f t="shared" si="113"/>
        <v>3.590804379581098E-2</v>
      </c>
      <c r="R76" s="336">
        <f t="shared" si="113"/>
        <v>3.7902022778852212E-2</v>
      </c>
      <c r="S76" s="336">
        <f t="shared" si="113"/>
        <v>3.442546845526203E-2</v>
      </c>
      <c r="T76" s="336">
        <f t="shared" si="113"/>
        <v>3.5594349513199529E-2</v>
      </c>
      <c r="U76" s="336">
        <f t="shared" si="113"/>
        <v>3.0944862849644112E-2</v>
      </c>
      <c r="V76" s="336">
        <f t="shared" si="113"/>
        <v>3.4032789061819391E-2</v>
      </c>
      <c r="W76" s="336">
        <f t="shared" si="113"/>
        <v>2.9496379471422623E-2</v>
      </c>
      <c r="X76" s="336">
        <f t="shared" si="113"/>
        <v>2.9661115994319177E-2</v>
      </c>
      <c r="Y76" s="336">
        <f t="shared" si="113"/>
        <v>2.9152487185165148E-2</v>
      </c>
      <c r="Z76" s="336">
        <f t="shared" si="113"/>
        <v>2.841476242407091E-2</v>
      </c>
      <c r="AA76" s="336">
        <f t="shared" si="113"/>
        <v>2.7779591907552574E-2</v>
      </c>
      <c r="AB76" s="336">
        <f t="shared" si="113"/>
        <v>2.728531693190675E-2</v>
      </c>
      <c r="AC76" s="336">
        <f t="shared" si="113"/>
        <v>2.6795021215182159E-2</v>
      </c>
      <c r="AD76" s="336">
        <f t="shared" si="113"/>
        <v>2.6319860709013501E-2</v>
      </c>
      <c r="AE76" s="336">
        <f t="shared" ref="AE76:AL76" si="114">AE29/AE$49</f>
        <v>2.5850362135769259E-2</v>
      </c>
      <c r="AF76" s="336">
        <f t="shared" si="114"/>
        <v>2.537186772935391E-2</v>
      </c>
      <c r="AG76" s="336">
        <f t="shared" si="114"/>
        <v>2.4880334261999062E-2</v>
      </c>
      <c r="AH76" s="336">
        <f t="shared" si="114"/>
        <v>2.4393233793954052E-2</v>
      </c>
      <c r="AI76" s="336">
        <f t="shared" si="114"/>
        <v>2.3910371120232757E-2</v>
      </c>
      <c r="AJ76" s="336">
        <f t="shared" si="114"/>
        <v>2.3426296770008598E-2</v>
      </c>
      <c r="AK76" s="336">
        <f t="shared" si="114"/>
        <v>2.2941096055987296E-2</v>
      </c>
      <c r="AL76" s="336">
        <f t="shared" si="114"/>
        <v>2.2466993214160933E-2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2.1540376039735736E-2</v>
      </c>
      <c r="N77" s="336">
        <f t="shared" si="115"/>
        <v>2.1118492252278943E-2</v>
      </c>
      <c r="O77" s="336">
        <f t="shared" si="115"/>
        <v>2.1940678416109447E-2</v>
      </c>
      <c r="P77" s="336">
        <f t="shared" si="115"/>
        <v>2.0929999229546564E-2</v>
      </c>
      <c r="Q77" s="336">
        <f t="shared" si="115"/>
        <v>2.1459072294391153E-2</v>
      </c>
      <c r="R77" s="336">
        <f t="shared" si="115"/>
        <v>2.2206865920330957E-2</v>
      </c>
      <c r="S77" s="336">
        <f t="shared" si="115"/>
        <v>2.0115797015404072E-2</v>
      </c>
      <c r="T77" s="336">
        <f t="shared" si="115"/>
        <v>2.1413273846235901E-2</v>
      </c>
      <c r="U77" s="336">
        <f t="shared" si="115"/>
        <v>2.0669212965150868E-2</v>
      </c>
      <c r="V77" s="336">
        <f t="shared" si="115"/>
        <v>1.8080525160898558E-2</v>
      </c>
      <c r="W77" s="336">
        <f t="shared" si="115"/>
        <v>1.7486351397850815E-2</v>
      </c>
      <c r="X77" s="336">
        <f t="shared" si="115"/>
        <v>1.8201186478905902E-2</v>
      </c>
      <c r="Y77" s="336">
        <f t="shared" si="115"/>
        <v>1.7926236682392394E-2</v>
      </c>
      <c r="Z77" s="336">
        <f t="shared" si="115"/>
        <v>1.766589018552309E-2</v>
      </c>
      <c r="AA77" s="336">
        <f t="shared" si="115"/>
        <v>1.7446536471166993E-2</v>
      </c>
      <c r="AB77" s="336">
        <f t="shared" si="115"/>
        <v>1.7241959852646555E-2</v>
      </c>
      <c r="AC77" s="336">
        <f t="shared" si="115"/>
        <v>1.7102569994987646E-2</v>
      </c>
      <c r="AD77" s="336">
        <f t="shared" si="115"/>
        <v>1.6928428995448809E-2</v>
      </c>
      <c r="AE77" s="336">
        <f t="shared" ref="AE77:AL77" si="116">AE30/AE$49</f>
        <v>1.6756420070869991E-2</v>
      </c>
      <c r="AF77" s="336">
        <f t="shared" si="116"/>
        <v>1.6585641954204502E-2</v>
      </c>
      <c r="AG77" s="336">
        <f t="shared" si="116"/>
        <v>1.6416220715289198E-2</v>
      </c>
      <c r="AH77" s="336">
        <f t="shared" si="116"/>
        <v>1.625431606537479E-2</v>
      </c>
      <c r="AI77" s="336">
        <f t="shared" si="116"/>
        <v>1.6105961409733083E-2</v>
      </c>
      <c r="AJ77" s="336">
        <f t="shared" si="116"/>
        <v>1.5955299546385061E-2</v>
      </c>
      <c r="AK77" s="336">
        <f t="shared" si="116"/>
        <v>1.5802180259714676E-2</v>
      </c>
      <c r="AL77" s="336">
        <f t="shared" si="116"/>
        <v>1.5715101839879154E-2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0.10879598511314782</v>
      </c>
      <c r="N79" s="337">
        <f t="shared" si="117"/>
        <v>0.10508896241357271</v>
      </c>
      <c r="O79" s="337">
        <f t="shared" si="117"/>
        <v>0.10675274395655046</v>
      </c>
      <c r="P79" s="337">
        <f t="shared" si="117"/>
        <v>0.105241663433202</v>
      </c>
      <c r="Q79" s="337">
        <f t="shared" si="117"/>
        <v>0.10592467622828612</v>
      </c>
      <c r="R79" s="337">
        <f t="shared" si="117"/>
        <v>0.10858840680662384</v>
      </c>
      <c r="S79" s="337">
        <f t="shared" si="117"/>
        <v>0.11055210575099854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0.10818350296498529</v>
      </c>
      <c r="W79" s="337">
        <f t="shared" si="117"/>
        <v>0.10493822493888204</v>
      </c>
      <c r="X79" s="337">
        <f t="shared" si="117"/>
        <v>0.10253838176089329</v>
      </c>
      <c r="Y79" s="337">
        <f t="shared" si="117"/>
        <v>0.10285289604424989</v>
      </c>
      <c r="Z79" s="337">
        <f t="shared" si="117"/>
        <v>0.10337383668857816</v>
      </c>
      <c r="AA79" s="337">
        <f t="shared" si="117"/>
        <v>0.10386888931946384</v>
      </c>
      <c r="AB79" s="337">
        <f t="shared" si="117"/>
        <v>0.10426766930720549</v>
      </c>
      <c r="AC79" s="337">
        <f t="shared" si="117"/>
        <v>0.10468224066896534</v>
      </c>
      <c r="AD79" s="337">
        <f t="shared" si="117"/>
        <v>0.10513863703453595</v>
      </c>
      <c r="AE79" s="337">
        <f t="shared" ref="AE79:AL79" si="118">AE32/AE$49</f>
        <v>0.10560950821113571</v>
      </c>
      <c r="AF79" s="337">
        <f t="shared" si="118"/>
        <v>0.1060862929387245</v>
      </c>
      <c r="AG79" s="337">
        <f t="shared" si="118"/>
        <v>0.10659139155531736</v>
      </c>
      <c r="AH79" s="337">
        <f t="shared" si="118"/>
        <v>0.10702622575071229</v>
      </c>
      <c r="AI79" s="337">
        <f t="shared" si="118"/>
        <v>0.10751868229368816</v>
      </c>
      <c r="AJ79" s="337">
        <f t="shared" si="118"/>
        <v>0.10807206397965273</v>
      </c>
      <c r="AK79" s="337">
        <f t="shared" si="118"/>
        <v>0.10862359232604887</v>
      </c>
      <c r="AL79" s="337">
        <f t="shared" si="118"/>
        <v>0.1092316524700056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8.2698366617797905E-2</v>
      </c>
      <c r="P80" s="336">
        <f t="shared" si="119"/>
        <v>8.4267933078188403E-2</v>
      </c>
      <c r="Q80" s="336">
        <f t="shared" si="119"/>
        <v>8.464657847271996E-2</v>
      </c>
      <c r="R80" s="336">
        <f t="shared" si="119"/>
        <v>8.6423771588388446E-2</v>
      </c>
      <c r="S80" s="336">
        <f t="shared" si="119"/>
        <v>8.8342992805440848E-2</v>
      </c>
      <c r="T80" s="336">
        <f t="shared" si="119"/>
        <v>8.4805406561778554E-2</v>
      </c>
      <c r="U80" s="336">
        <f t="shared" si="119"/>
        <v>8.2180252073811133E-2</v>
      </c>
      <c r="V80" s="336">
        <f t="shared" si="119"/>
        <v>8.3832807419501221E-2</v>
      </c>
      <c r="W80" s="336">
        <f t="shared" si="119"/>
        <v>8.1742974253787209E-2</v>
      </c>
      <c r="X80" s="336">
        <f t="shared" si="119"/>
        <v>8.1997761501425209E-2</v>
      </c>
      <c r="Y80" s="336">
        <f t="shared" si="119"/>
        <v>8.2675108463980199E-2</v>
      </c>
      <c r="Z80" s="336">
        <f t="shared" si="119"/>
        <v>8.3373566634018709E-2</v>
      </c>
      <c r="AA80" s="336">
        <f t="shared" si="119"/>
        <v>8.4025824074301786E-2</v>
      </c>
      <c r="AB80" s="336">
        <f t="shared" si="119"/>
        <v>8.4580047567572314E-2</v>
      </c>
      <c r="AC80" s="336">
        <f t="shared" si="119"/>
        <v>8.5146216217274084E-2</v>
      </c>
      <c r="AD80" s="336">
        <f t="shared" si="119"/>
        <v>8.5743863778181675E-2</v>
      </c>
      <c r="AE80" s="336">
        <f t="shared" ref="AE80:AL80" si="120">AE33/AE$49</f>
        <v>8.6370924409172295E-2</v>
      </c>
      <c r="AF80" s="336">
        <f t="shared" si="120"/>
        <v>8.7004254422139118E-2</v>
      </c>
      <c r="AG80" s="336">
        <f t="shared" si="120"/>
        <v>8.7665824399980177E-2</v>
      </c>
      <c r="AH80" s="336">
        <f t="shared" si="120"/>
        <v>8.8273206519608738E-2</v>
      </c>
      <c r="AI80" s="336">
        <f t="shared" si="120"/>
        <v>8.8913505853894126E-2</v>
      </c>
      <c r="AJ80" s="336">
        <f t="shared" si="120"/>
        <v>8.9604441323065678E-2</v>
      </c>
      <c r="AK80" s="336">
        <f t="shared" si="120"/>
        <v>9.0280629527274892E-2</v>
      </c>
      <c r="AL80" s="336">
        <f t="shared" si="120"/>
        <v>9.0997540062642435E-2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2.2679046490294567E-2</v>
      </c>
      <c r="O81" s="336">
        <f t="shared" si="121"/>
        <v>2.2907770008500954E-2</v>
      </c>
      <c r="P81" s="336">
        <f t="shared" si="121"/>
        <v>1.9933581464867241E-2</v>
      </c>
      <c r="Q81" s="336">
        <f t="shared" si="121"/>
        <v>2.0121360710686442E-2</v>
      </c>
      <c r="R81" s="336">
        <f t="shared" si="121"/>
        <v>2.1108444983864091E-2</v>
      </c>
      <c r="S81" s="336">
        <f t="shared" si="121"/>
        <v>2.1332430509140732E-2</v>
      </c>
      <c r="T81" s="336">
        <f t="shared" si="121"/>
        <v>1.9691122297849938E-2</v>
      </c>
      <c r="U81" s="336">
        <f t="shared" si="121"/>
        <v>2.067533744090605E-2</v>
      </c>
      <c r="V81" s="336">
        <f t="shared" si="121"/>
        <v>2.3493339664750909E-2</v>
      </c>
      <c r="W81" s="336">
        <f t="shared" si="121"/>
        <v>2.2129417180454473E-2</v>
      </c>
      <c r="X81" s="336">
        <f t="shared" si="121"/>
        <v>1.9767244455513026E-2</v>
      </c>
      <c r="Y81" s="336">
        <f t="shared" si="121"/>
        <v>1.9400442538712998E-2</v>
      </c>
      <c r="Z81" s="336">
        <f t="shared" si="121"/>
        <v>1.9219342045846962E-2</v>
      </c>
      <c r="AA81" s="336">
        <f t="shared" si="121"/>
        <v>1.9059861101268574E-2</v>
      </c>
      <c r="AB81" s="336">
        <f t="shared" si="121"/>
        <v>1.8902051314712124E-2</v>
      </c>
      <c r="AC81" s="336">
        <f t="shared" si="121"/>
        <v>1.8746777259033516E-2</v>
      </c>
      <c r="AD81" s="336">
        <f t="shared" si="121"/>
        <v>1.8601851826578863E-2</v>
      </c>
      <c r="AE81" s="336">
        <f t="shared" ref="AE81:AL81" si="122">AE34/AE$49</f>
        <v>1.8440868360067086E-2</v>
      </c>
      <c r="AF81" s="336">
        <f t="shared" si="122"/>
        <v>1.828105407208945E-2</v>
      </c>
      <c r="AG81" s="336">
        <f t="shared" si="122"/>
        <v>1.8120949061774132E-2</v>
      </c>
      <c r="AH81" s="336">
        <f t="shared" si="122"/>
        <v>1.7944872596404225E-2</v>
      </c>
      <c r="AI81" s="336">
        <f t="shared" si="122"/>
        <v>1.7792661469823348E-2</v>
      </c>
      <c r="AJ81" s="336">
        <f t="shared" si="122"/>
        <v>1.7652117140745733E-2</v>
      </c>
      <c r="AK81" s="336">
        <f t="shared" si="122"/>
        <v>1.7522970000717994E-2</v>
      </c>
      <c r="AL81" s="336">
        <f t="shared" si="122"/>
        <v>1.7410992483575187E-2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1.6909931732235321E-3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1.1567370448797407E-3</v>
      </c>
      <c r="R82" s="336">
        <f t="shared" si="123"/>
        <v>1.0561902343713151E-3</v>
      </c>
      <c r="S82" s="336">
        <f t="shared" si="123"/>
        <v>8.7668243641696793E-4</v>
      </c>
      <c r="T82" s="336">
        <f t="shared" si="123"/>
        <v>8.9429605342963858E-4</v>
      </c>
      <c r="U82" s="336">
        <f t="shared" si="123"/>
        <v>9.2941595758008993E-4</v>
      </c>
      <c r="V82" s="336">
        <f t="shared" si="123"/>
        <v>8.5735588073317711E-4</v>
      </c>
      <c r="W82" s="336">
        <f t="shared" si="123"/>
        <v>1.0658335046403661E-3</v>
      </c>
      <c r="X82" s="336">
        <f t="shared" si="123"/>
        <v>7.7337580395504661E-4</v>
      </c>
      <c r="Y82" s="336">
        <f t="shared" si="123"/>
        <v>7.7734504155667339E-4</v>
      </c>
      <c r="Z82" s="336">
        <f t="shared" si="123"/>
        <v>7.8092800871248902E-4</v>
      </c>
      <c r="AA82" s="336">
        <f t="shared" si="123"/>
        <v>7.8320414389347907E-4</v>
      </c>
      <c r="AB82" s="336">
        <f t="shared" si="123"/>
        <v>7.8557042492104505E-4</v>
      </c>
      <c r="AC82" s="336">
        <f t="shared" si="123"/>
        <v>7.892471926577413E-4</v>
      </c>
      <c r="AD82" s="336">
        <f t="shared" si="123"/>
        <v>7.9292142977541147E-4</v>
      </c>
      <c r="AE82" s="336">
        <f t="shared" ref="AE82:AL82" si="124">AE35/AE$49</f>
        <v>7.9771544189633132E-4</v>
      </c>
      <c r="AF82" s="336">
        <f t="shared" si="124"/>
        <v>8.0098444449592783E-4</v>
      </c>
      <c r="AG82" s="336">
        <f t="shared" si="124"/>
        <v>8.0461809356304208E-4</v>
      </c>
      <c r="AH82" s="336">
        <f t="shared" si="124"/>
        <v>8.0814663469932048E-4</v>
      </c>
      <c r="AI82" s="336">
        <f t="shared" si="124"/>
        <v>8.1251496997067829E-4</v>
      </c>
      <c r="AJ82" s="336">
        <f t="shared" si="124"/>
        <v>8.1550551584133818E-4</v>
      </c>
      <c r="AK82" s="336">
        <f t="shared" si="124"/>
        <v>8.1999279805598693E-4</v>
      </c>
      <c r="AL82" s="336">
        <f t="shared" si="124"/>
        <v>8.2311992378798619E-4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9.1217109253560552E-2</v>
      </c>
      <c r="Q84" s="337">
        <f t="shared" si="125"/>
        <v>9.1334376954173332E-2</v>
      </c>
      <c r="R84" s="337">
        <f t="shared" si="125"/>
        <v>8.6221951578497533E-2</v>
      </c>
      <c r="S84" s="337">
        <f t="shared" si="125"/>
        <v>9.045160649169659E-2</v>
      </c>
      <c r="T84" s="337">
        <f t="shared" si="125"/>
        <v>9.0103928855710128E-2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8.2902938737943202E-2</v>
      </c>
      <c r="X84" s="337">
        <f t="shared" si="125"/>
        <v>8.2020536256802459E-2</v>
      </c>
      <c r="Y84" s="337">
        <f t="shared" si="125"/>
        <v>8.1906384994759412E-2</v>
      </c>
      <c r="Z84" s="337">
        <f t="shared" si="125"/>
        <v>8.1808906177058563E-2</v>
      </c>
      <c r="AA84" s="337">
        <f t="shared" si="125"/>
        <v>8.1589983250861378E-2</v>
      </c>
      <c r="AB84" s="337">
        <f t="shared" si="125"/>
        <v>8.130922242974746E-2</v>
      </c>
      <c r="AC84" s="337">
        <f t="shared" si="125"/>
        <v>8.1051351714207548E-2</v>
      </c>
      <c r="AD84" s="337">
        <f t="shared" si="125"/>
        <v>8.0786409346071411E-2</v>
      </c>
      <c r="AE84" s="337">
        <f t="shared" ref="AE84:AL84" si="126">AE37/AE$49</f>
        <v>8.0497004392679261E-2</v>
      </c>
      <c r="AF84" s="337">
        <f t="shared" si="126"/>
        <v>8.0196524312119141E-2</v>
      </c>
      <c r="AG84" s="337">
        <f t="shared" si="126"/>
        <v>7.9875106936884793E-2</v>
      </c>
      <c r="AH84" s="337">
        <f t="shared" si="126"/>
        <v>7.962089187839444E-2</v>
      </c>
      <c r="AI84" s="337">
        <f t="shared" si="126"/>
        <v>7.9304506643704989E-2</v>
      </c>
      <c r="AJ84" s="337">
        <f t="shared" si="126"/>
        <v>7.8991937031632709E-2</v>
      </c>
      <c r="AK84" s="337">
        <f t="shared" si="126"/>
        <v>7.8696310478352335E-2</v>
      </c>
      <c r="AL84" s="337">
        <f t="shared" si="126"/>
        <v>7.8452437280173509E-2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7.357860772106517E-2</v>
      </c>
      <c r="N85" s="336">
        <f t="shared" si="127"/>
        <v>7.9168267242620383E-2</v>
      </c>
      <c r="O85" s="336">
        <f t="shared" si="127"/>
        <v>7.7065734009556852E-2</v>
      </c>
      <c r="P85" s="336">
        <f t="shared" si="127"/>
        <v>7.402931824051473E-2</v>
      </c>
      <c r="Q85" s="336">
        <f t="shared" si="127"/>
        <v>7.5236967077216305E-2</v>
      </c>
      <c r="R85" s="336">
        <f t="shared" si="127"/>
        <v>6.8788839120472345E-2</v>
      </c>
      <c r="S85" s="336">
        <f t="shared" si="127"/>
        <v>7.3673525452931793E-2</v>
      </c>
      <c r="T85" s="336">
        <f t="shared" si="127"/>
        <v>7.2073050651583745E-2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6.4060015576371324E-2</v>
      </c>
      <c r="X85" s="336">
        <f t="shared" si="127"/>
        <v>6.2136757763430188E-2</v>
      </c>
      <c r="Y85" s="336">
        <f t="shared" si="127"/>
        <v>6.1778755488893951E-2</v>
      </c>
      <c r="Z85" s="336">
        <f t="shared" si="127"/>
        <v>6.1463667086494395E-2</v>
      </c>
      <c r="AA85" s="336">
        <f t="shared" si="127"/>
        <v>6.1057257441166496E-2</v>
      </c>
      <c r="AB85" s="336">
        <f t="shared" si="127"/>
        <v>6.0599202974871924E-2</v>
      </c>
      <c r="AC85" s="336">
        <f t="shared" si="127"/>
        <v>6.0164991004891213E-2</v>
      </c>
      <c r="AD85" s="336">
        <f t="shared" si="127"/>
        <v>5.9718442721919285E-2</v>
      </c>
      <c r="AE85" s="336">
        <f t="shared" ref="AE85:AL85" si="128">AE38/AE$49</f>
        <v>5.9249259813222731E-2</v>
      </c>
      <c r="AF85" s="336">
        <f t="shared" si="128"/>
        <v>5.8769998295311467E-2</v>
      </c>
      <c r="AG85" s="336">
        <f t="shared" si="128"/>
        <v>5.8266605105492413E-2</v>
      </c>
      <c r="AH85" s="336">
        <f t="shared" si="128"/>
        <v>5.7838928523006407E-2</v>
      </c>
      <c r="AI85" s="336">
        <f t="shared" si="128"/>
        <v>5.7344257669706765E-2</v>
      </c>
      <c r="AJ85" s="336">
        <f t="shared" si="128"/>
        <v>5.6850975893527361E-2</v>
      </c>
      <c r="AK85" s="336">
        <f t="shared" si="128"/>
        <v>5.6384981126065839E-2</v>
      </c>
      <c r="AL85" s="336">
        <f t="shared" si="128"/>
        <v>5.5969493461615769E-2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1.6710637405557848E-2</v>
      </c>
      <c r="P86" s="336">
        <f t="shared" si="129"/>
        <v>1.7187791013045822E-2</v>
      </c>
      <c r="Q86" s="336">
        <f t="shared" si="129"/>
        <v>1.6097409876957021E-2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1.8308785883062145E-2</v>
      </c>
      <c r="V86" s="336">
        <f t="shared" si="129"/>
        <v>1.7825559336927515E-2</v>
      </c>
      <c r="W86" s="336">
        <f t="shared" si="129"/>
        <v>1.8842923161571878E-2</v>
      </c>
      <c r="X86" s="336">
        <f t="shared" si="129"/>
        <v>1.9883778493372282E-2</v>
      </c>
      <c r="Y86" s="336">
        <f t="shared" si="129"/>
        <v>2.0127629505865462E-2</v>
      </c>
      <c r="Z86" s="336">
        <f t="shared" si="129"/>
        <v>2.0345239090564165E-2</v>
      </c>
      <c r="AA86" s="336">
        <f t="shared" si="129"/>
        <v>2.0532725809694882E-2</v>
      </c>
      <c r="AB86" s="336">
        <f t="shared" si="129"/>
        <v>2.0710019454875533E-2</v>
      </c>
      <c r="AC86" s="336">
        <f t="shared" si="129"/>
        <v>2.0886360709316345E-2</v>
      </c>
      <c r="AD86" s="336">
        <f t="shared" si="129"/>
        <v>2.1067966624152119E-2</v>
      </c>
      <c r="AE86" s="336">
        <f t="shared" ref="AE86:AL86" si="130">AE39/AE$49</f>
        <v>2.124774457945653E-2</v>
      </c>
      <c r="AF86" s="336">
        <f t="shared" si="130"/>
        <v>2.1426526016807678E-2</v>
      </c>
      <c r="AG86" s="336">
        <f t="shared" si="130"/>
        <v>2.1608501831392381E-2</v>
      </c>
      <c r="AH86" s="336">
        <f t="shared" si="130"/>
        <v>2.1781963355388036E-2</v>
      </c>
      <c r="AI86" s="336">
        <f t="shared" si="130"/>
        <v>2.1960248973998238E-2</v>
      </c>
      <c r="AJ86" s="336">
        <f t="shared" si="130"/>
        <v>2.2140961138105351E-2</v>
      </c>
      <c r="AK86" s="336">
        <f t="shared" si="130"/>
        <v>2.2311329352286496E-2</v>
      </c>
      <c r="AL86" s="336">
        <f t="shared" si="130"/>
        <v>2.2482943818557727E-2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7.897724548364389E-2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7.6268901289555019E-2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7.5473851664107222E-2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6.6955986465115053E-2</v>
      </c>
      <c r="X88" s="337">
        <f t="shared" si="131"/>
        <v>6.9292703602000363E-2</v>
      </c>
      <c r="Y88" s="337">
        <f t="shared" si="131"/>
        <v>6.8724669551300854E-2</v>
      </c>
      <c r="Z88" s="337">
        <f t="shared" si="131"/>
        <v>6.809361754975983E-2</v>
      </c>
      <c r="AA88" s="337">
        <f t="shared" si="131"/>
        <v>6.7435987242777121E-2</v>
      </c>
      <c r="AB88" s="337">
        <f t="shared" si="131"/>
        <v>6.6813850031095329E-2</v>
      </c>
      <c r="AC88" s="337">
        <f t="shared" si="131"/>
        <v>6.618012572725418E-2</v>
      </c>
      <c r="AD88" s="337">
        <f t="shared" si="131"/>
        <v>6.5514570740231287E-2</v>
      </c>
      <c r="AE88" s="337">
        <f t="shared" ref="AE88:AL88" si="132">AE41/AE$49</f>
        <v>6.4792630679997326E-2</v>
      </c>
      <c r="AF88" s="337">
        <f t="shared" si="132"/>
        <v>6.408477926903508E-2</v>
      </c>
      <c r="AG88" s="337">
        <f t="shared" si="132"/>
        <v>6.3396954683439907E-2</v>
      </c>
      <c r="AH88" s="337">
        <f t="shared" si="132"/>
        <v>6.2710063322020421E-2</v>
      </c>
      <c r="AI88" s="337">
        <f t="shared" si="132"/>
        <v>6.2021003181042554E-2</v>
      </c>
      <c r="AJ88" s="337">
        <f t="shared" si="132"/>
        <v>6.1316835620545053E-2</v>
      </c>
      <c r="AK88" s="337">
        <f t="shared" si="132"/>
        <v>6.0575744856904999E-2</v>
      </c>
      <c r="AL88" s="337">
        <f t="shared" si="132"/>
        <v>5.9839571798323464E-2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3.5169595873226295E-2</v>
      </c>
      <c r="O89" s="336">
        <f t="shared" si="133"/>
        <v>3.4275625264727647E-2</v>
      </c>
      <c r="P89" s="336">
        <f t="shared" si="133"/>
        <v>3.5673916715821936E-2</v>
      </c>
      <c r="Q89" s="336">
        <f t="shared" si="133"/>
        <v>3.6016512886896501E-2</v>
      </c>
      <c r="R89" s="336">
        <f t="shared" si="133"/>
        <v>3.6521250388223868E-2</v>
      </c>
      <c r="S89" s="336">
        <f t="shared" si="133"/>
        <v>3.4562534975706945E-2</v>
      </c>
      <c r="T89" s="336">
        <f t="shared" si="133"/>
        <v>3.6023345829837253E-2</v>
      </c>
      <c r="U89" s="336">
        <f t="shared" si="133"/>
        <v>3.6909962888683846E-2</v>
      </c>
      <c r="V89" s="336">
        <f t="shared" si="133"/>
        <v>3.3027166934420753E-2</v>
      </c>
      <c r="W89" s="336">
        <f t="shared" si="133"/>
        <v>3.0004690702605256E-2</v>
      </c>
      <c r="X89" s="336">
        <f t="shared" si="133"/>
        <v>3.1837584419086629E-2</v>
      </c>
      <c r="Y89" s="336">
        <f t="shared" si="133"/>
        <v>3.1518078396512307E-2</v>
      </c>
      <c r="Z89" s="336">
        <f t="shared" si="133"/>
        <v>3.1120434374996855E-2</v>
      </c>
      <c r="AA89" s="336">
        <f t="shared" si="133"/>
        <v>3.0758001201648913E-2</v>
      </c>
      <c r="AB89" s="336">
        <f t="shared" si="133"/>
        <v>3.044225637958347E-2</v>
      </c>
      <c r="AC89" s="336">
        <f t="shared" si="133"/>
        <v>3.0121612193229608E-2</v>
      </c>
      <c r="AD89" s="336">
        <f t="shared" si="133"/>
        <v>2.9784852065451482E-2</v>
      </c>
      <c r="AE89" s="336">
        <f t="shared" ref="AE89:AL89" si="134">AE42/AE$49</f>
        <v>2.9394703415327805E-2</v>
      </c>
      <c r="AF89" s="336">
        <f t="shared" si="134"/>
        <v>2.9005836650797097E-2</v>
      </c>
      <c r="AG89" s="336">
        <f t="shared" si="134"/>
        <v>2.8623542581064504E-2</v>
      </c>
      <c r="AH89" s="336">
        <f t="shared" si="134"/>
        <v>2.8280066672129994E-2</v>
      </c>
      <c r="AI89" s="336">
        <f t="shared" si="134"/>
        <v>2.793216317544607E-2</v>
      </c>
      <c r="AJ89" s="336">
        <f t="shared" si="134"/>
        <v>2.7560300410973848E-2</v>
      </c>
      <c r="AK89" s="336">
        <f t="shared" si="134"/>
        <v>2.7146216247213112E-2</v>
      </c>
      <c r="AL89" s="336">
        <f t="shared" si="134"/>
        <v>2.6727389692607493E-2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4.3529070786595993E-2</v>
      </c>
      <c r="N90" s="336">
        <f t="shared" si="135"/>
        <v>4.0237782220076686E-2</v>
      </c>
      <c r="O90" s="336">
        <f t="shared" si="135"/>
        <v>3.776948045216192E-2</v>
      </c>
      <c r="P90" s="336">
        <f t="shared" si="135"/>
        <v>4.0594984573733089E-2</v>
      </c>
      <c r="Q90" s="336">
        <f t="shared" si="135"/>
        <v>4.2085663760000711E-2</v>
      </c>
      <c r="R90" s="336">
        <f t="shared" si="135"/>
        <v>4.0798265999502398E-2</v>
      </c>
      <c r="S90" s="336">
        <f t="shared" si="135"/>
        <v>4.0911316688400277E-2</v>
      </c>
      <c r="T90" s="336">
        <f t="shared" si="135"/>
        <v>3.9918569635885623E-2</v>
      </c>
      <c r="U90" s="336">
        <f t="shared" si="135"/>
        <v>4.4365395254724015E-2</v>
      </c>
      <c r="V90" s="336">
        <f t="shared" si="135"/>
        <v>3.951963746835517E-2</v>
      </c>
      <c r="W90" s="336">
        <f t="shared" si="135"/>
        <v>3.6951295762509793E-2</v>
      </c>
      <c r="X90" s="336">
        <f t="shared" si="135"/>
        <v>3.7455119182913742E-2</v>
      </c>
      <c r="Y90" s="336">
        <f t="shared" si="135"/>
        <v>3.720659115478854E-2</v>
      </c>
      <c r="Z90" s="336">
        <f t="shared" si="135"/>
        <v>3.6973183174762982E-2</v>
      </c>
      <c r="AA90" s="336">
        <f t="shared" si="135"/>
        <v>3.6677986041128215E-2</v>
      </c>
      <c r="AB90" s="336">
        <f t="shared" si="135"/>
        <v>3.6371593651511866E-2</v>
      </c>
      <c r="AC90" s="336">
        <f t="shared" si="135"/>
        <v>3.6058513534024575E-2</v>
      </c>
      <c r="AD90" s="336">
        <f t="shared" si="135"/>
        <v>3.5729718674779802E-2</v>
      </c>
      <c r="AE90" s="336">
        <f t="shared" ref="AE90:AL90" si="136">AE43/AE$49</f>
        <v>3.5397927264669525E-2</v>
      </c>
      <c r="AF90" s="336">
        <f t="shared" si="136"/>
        <v>3.5078942618237977E-2</v>
      </c>
      <c r="AG90" s="336">
        <f t="shared" si="136"/>
        <v>3.4773412102375403E-2</v>
      </c>
      <c r="AH90" s="336">
        <f t="shared" si="136"/>
        <v>3.4429996649890424E-2</v>
      </c>
      <c r="AI90" s="336">
        <f t="shared" si="136"/>
        <v>3.4088840005596484E-2</v>
      </c>
      <c r="AJ90" s="336">
        <f t="shared" si="136"/>
        <v>3.3756535209571205E-2</v>
      </c>
      <c r="AK90" s="336">
        <f t="shared" si="136"/>
        <v>3.3429528609691887E-2</v>
      </c>
      <c r="AL90" s="336">
        <f t="shared" si="136"/>
        <v>3.3112182105715975E-2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0.11763876558244368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0.11892183774681038</v>
      </c>
      <c r="R92" s="337">
        <f t="shared" si="137"/>
        <v>0.11827723497312043</v>
      </c>
      <c r="S92" s="337">
        <f t="shared" si="137"/>
        <v>0.11290728167924383</v>
      </c>
      <c r="T92" s="337">
        <f t="shared" si="137"/>
        <v>0.11272354891480181</v>
      </c>
      <c r="U92" s="337">
        <f t="shared" si="137"/>
        <v>0.11055826537939334</v>
      </c>
      <c r="V92" s="337">
        <f t="shared" si="137"/>
        <v>0.10782745349892346</v>
      </c>
      <c r="W92" s="337">
        <f t="shared" si="137"/>
        <v>9.8245806818531553E-2</v>
      </c>
      <c r="X92" s="337">
        <f t="shared" si="137"/>
        <v>0.10224301983121847</v>
      </c>
      <c r="Y92" s="337">
        <f t="shared" si="137"/>
        <v>0.10131158404701744</v>
      </c>
      <c r="Z92" s="337">
        <f t="shared" si="137"/>
        <v>0.1003257935657325</v>
      </c>
      <c r="AA92" s="337">
        <f t="shared" si="137"/>
        <v>9.942038655939206E-2</v>
      </c>
      <c r="AB92" s="337">
        <f t="shared" si="137"/>
        <v>9.8586022804912909E-2</v>
      </c>
      <c r="AC92" s="337">
        <f t="shared" si="137"/>
        <v>9.7747825056640855E-2</v>
      </c>
      <c r="AD92" s="337">
        <f t="shared" si="137"/>
        <v>9.6913566990177349E-2</v>
      </c>
      <c r="AE92" s="337">
        <f t="shared" ref="AE92:AL92" si="138">AE45/AE$49</f>
        <v>9.6075404721478089E-2</v>
      </c>
      <c r="AF92" s="337">
        <f t="shared" si="138"/>
        <v>9.523143822387245E-2</v>
      </c>
      <c r="AG92" s="337">
        <f t="shared" si="138"/>
        <v>9.4355205383856972E-2</v>
      </c>
      <c r="AH92" s="337">
        <f t="shared" si="138"/>
        <v>9.3433063947598219E-2</v>
      </c>
      <c r="AI92" s="337">
        <f t="shared" si="138"/>
        <v>9.2562983376426405E-2</v>
      </c>
      <c r="AJ92" s="337">
        <f t="shared" si="138"/>
        <v>9.1715415372040615E-2</v>
      </c>
      <c r="AK92" s="337">
        <f t="shared" si="138"/>
        <v>9.0879890934311702E-2</v>
      </c>
      <c r="AL92" s="337">
        <f t="shared" si="138"/>
        <v>9.0080186522028219E-2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2.0344934816912793E-2</v>
      </c>
      <c r="O93" s="336">
        <f t="shared" si="139"/>
        <v>1.9772781666938129E-2</v>
      </c>
      <c r="P93" s="336">
        <f t="shared" si="139"/>
        <v>1.9761454339418495E-2</v>
      </c>
      <c r="Q93" s="336">
        <f t="shared" si="139"/>
        <v>2.1173172564714349E-2</v>
      </c>
      <c r="R93" s="336">
        <f t="shared" si="139"/>
        <v>2.192663079527939E-2</v>
      </c>
      <c r="S93" s="336">
        <f t="shared" si="139"/>
        <v>2.1949259691061811E-2</v>
      </c>
      <c r="T93" s="336">
        <f t="shared" si="139"/>
        <v>1.9766542486685745E-2</v>
      </c>
      <c r="U93" s="336">
        <f t="shared" si="139"/>
        <v>1.9860611074531305E-2</v>
      </c>
      <c r="V93" s="336">
        <f t="shared" si="139"/>
        <v>1.8625208596427033E-2</v>
      </c>
      <c r="W93" s="336">
        <f t="shared" si="139"/>
        <v>1.6962863749930897E-2</v>
      </c>
      <c r="X93" s="336">
        <f t="shared" si="139"/>
        <v>2.899649559525477E-2</v>
      </c>
      <c r="Y93" s="336">
        <f t="shared" si="139"/>
        <v>2.9232857825268015E-2</v>
      </c>
      <c r="Z93" s="336">
        <f t="shared" si="139"/>
        <v>2.9452407171058251E-2</v>
      </c>
      <c r="AA93" s="336">
        <f t="shared" si="139"/>
        <v>2.9687990076283415E-2</v>
      </c>
      <c r="AB93" s="336">
        <f t="shared" si="139"/>
        <v>2.9961500448507143E-2</v>
      </c>
      <c r="AC93" s="336">
        <f t="shared" si="139"/>
        <v>3.0235512787523192E-2</v>
      </c>
      <c r="AD93" s="336">
        <f t="shared" si="139"/>
        <v>3.0465475167731324E-2</v>
      </c>
      <c r="AE93" s="336">
        <f t="shared" ref="AE93:AL93" si="140">AE46/AE$49</f>
        <v>3.0665908652158819E-2</v>
      </c>
      <c r="AF93" s="336">
        <f t="shared" si="140"/>
        <v>3.0858290882084142E-2</v>
      </c>
      <c r="AG93" s="336">
        <f t="shared" si="140"/>
        <v>3.1040689585039093E-2</v>
      </c>
      <c r="AH93" s="336">
        <f t="shared" si="140"/>
        <v>3.1213818590096445E-2</v>
      </c>
      <c r="AI93" s="336">
        <f t="shared" si="140"/>
        <v>3.1410307054892644E-2</v>
      </c>
      <c r="AJ93" s="336">
        <f t="shared" si="140"/>
        <v>3.1610977551151546E-2</v>
      </c>
      <c r="AK93" s="336">
        <f t="shared" si="140"/>
        <v>3.1815116027994535E-2</v>
      </c>
      <c r="AL93" s="336">
        <f t="shared" si="140"/>
        <v>3.2019571874075323E-2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0.10415040638807252</v>
      </c>
      <c r="N94" s="336">
        <f t="shared" si="141"/>
        <v>9.7293830765530886E-2</v>
      </c>
      <c r="O94" s="336">
        <f t="shared" si="141"/>
        <v>9.1667296711780727E-2</v>
      </c>
      <c r="P94" s="336">
        <f t="shared" si="141"/>
        <v>9.7136418408376321E-2</v>
      </c>
      <c r="Q94" s="336">
        <f t="shared" si="141"/>
        <v>9.7748665182096017E-2</v>
      </c>
      <c r="R94" s="336">
        <f t="shared" si="141"/>
        <v>9.6350604177841026E-2</v>
      </c>
      <c r="S94" s="336">
        <f t="shared" si="141"/>
        <v>9.0958021988182022E-2</v>
      </c>
      <c r="T94" s="336">
        <f t="shared" si="141"/>
        <v>9.2957006428116079E-2</v>
      </c>
      <c r="U94" s="336">
        <f t="shared" si="141"/>
        <v>9.0697654304862027E-2</v>
      </c>
      <c r="V94" s="336">
        <f t="shared" si="141"/>
        <v>8.9202244902496439E-2</v>
      </c>
      <c r="W94" s="336">
        <f t="shared" si="141"/>
        <v>8.1282943068600649E-2</v>
      </c>
      <c r="X94" s="336">
        <f t="shared" si="141"/>
        <v>7.3246524235963714E-2</v>
      </c>
      <c r="Y94" s="336">
        <f t="shared" si="141"/>
        <v>7.207872622174942E-2</v>
      </c>
      <c r="Z94" s="336">
        <f t="shared" si="141"/>
        <v>7.0873386394674234E-2</v>
      </c>
      <c r="AA94" s="336">
        <f t="shared" si="141"/>
        <v>6.9732396483108652E-2</v>
      </c>
      <c r="AB94" s="336">
        <f t="shared" si="141"/>
        <v>6.8624522356405759E-2</v>
      </c>
      <c r="AC94" s="336">
        <f t="shared" si="141"/>
        <v>6.7512312269117664E-2</v>
      </c>
      <c r="AD94" s="336">
        <f t="shared" si="141"/>
        <v>6.6448091822446029E-2</v>
      </c>
      <c r="AE94" s="336">
        <f t="shared" ref="AE94:AL94" si="142">AE47/AE$49</f>
        <v>6.540949606931927E-2</v>
      </c>
      <c r="AF94" s="336">
        <f t="shared" si="142"/>
        <v>6.4373147341788312E-2</v>
      </c>
      <c r="AG94" s="336">
        <f t="shared" si="142"/>
        <v>6.3314515798817875E-2</v>
      </c>
      <c r="AH94" s="336">
        <f t="shared" si="142"/>
        <v>6.2219245357501771E-2</v>
      </c>
      <c r="AI94" s="336">
        <f t="shared" si="142"/>
        <v>6.1152676321533768E-2</v>
      </c>
      <c r="AJ94" s="336">
        <f t="shared" si="142"/>
        <v>6.0104437820889069E-2</v>
      </c>
      <c r="AK94" s="336">
        <f t="shared" si="142"/>
        <v>5.9064774906317168E-2</v>
      </c>
      <c r="AL94" s="336">
        <f t="shared" si="142"/>
        <v>5.8060614647952889E-2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Sheffield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Sheffield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Sheffield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Sheffield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Sheffield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Sheffield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Sheffield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Sheffield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Sheffield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Sheffield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Sheffield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Sheffield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Sheffield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7.7764307591825883</v>
      </c>
      <c r="Y4" s="11">
        <f>'Occ T1'!D8-'Occ T1'!C8</f>
        <v>3.564761741429173</v>
      </c>
      <c r="Z4" s="11">
        <f>'Occ T1'!E8-'Occ T1'!D8</f>
        <v>-4.6441336568350522</v>
      </c>
      <c r="AA4" s="11">
        <f>'Occ T1'!F8-'Occ T1'!E8</f>
        <v>5.4409896548707479</v>
      </c>
      <c r="AB4" s="11">
        <f>'Occ T1'!D8-'Occ T1'!B8</f>
        <v>11.341192500611761</v>
      </c>
      <c r="AC4" s="11">
        <f>'Occ T1'!F8-'Occ T1'!D8</f>
        <v>0.79685599803569573</v>
      </c>
    </row>
    <row r="5" spans="1:29" x14ac:dyDescent="0.2">
      <c r="W5" s="10" t="str">
        <f>name!E5</f>
        <v>Professional occupations</v>
      </c>
      <c r="X5" s="11">
        <f>'Occ T1'!C9-'Occ T1'!B9</f>
        <v>17.595855997973601</v>
      </c>
      <c r="Y5" s="11">
        <f>'Occ T1'!D9-'Occ T1'!C9</f>
        <v>9.4213423641494103</v>
      </c>
      <c r="Z5" s="11">
        <f>'Occ T1'!E9-'Occ T1'!D9</f>
        <v>7.7514218214532207</v>
      </c>
      <c r="AA5" s="11">
        <f>'Occ T1'!F9-'Occ T1'!E9</f>
        <v>16.14954346686693</v>
      </c>
      <c r="AB5" s="11">
        <f>'Occ T1'!D9-'Occ T1'!B9</f>
        <v>27.017198362123011</v>
      </c>
      <c r="AC5" s="11">
        <f>'Occ T1'!F9-'Occ T1'!D9</f>
        <v>23.900965288320151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6.8017494452760729</v>
      </c>
      <c r="Y6" s="11">
        <f>'Occ T1'!D10-'Occ T1'!C10</f>
        <v>5.8764602664872143</v>
      </c>
      <c r="Z6" s="11">
        <f>'Occ T1'!E10-'Occ T1'!D10</f>
        <v>4.3524640439008522</v>
      </c>
      <c r="AA6" s="11">
        <f>'Occ T1'!F10-'Occ T1'!E10</f>
        <v>8.6792172175034779</v>
      </c>
      <c r="AB6" s="11">
        <f>'Occ T1'!D10-'Occ T1'!B10</f>
        <v>12.678209711763287</v>
      </c>
      <c r="AC6" s="11">
        <f>'Occ T1'!F10-'Occ T1'!D10</f>
        <v>13.03168126140433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-4.2109639701608046</v>
      </c>
      <c r="Y7" s="11">
        <f>'Occ T1'!D11-'Occ T1'!C11</f>
        <v>4.8022826799835769</v>
      </c>
      <c r="Z7" s="11">
        <f>'Occ T1'!E11-'Occ T1'!D11</f>
        <v>1.9966759629387525</v>
      </c>
      <c r="AA7" s="11">
        <f>'Occ T1'!F11-'Occ T1'!E11</f>
        <v>-3.6508263270530392</v>
      </c>
      <c r="AB7" s="11">
        <f>'Occ T1'!D11-'Occ T1'!B11</f>
        <v>0.59131870982277235</v>
      </c>
      <c r="AC7" s="11">
        <f>'Occ T1'!F11-'Occ T1'!D11</f>
        <v>-1.6541503641142867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-5.8132177016716469</v>
      </c>
      <c r="Z8" s="11">
        <f>'Occ T1'!E12-'Occ T1'!D12</f>
        <v>-2.03178528242006</v>
      </c>
      <c r="AA8" s="11">
        <f>'Occ T1'!F12-'Occ T1'!E12</f>
        <v>-4.6746398059672316</v>
      </c>
      <c r="AB8" s="11">
        <f>'Occ T1'!D12-'Occ T1'!B12</f>
        <v>-9.8104172175717395</v>
      </c>
      <c r="AC8" s="11">
        <f>'Occ T1'!F12-'Occ T1'!D12</f>
        <v>-6.7064250883872916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2.0974664669162308</v>
      </c>
      <c r="Y9" s="11">
        <f>'Occ T1'!D13-'Occ T1'!C13</f>
        <v>-1.3000644525547358</v>
      </c>
      <c r="Z9" s="11">
        <f>'Occ T1'!E13-'Occ T1'!D13</f>
        <v>0.54576273120710539</v>
      </c>
      <c r="AA9" s="11">
        <f>'Occ T1'!F13-'Occ T1'!E13</f>
        <v>5.4251289999594832</v>
      </c>
      <c r="AB9" s="11">
        <f>'Occ T1'!D13-'Occ T1'!B13</f>
        <v>0.79740201436149505</v>
      </c>
      <c r="AC9" s="11">
        <f>'Occ T1'!F13-'Occ T1'!D13</f>
        <v>5.9708917311665886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-0.73963650653443835</v>
      </c>
      <c r="Z10" s="11">
        <f>'Occ T1'!E14-'Occ T1'!D14</f>
        <v>-0.26552773341617808</v>
      </c>
      <c r="AA10" s="11">
        <f>'Occ T1'!F14-'Occ T1'!E14</f>
        <v>-0.30872476927066828</v>
      </c>
      <c r="AB10" s="11">
        <f>'Occ T1'!D14-'Occ T1'!B14</f>
        <v>0.3616453033502367</v>
      </c>
      <c r="AC10" s="11">
        <f>'Occ T1'!F14-'Occ T1'!D14</f>
        <v>-0.57425250268684636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-1.3679012917654418</v>
      </c>
      <c r="Y11" s="11">
        <f>'Occ T1'!D15-'Occ T1'!C15</f>
        <v>-3.0756363909731945</v>
      </c>
      <c r="Z11" s="11">
        <f>'Occ T1'!E15-'Occ T1'!D15</f>
        <v>0.53531042743328072</v>
      </c>
      <c r="AA11" s="11">
        <f>'Occ T1'!F15-'Occ T1'!E15</f>
        <v>-3.3754392489991432</v>
      </c>
      <c r="AB11" s="11">
        <f>'Occ T1'!D15-'Occ T1'!B15</f>
        <v>-4.4435376827386364</v>
      </c>
      <c r="AC11" s="11">
        <f>'Occ T1'!F15-'Occ T1'!D15</f>
        <v>-2.8401288215658624</v>
      </c>
    </row>
    <row r="12" spans="1:29" x14ac:dyDescent="0.2">
      <c r="W12" s="10" t="str">
        <f>name!E12</f>
        <v>Elementary occupations</v>
      </c>
      <c r="X12" s="11">
        <f>'Occ T1'!C16-'Occ T1'!B16</f>
        <v>-4.1017197014063385</v>
      </c>
      <c r="Y12" s="11">
        <f>'Occ T1'!D16-'Occ T1'!C16</f>
        <v>-5.3922920003158268</v>
      </c>
      <c r="Z12" s="11">
        <f>'Occ T1'!E16-'Occ T1'!D16</f>
        <v>1.1448116857384107</v>
      </c>
      <c r="AA12" s="11">
        <f>'Occ T1'!F16-'Occ T1'!E16</f>
        <v>-3.7762491879109916</v>
      </c>
      <c r="AB12" s="11">
        <f>'Occ T1'!D16-'Occ T1'!B16</f>
        <v>-9.4940117017221652</v>
      </c>
      <c r="AC12" s="11">
        <f>'Occ T1'!F16-'Occ T1'!D16</f>
        <v>-2.6314375021725809</v>
      </c>
    </row>
    <row r="14" spans="1:29" x14ac:dyDescent="0.2">
      <c r="W14" s="10" t="str">
        <f>name!E3</f>
        <v>All occupations</v>
      </c>
      <c r="X14" s="11">
        <f>'Occ T1'!C18-'Occ T1'!B18</f>
        <v>21.695000000000391</v>
      </c>
      <c r="Y14" s="11">
        <f>'Occ T1'!D18-'Occ T1'!C18</f>
        <v>7.3439999999994825</v>
      </c>
      <c r="Z14" s="11">
        <f>'Occ T1'!E18-'Occ T1'!D18</f>
        <v>9.385000000000332</v>
      </c>
      <c r="AA14" s="11">
        <f>'Occ T1'!F18-'Occ T1'!E18</f>
        <v>19.908999999999764</v>
      </c>
      <c r="AB14" s="11">
        <f>'Occ T1'!D18-'Occ T1'!B18</f>
        <v>29.038999999999874</v>
      </c>
      <c r="AC14" s="11">
        <f>'Occ T1'!F18-'Occ T1'!D18</f>
        <v>29.294000000000096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Sheffield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0.79685599803569573</v>
      </c>
      <c r="O3" s="11">
        <f>'Occ T1'!AB64</f>
        <v>2.5422210546532078</v>
      </c>
      <c r="P3" s="11">
        <f>'Occ T1'!Q64</f>
        <v>-1.7453650566174943</v>
      </c>
    </row>
    <row r="4" spans="1:16" x14ac:dyDescent="0.2">
      <c r="M4" s="10" t="str">
        <f>name!E5</f>
        <v>Professional occupations</v>
      </c>
      <c r="N4" s="11">
        <f>'Occ T1'!F65</f>
        <v>23.900965288320151</v>
      </c>
      <c r="O4" s="11">
        <f>'Occ T1'!AB65</f>
        <v>13.734990516010072</v>
      </c>
      <c r="P4" s="11">
        <f>'Occ T1'!Q65</f>
        <v>10.165974772310108</v>
      </c>
    </row>
    <row r="5" spans="1:16" x14ac:dyDescent="0.2">
      <c r="M5" s="10" t="str">
        <f>name!E6</f>
        <v>Associate professional occupations</v>
      </c>
      <c r="N5" s="11">
        <f>'Occ T1'!F66</f>
        <v>13.03168126140433</v>
      </c>
      <c r="O5" s="11">
        <f>'Occ T1'!AB66</f>
        <v>13.841774096485437</v>
      </c>
      <c r="P5" s="11">
        <f>'Occ T1'!Q66</f>
        <v>-0.81009283508116425</v>
      </c>
    </row>
    <row r="6" spans="1:16" x14ac:dyDescent="0.2">
      <c r="M6" s="10" t="str">
        <f>name!E7</f>
        <v>Administrative and secretarial occupations</v>
      </c>
      <c r="N6" s="11">
        <f>'Occ T1'!F67</f>
        <v>-1.6541503641142867</v>
      </c>
      <c r="O6" s="11">
        <f>'Occ T1'!AB67</f>
        <v>-7.5773182026690549</v>
      </c>
      <c r="P6" s="11">
        <f>'Occ T1'!Q67</f>
        <v>5.9231678385548641</v>
      </c>
    </row>
    <row r="7" spans="1:16" x14ac:dyDescent="0.2">
      <c r="M7" s="10" t="str">
        <f>name!E8</f>
        <v>Skilled trades occupations</v>
      </c>
      <c r="N7" s="11">
        <f>'Occ T1'!F68</f>
        <v>-6.7064250883872916</v>
      </c>
      <c r="O7" s="11">
        <f>'Occ T1'!AB68</f>
        <v>0.59571017295757134</v>
      </c>
      <c r="P7" s="11">
        <f>'Occ T1'!Q68</f>
        <v>-7.3021352613448869</v>
      </c>
    </row>
    <row r="8" spans="1:16" x14ac:dyDescent="0.2">
      <c r="M8" s="10" t="str">
        <f>name!E9</f>
        <v>Caring, leisure and other service occupations</v>
      </c>
      <c r="N8" s="11">
        <f>'Occ T1'!F69</f>
        <v>5.9708917311665886</v>
      </c>
      <c r="O8" s="11">
        <f>'Occ T1'!AB69</f>
        <v>3.232506376126274</v>
      </c>
      <c r="P8" s="11">
        <f>'Occ T1'!Q69</f>
        <v>2.7383853550403128</v>
      </c>
    </row>
    <row r="9" spans="1:16" x14ac:dyDescent="0.2">
      <c r="M9" s="10" t="str">
        <f>name!E10</f>
        <v>Sales and customer service occupations</v>
      </c>
      <c r="N9" s="11">
        <f>'Occ T1'!F70</f>
        <v>-0.57425250268684636</v>
      </c>
      <c r="O9" s="11">
        <f>'Occ T1'!AB70</f>
        <v>-2.6778488005692154</v>
      </c>
      <c r="P9" s="11">
        <f>'Occ T1'!Q70</f>
        <v>2.1035962978822624</v>
      </c>
    </row>
    <row r="10" spans="1:16" x14ac:dyDescent="0.2">
      <c r="M10" s="10" t="str">
        <f>name!E11</f>
        <v>Process, plant and machine operatives</v>
      </c>
      <c r="N10" s="11">
        <f>'Occ T1'!F71</f>
        <v>-2.8401288215658624</v>
      </c>
      <c r="O10" s="11">
        <f>'Occ T1'!AB71</f>
        <v>1.2267545871822447</v>
      </c>
      <c r="P10" s="11">
        <f>'Occ T1'!Q71</f>
        <v>-4.0668834087480903</v>
      </c>
    </row>
    <row r="11" spans="1:16" x14ac:dyDescent="0.2">
      <c r="M11" s="10" t="str">
        <f>name!E12</f>
        <v>Elementary occupations</v>
      </c>
      <c r="N11" s="11">
        <f>'Occ T1'!F72</f>
        <v>-2.6314375021725809</v>
      </c>
      <c r="O11" s="11">
        <f>'Occ T1'!AB72</f>
        <v>-2.6045360536980162</v>
      </c>
      <c r="P11" s="11">
        <f>'Occ T1'!Q72</f>
        <v>-2.690144847452558E-2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29.294000000000096</v>
      </c>
      <c r="O13" s="11">
        <f>'Occ T1'!AB74</f>
        <v>22.314253746478471</v>
      </c>
      <c r="P13" s="11">
        <f>'Occ T1'!Q74</f>
        <v>6.9797462535213413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Sheffield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1.0790990025639218</v>
      </c>
      <c r="O3" s="11">
        <f>'Occ T5'!H44</f>
        <v>1.3535029075910856</v>
      </c>
      <c r="P3" s="11">
        <f>'Occ T5'!G44</f>
        <v>-1.6357459121193116</v>
      </c>
    </row>
    <row r="4" spans="1:16" x14ac:dyDescent="0.2">
      <c r="M4" s="10" t="str">
        <f>name!E5</f>
        <v>Professional occupations</v>
      </c>
      <c r="N4" s="11">
        <f>'Occ T5'!I45</f>
        <v>-0.20003816780029737</v>
      </c>
      <c r="O4" s="11">
        <f>'Occ T5'!H45</f>
        <v>5.0377941814784784</v>
      </c>
      <c r="P4" s="11">
        <f>'Occ T5'!G45</f>
        <v>19.063209274641963</v>
      </c>
    </row>
    <row r="5" spans="1:16" x14ac:dyDescent="0.2">
      <c r="M5" s="10" t="str">
        <f>name!E6</f>
        <v>Associate professional occupations</v>
      </c>
      <c r="N5" s="11">
        <f>'Occ T5'!I46</f>
        <v>0.15685236995344454</v>
      </c>
      <c r="O5" s="11">
        <f>'Occ T5'!H46</f>
        <v>4.8113582917328976</v>
      </c>
      <c r="P5" s="11">
        <f>'Occ T5'!G46</f>
        <v>8.0634705997179239</v>
      </c>
    </row>
    <row r="6" spans="1:16" x14ac:dyDescent="0.2">
      <c r="M6" s="10" t="str">
        <f>name!E7</f>
        <v>Administrative and secretarial occupations</v>
      </c>
      <c r="N6" s="11">
        <f>'Occ T5'!I47</f>
        <v>-0.17065626509886389</v>
      </c>
      <c r="O6" s="11">
        <f>'Occ T5'!H47</f>
        <v>-2.7368052953660609</v>
      </c>
      <c r="P6" s="11">
        <f>'Occ T5'!G47</f>
        <v>1.2533111963506727</v>
      </c>
    </row>
    <row r="7" spans="1:16" x14ac:dyDescent="0.2">
      <c r="M7" s="10" t="str">
        <f>name!E8</f>
        <v>Skilled trades occupations</v>
      </c>
      <c r="N7" s="11">
        <f>'Occ T5'!I48</f>
        <v>0.74532452604811539</v>
      </c>
      <c r="O7" s="11">
        <f>'Occ T5'!H48</f>
        <v>0.55023383339703535</v>
      </c>
      <c r="P7" s="11">
        <f>'Occ T5'!G48</f>
        <v>-8.0019834478324263</v>
      </c>
    </row>
    <row r="8" spans="1:16" x14ac:dyDescent="0.2">
      <c r="M8" s="10" t="str">
        <f>name!E9</f>
        <v>Caring, leisure and other service occupations</v>
      </c>
      <c r="N8" s="11">
        <f>'Occ T5'!I49</f>
        <v>0.38980094351702554</v>
      </c>
      <c r="O8" s="11">
        <f>'Occ T5'!H49</f>
        <v>0.38302586821787798</v>
      </c>
      <c r="P8" s="11">
        <f>'Occ T5'!G49</f>
        <v>5.1980649194315909</v>
      </c>
    </row>
    <row r="9" spans="1:16" x14ac:dyDescent="0.2">
      <c r="M9" s="10" t="str">
        <f>name!E10</f>
        <v>Sales and customer service occupations</v>
      </c>
      <c r="N9" s="11">
        <f>'Occ T5'!I50</f>
        <v>-0.60638451689872541</v>
      </c>
      <c r="O9" s="11">
        <f>'Occ T5'!H50</f>
        <v>0.24579215209903182</v>
      </c>
      <c r="P9" s="11">
        <f>'Occ T5'!G50</f>
        <v>-0.21366013788723848</v>
      </c>
    </row>
    <row r="10" spans="1:16" x14ac:dyDescent="0.2">
      <c r="M10" s="10" t="str">
        <f>name!E11</f>
        <v>Process, plant and machine operatives</v>
      </c>
      <c r="N10" s="11">
        <f>'Occ T5'!I51</f>
        <v>1.2944678374273897</v>
      </c>
      <c r="O10" s="11">
        <f>'Occ T5'!H51</f>
        <v>1.0980819744599009</v>
      </c>
      <c r="P10" s="11">
        <f>'Occ T5'!G51</f>
        <v>-5.2326786334531548</v>
      </c>
    </row>
    <row r="11" spans="1:16" x14ac:dyDescent="0.2">
      <c r="M11" s="10" t="str">
        <f>name!E12</f>
        <v>Elementary occupations</v>
      </c>
      <c r="N11" s="11">
        <f>'Occ T5'!I52</f>
        <v>0.97314319354949541</v>
      </c>
      <c r="O11" s="11">
        <f>'Occ T5'!H52</f>
        <v>-5.1325536026418348</v>
      </c>
      <c r="P11" s="11">
        <f>'Occ T5'!G52</f>
        <v>1.5279729069197572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3.661608923261511</v>
      </c>
      <c r="O13" s="11">
        <f>'Occ T5'!H54</f>
        <v>5.6104303109683826</v>
      </c>
      <c r="P13" s="11">
        <f>'Occ T5'!G54</f>
        <v>20.021960765769791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0.37966448321137491</v>
      </c>
      <c r="O18" s="11">
        <f>'Occ T5'!AN44</f>
        <v>1.1706189632215853</v>
      </c>
      <c r="P18" s="11">
        <f>'Occ T5'!AM44</f>
        <v>0.99193760822025112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0.83000842937416852</v>
      </c>
      <c r="O19" s="11">
        <f>'Occ T5'!AN45</f>
        <v>3.5020975552636848</v>
      </c>
      <c r="P19" s="11">
        <f>'Occ T5'!AM45</f>
        <v>9.40288453137223</v>
      </c>
    </row>
    <row r="20" spans="13:16" x14ac:dyDescent="0.2">
      <c r="M20" s="10" t="str">
        <f t="shared" si="0"/>
        <v>Associate professional occupations</v>
      </c>
      <c r="N20" s="11">
        <f>'Occ T5'!AO46</f>
        <v>0.25426598262770739</v>
      </c>
      <c r="O20" s="11">
        <f>'Occ T5'!AN46</f>
        <v>4.5089748974574544</v>
      </c>
      <c r="P20" s="11">
        <f>'Occ T5'!AM46</f>
        <v>9.0785332164002597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-0.34567956684318446</v>
      </c>
      <c r="O21" s="11">
        <f>'Occ T5'!AN47</f>
        <v>-3.171362291747478</v>
      </c>
      <c r="P21" s="11">
        <f>'Occ T5'!AM47</f>
        <v>-4.0602763440783711</v>
      </c>
    </row>
    <row r="22" spans="13:16" x14ac:dyDescent="0.2">
      <c r="M22" s="10" t="str">
        <f t="shared" si="0"/>
        <v>Skilled trades occupations</v>
      </c>
      <c r="N22" s="11">
        <f>'Occ T5'!AO48</f>
        <v>0.41763453661209571</v>
      </c>
      <c r="O22" s="11">
        <f>'Occ T5'!AN48</f>
        <v>0.11315005066529404</v>
      </c>
      <c r="P22" s="11">
        <f>'Occ T5'!AM48</f>
        <v>6.4925585680186249E-2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4.0190586196539257E-2</v>
      </c>
      <c r="O23" s="11">
        <f>'Occ T5'!AN49</f>
        <v>-0.82546657999711215</v>
      </c>
      <c r="P23" s="11">
        <f>'Occ T5'!AM49</f>
        <v>4.0177823699267741</v>
      </c>
    </row>
    <row r="24" spans="13:16" x14ac:dyDescent="0.2">
      <c r="M24" s="10" t="str">
        <f t="shared" si="0"/>
        <v>Sales and customer service occupations</v>
      </c>
      <c r="N24" s="11">
        <f>'Occ T5'!AO50</f>
        <v>-0.33973573939923107</v>
      </c>
      <c r="O24" s="11">
        <f>'Occ T5'!AN50</f>
        <v>-0.74133150054606034</v>
      </c>
      <c r="P24" s="11">
        <f>'Occ T5'!AM50</f>
        <v>-1.59678156062391</v>
      </c>
    </row>
    <row r="25" spans="13:16" x14ac:dyDescent="0.2">
      <c r="M25" s="10" t="str">
        <f t="shared" si="0"/>
        <v>Process, plant and machine operatives</v>
      </c>
      <c r="N25" s="11">
        <f>'Occ T5'!AO51</f>
        <v>3.773335230016106E-3</v>
      </c>
      <c r="O25" s="11">
        <f>'Occ T5'!AN51</f>
        <v>0.81015451129900695</v>
      </c>
      <c r="P25" s="11">
        <f>'Occ T5'!AM51</f>
        <v>0.41282674065321245</v>
      </c>
    </row>
    <row r="26" spans="13:16" x14ac:dyDescent="0.2">
      <c r="M26" s="10" t="str">
        <f t="shared" si="0"/>
        <v>Elementary occupations</v>
      </c>
      <c r="N26" s="11">
        <f>'Occ T5'!AO52</f>
        <v>0.38175232502952872</v>
      </c>
      <c r="O26" s="11">
        <f>'Occ T5'!AN52</f>
        <v>-3.4823270433379356</v>
      </c>
      <c r="P26" s="11">
        <f>'Occ T5'!AM52</f>
        <v>0.49603866461040003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1.6218743720390165</v>
      </c>
      <c r="O28" s="11">
        <f>'Occ T5'!AN54</f>
        <v>1.8845085622784268</v>
      </c>
      <c r="P28" s="11">
        <f>'Occ T5'!AM54</f>
        <v>18.807870812161042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0.69943451935254863</v>
      </c>
      <c r="O33" s="11">
        <f>'Occ T5'!X44</f>
        <v>0.18288394436950073</v>
      </c>
      <c r="P33" s="11">
        <f>'Occ T5'!W44</f>
        <v>-2.627683520339545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-1.0300465971744659</v>
      </c>
      <c r="O34" s="11">
        <f>'Occ T5'!X45</f>
        <v>1.5356966262147953</v>
      </c>
      <c r="P34" s="11">
        <f>'Occ T5'!W45</f>
        <v>9.6603247432697614</v>
      </c>
    </row>
    <row r="35" spans="1:16" x14ac:dyDescent="0.2">
      <c r="M35" s="10" t="str">
        <f t="shared" si="1"/>
        <v>Associate professional occupations</v>
      </c>
      <c r="N35" s="11">
        <f>'Occ T5'!Y46</f>
        <v>-9.741361267425841E-2</v>
      </c>
      <c r="O35" s="11">
        <f>'Occ T5'!X46</f>
        <v>0.30238339427544147</v>
      </c>
      <c r="P35" s="11">
        <f>'Occ T5'!W46</f>
        <v>-1.0150626166823891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0.17502330174432135</v>
      </c>
      <c r="O36" s="11">
        <f>'Occ T5'!X47</f>
        <v>0.4345569963814393</v>
      </c>
      <c r="P36" s="11">
        <f>'Occ T5'!W47</f>
        <v>5.3135875404290829</v>
      </c>
    </row>
    <row r="37" spans="1:16" x14ac:dyDescent="0.2">
      <c r="M37" s="10" t="str">
        <f t="shared" si="1"/>
        <v>Skilled trades occupations</v>
      </c>
      <c r="N37" s="11">
        <f>'Occ T5'!Y48</f>
        <v>0.32768998943602412</v>
      </c>
      <c r="O37" s="11">
        <f>'Occ T5'!X48</f>
        <v>0.43708378273174553</v>
      </c>
      <c r="P37" s="11">
        <f>'Occ T5'!W48</f>
        <v>-8.0669090335126121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0.34961035732048673</v>
      </c>
      <c r="O38" s="11">
        <f>'Occ T5'!X49</f>
        <v>1.2084924482149959</v>
      </c>
      <c r="P38" s="11">
        <f>'Occ T5'!W49</f>
        <v>1.1802825495048248</v>
      </c>
    </row>
    <row r="39" spans="1:16" x14ac:dyDescent="0.2">
      <c r="M39" s="10" t="str">
        <f t="shared" si="1"/>
        <v>Sales and customer service occupations</v>
      </c>
      <c r="N39" s="11">
        <f>'Occ T5'!Y50</f>
        <v>-0.26664877749949567</v>
      </c>
      <c r="O39" s="11">
        <f>'Occ T5'!X50</f>
        <v>0.98712365264510638</v>
      </c>
      <c r="P39" s="11">
        <f>'Occ T5'!W50</f>
        <v>1.3831214227366697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Sheffield City Region</v>
      </c>
      <c r="M40" s="10" t="str">
        <f t="shared" si="1"/>
        <v>Process, plant and machine operatives</v>
      </c>
      <c r="N40" s="11">
        <f>'Occ T5'!Y51</f>
        <v>1.290694502197387</v>
      </c>
      <c r="O40" s="11">
        <f>'Occ T5'!X51</f>
        <v>0.28792746316089435</v>
      </c>
      <c r="P40" s="11">
        <f>'Occ T5'!W51</f>
        <v>-5.6455053741063566</v>
      </c>
    </row>
    <row r="41" spans="1:16" x14ac:dyDescent="0.2">
      <c r="M41" s="10" t="str">
        <f t="shared" si="1"/>
        <v>Elementary occupations</v>
      </c>
      <c r="N41" s="11">
        <f>'Occ T5'!Y52</f>
        <v>0.59139086851996403</v>
      </c>
      <c r="O41" s="11">
        <f>'Occ T5'!X52</f>
        <v>-1.6502265593039045</v>
      </c>
      <c r="P41" s="11">
        <f>'Occ T5'!W52</f>
        <v>1.031934242309358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2.0397345512225087</v>
      </c>
      <c r="O43" s="11">
        <f>'Occ T5'!X54</f>
        <v>3.7259217486900269</v>
      </c>
      <c r="P43" s="11">
        <f>'Occ T5'!W54</f>
        <v>1.2140899536088057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Sheffield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Sheffield City Region, Sheffield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7.4539050252658123</v>
      </c>
      <c r="C5" s="11">
        <f>HLOOKUP(C$3,'Qual F1'!$M$4:$BW$14,11,FALSE)</f>
        <v>9.0990913122124439</v>
      </c>
      <c r="D5" s="11">
        <f>HLOOKUP(D$3,'Qual F1'!$M$4:$BW$14,11,FALSE)</f>
        <v>8.7536834851013019</v>
      </c>
      <c r="E5" s="11">
        <f>HLOOKUP(E$3,'Qual F1'!$M$4:$BW$14,11,FALSE)</f>
        <v>11.896649896017854</v>
      </c>
      <c r="F5" s="11">
        <f>HLOOKUP(F$3,'Qual F1'!$M$4:$BW$14,11,FALSE)</f>
        <v>16.148923958404627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48.533879616761254</v>
      </c>
      <c r="C6" s="11">
        <f>HLOOKUP(C$3,'Qual F1'!$M$4:$BW$14,10,FALSE)</f>
        <v>61.486616561857858</v>
      </c>
      <c r="D6" s="11">
        <f>HLOOKUP(D$3,'Qual F1'!$M$4:$BW$14,10,FALSE)</f>
        <v>59.112960939326399</v>
      </c>
      <c r="E6" s="11">
        <f>HLOOKUP(E$3,'Qual F1'!$M$4:$BW$14,10,FALSE)</f>
        <v>80.961997487791365</v>
      </c>
      <c r="F6" s="11">
        <f>HLOOKUP(F$3,'Qual F1'!$M$4:$BW$14,10,FALSE)</f>
        <v>109.9589874714772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100.79639418098232</v>
      </c>
      <c r="C7" s="11">
        <f>HLOOKUP(C$3,'Qual F1'!$M$4:$BW$14,9,FALSE)</f>
        <v>113.87307989564883</v>
      </c>
      <c r="D7" s="11">
        <f>HLOOKUP(D$3,'Qual F1'!$M$4:$BW$14,9,FALSE)</f>
        <v>117.32059725733077</v>
      </c>
      <c r="E7" s="11">
        <f>HLOOKUP(E$3,'Qual F1'!$M$4:$BW$14,9,FALSE)</f>
        <v>131.89012465535569</v>
      </c>
      <c r="F7" s="11">
        <f>HLOOKUP(F$3,'Qual F1'!$M$4:$BW$14,9,FALSE)</f>
        <v>154.51992125761996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33.734353831325933</v>
      </c>
      <c r="D8" s="11">
        <f>HLOOKUP(D$3,'Qual F1'!$M$4:$BW$14,8,FALSE)</f>
        <v>33.090545405401116</v>
      </c>
      <c r="E8" s="11">
        <f>HLOOKUP(E$3,'Qual F1'!$M$4:$BW$14,8,FALSE)</f>
        <v>34.616486347287591</v>
      </c>
      <c r="F8" s="11">
        <f>HLOOKUP(F$3,'Qual F1'!$M$4:$BW$14,8,FALSE)</f>
        <v>37.730916595542695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28.883887880083716</v>
      </c>
      <c r="C9" s="11">
        <f>HLOOKUP(C$3,'Qual F1'!$M$4:$BW$14,7,FALSE)</f>
        <v>31.234084660198512</v>
      </c>
      <c r="D9" s="11">
        <f>HLOOKUP(D$3,'Qual F1'!$M$4:$BW$14,7,FALSE)</f>
        <v>31.553721419451033</v>
      </c>
      <c r="E9" s="11">
        <f>HLOOKUP(E$3,'Qual F1'!$M$4:$BW$14,7,FALSE)</f>
        <v>35.041185801250009</v>
      </c>
      <c r="F9" s="11">
        <f>HLOOKUP(F$3,'Qual F1'!$M$4:$BW$14,7,FALSE)</f>
        <v>40.640355301875132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135.13790495553434</v>
      </c>
      <c r="C10" s="11">
        <f>HLOOKUP(C$3,'Qual F1'!$M$4:$BW$14,6,FALSE)</f>
        <v>142.12806479331994</v>
      </c>
      <c r="D10" s="11">
        <f>HLOOKUP(D$3,'Qual F1'!$M$4:$BW$14,6,FALSE)</f>
        <v>153.48849572048846</v>
      </c>
      <c r="E10" s="11">
        <f>HLOOKUP(E$3,'Qual F1'!$M$4:$BW$14,6,FALSE)</f>
        <v>150.13816712426907</v>
      </c>
      <c r="F10" s="11">
        <f>HLOOKUP(F$3,'Qual F1'!$M$4:$BW$14,6,FALSE)</f>
        <v>162.05647995435228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130.82146963636629</v>
      </c>
      <c r="C11" s="11">
        <f>HLOOKUP(C$3,'Qual F1'!$M$4:$BW$14,5,FALSE)</f>
        <v>126.40077306102289</v>
      </c>
      <c r="D11" s="11">
        <f>HLOOKUP(D$3,'Qual F1'!$M$4:$BW$14,5,FALSE)</f>
        <v>136.89316424207158</v>
      </c>
      <c r="E11" s="11">
        <f>HLOOKUP(E$3,'Qual F1'!$M$4:$BW$14,5,FALSE)</f>
        <v>118.76537552129606</v>
      </c>
      <c r="F11" s="11">
        <f>HLOOKUP(F$3,'Qual F1'!$M$4:$BW$14,5,FALSE)</f>
        <v>94.588260463299562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94.75891333585885</v>
      </c>
      <c r="C12" s="11">
        <f>HLOOKUP(C$3,'Qual F1'!$M$4:$BW$14,4,FALSE)</f>
        <v>86.576108268775087</v>
      </c>
      <c r="D12" s="11">
        <f>HLOOKUP(D$3,'Qual F1'!$M$4:$BW$14,4,FALSE)</f>
        <v>78.690718970060104</v>
      </c>
      <c r="E12" s="11">
        <f>HLOOKUP(E$3,'Qual F1'!$M$4:$BW$14,4,FALSE)</f>
        <v>70.307456231995488</v>
      </c>
      <c r="F12" s="11">
        <f>HLOOKUP(F$3,'Qual F1'!$M$4:$BW$14,4,FALSE)</f>
        <v>46.25723266227665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33.542827615638572</v>
      </c>
      <c r="D13" s="11">
        <f>HLOOKUP(D$3,'Qual F1'!$M$4:$BW$14,3,FALSE)</f>
        <v>26.515112560768817</v>
      </c>
      <c r="E13" s="11">
        <f>HLOOKUP(E$3,'Qual F1'!$M$4:$BW$14,3,FALSE)</f>
        <v>21.186556934736018</v>
      </c>
      <c r="F13" s="11">
        <f>HLOOKUP(F$3,'Qual F1'!$M$4:$BW$14,3,FALSE)</f>
        <v>12.811922335151634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616.38000000000011</v>
      </c>
      <c r="C15" s="11">
        <f t="shared" ref="C15:F15" si="0">SUM(C5:C13)</f>
        <v>638.07500000000005</v>
      </c>
      <c r="D15" s="11">
        <f t="shared" si="0"/>
        <v>645.41899999999941</v>
      </c>
      <c r="E15" s="11">
        <f t="shared" si="0"/>
        <v>654.80399999999918</v>
      </c>
      <c r="F15" s="11">
        <f t="shared" si="0"/>
        <v>674.71299999999974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1.2093035181650624</v>
      </c>
      <c r="C19" s="18">
        <f t="shared" si="1"/>
        <v>1.4260222250068477</v>
      </c>
      <c r="D19" s="18">
        <f t="shared" si="1"/>
        <v>1.3562791744744591</v>
      </c>
      <c r="E19" s="18">
        <f t="shared" si="1"/>
        <v>1.8168260878091562</v>
      </c>
      <c r="F19" s="18">
        <f t="shared" si="1"/>
        <v>2.3934508388610611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7.8740192116488599</v>
      </c>
      <c r="C20" s="18">
        <f t="shared" si="1"/>
        <v>9.6362679249081769</v>
      </c>
      <c r="D20" s="18">
        <f t="shared" si="1"/>
        <v>9.1588504427862283</v>
      </c>
      <c r="E20" s="18">
        <f t="shared" si="1"/>
        <v>12.364310158122349</v>
      </c>
      <c r="F20" s="18">
        <f t="shared" si="1"/>
        <v>16.297149672746375</v>
      </c>
      <c r="G20" s="11"/>
    </row>
    <row r="21" spans="1:7" x14ac:dyDescent="0.2">
      <c r="A21" t="str">
        <f>$A7</f>
        <v>RQF6 First degree</v>
      </c>
      <c r="B21" s="18">
        <f t="shared" si="1"/>
        <v>16.352963136536278</v>
      </c>
      <c r="C21" s="18">
        <f t="shared" si="1"/>
        <v>17.846347199882274</v>
      </c>
      <c r="D21" s="18">
        <f t="shared" si="1"/>
        <v>18.177431599833731</v>
      </c>
      <c r="E21" s="18">
        <f t="shared" si="1"/>
        <v>20.141924095661583</v>
      </c>
      <c r="F21" s="18">
        <f t="shared" si="1"/>
        <v>22.901577597826041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5.5702229422738574</v>
      </c>
      <c r="C22" s="18">
        <f t="shared" si="3"/>
        <v>5.286894774333101</v>
      </c>
      <c r="D22" s="18">
        <f t="shared" si="3"/>
        <v>5.1269865630545652</v>
      </c>
      <c r="E22" s="18">
        <f t="shared" si="3"/>
        <v>5.2865416746519012</v>
      </c>
      <c r="F22" s="18">
        <f t="shared" si="3"/>
        <v>5.5921431179690781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4.6860520912559958</v>
      </c>
      <c r="C23" s="18">
        <f t="shared" si="4"/>
        <v>4.8950491180814968</v>
      </c>
      <c r="D23" s="18">
        <f t="shared" si="4"/>
        <v>4.8888739593118675</v>
      </c>
      <c r="E23" s="18">
        <f t="shared" si="4"/>
        <v>5.3514006941390173</v>
      </c>
      <c r="F23" s="18">
        <f t="shared" si="4"/>
        <v>6.0233544191197073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21.924446762635764</v>
      </c>
      <c r="C24" s="18">
        <f t="shared" si="5"/>
        <v>22.274507666547024</v>
      </c>
      <c r="D24" s="18">
        <f t="shared" si="5"/>
        <v>23.781217429373569</v>
      </c>
      <c r="E24" s="18">
        <f t="shared" si="5"/>
        <v>22.928718688992319</v>
      </c>
      <c r="F24" s="18">
        <f t="shared" si="5"/>
        <v>24.018579744921524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21.224158739148944</v>
      </c>
      <c r="C25" s="18">
        <f t="shared" si="6"/>
        <v>19.809704668106864</v>
      </c>
      <c r="D25" s="18">
        <f t="shared" si="6"/>
        <v>21.209968135749289</v>
      </c>
      <c r="E25" s="18">
        <f t="shared" si="6"/>
        <v>18.137545818488618</v>
      </c>
      <c r="F25" s="18">
        <f t="shared" si="6"/>
        <v>14.019036310742433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15.373456850621182</v>
      </c>
      <c r="C26" s="18">
        <f>C12/C$15*100</f>
        <v>13.568327903267654</v>
      </c>
      <c r="D26" s="18">
        <f t="shared" si="7"/>
        <v>12.192191269556703</v>
      </c>
      <c r="E26" s="18">
        <f t="shared" si="7"/>
        <v>10.73717573991539</v>
      </c>
      <c r="F26" s="18">
        <f t="shared" si="7"/>
        <v>6.8558383582762836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5.785376747714067</v>
      </c>
      <c r="C27" s="18">
        <f>C13/C$15*100</f>
        <v>5.2568785198665626</v>
      </c>
      <c r="D27" s="18">
        <f t="shared" si="8"/>
        <v>4.1082014258596109</v>
      </c>
      <c r="E27" s="18">
        <f t="shared" si="8"/>
        <v>3.2355570422196633</v>
      </c>
      <c r="F27" s="18">
        <f t="shared" si="8"/>
        <v>1.8988699395374979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-3.7960694673714213</v>
      </c>
      <c r="D33" s="18">
        <f t="shared" si="9"/>
        <v>6.3277853659349015</v>
      </c>
      <c r="E33" s="18">
        <f t="shared" si="9"/>
        <v>3.1031397520892456</v>
      </c>
      <c r="F33" s="18">
        <f>IF(F$3-D$3 &lt;&gt; 0,(EXP(LN(F5/D5)/(F$3-D$3))-1)*100,0)</f>
        <v>4.1670063906237287</v>
      </c>
    </row>
    <row r="34" spans="1:6" x14ac:dyDescent="0.2">
      <c r="A34" t="str">
        <f>$A20</f>
        <v>RQF7 Other higher degree</v>
      </c>
      <c r="B34" s="18">
        <f t="shared" si="9"/>
        <v>6.0923078392436825</v>
      </c>
      <c r="C34" s="18">
        <f t="shared" si="9"/>
        <v>-3.8604427357674997</v>
      </c>
      <c r="D34" s="18">
        <f t="shared" si="9"/>
        <v>6.4926661588389223</v>
      </c>
      <c r="E34" s="18">
        <f t="shared" si="9"/>
        <v>3.1086146431645423</v>
      </c>
      <c r="F34" s="18">
        <f t="shared" ref="F34:F43" si="10">IF(F$3-D$3 &lt;&gt; 0,(EXP(LN(F6/D6)/(F$3-D$3))-1)*100,0)</f>
        <v>4.2245114139243256</v>
      </c>
    </row>
    <row r="35" spans="1:6" x14ac:dyDescent="0.2">
      <c r="A35" t="str">
        <f>$A21</f>
        <v>RQF6 First degree</v>
      </c>
      <c r="B35" s="18">
        <f t="shared" si="9"/>
        <v>3.0965227741684087</v>
      </c>
      <c r="C35" s="18">
        <f t="shared" si="9"/>
        <v>3.0275086656488037</v>
      </c>
      <c r="D35" s="18">
        <f t="shared" si="9"/>
        <v>2.368797719107274</v>
      </c>
      <c r="E35" s="18">
        <f t="shared" si="9"/>
        <v>1.5961428257433408</v>
      </c>
      <c r="F35" s="18">
        <f t="shared" si="10"/>
        <v>1.8530442944491243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-1.9084652670209867</v>
      </c>
      <c r="D36" s="18">
        <f t="shared" si="12"/>
        <v>0.9057260652878929</v>
      </c>
      <c r="E36" s="18">
        <f t="shared" si="12"/>
        <v>0.86521931745751068</v>
      </c>
      <c r="F36" s="18">
        <f t="shared" si="10"/>
        <v>0.87871975966866689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1.9748988373709198</v>
      </c>
      <c r="C37" s="18">
        <f t="shared" si="13"/>
        <v>1.0233588169139995</v>
      </c>
      <c r="D37" s="18">
        <f t="shared" si="13"/>
        <v>2.1187855926120713</v>
      </c>
      <c r="E37" s="18">
        <f t="shared" si="13"/>
        <v>1.4934160516964612</v>
      </c>
      <c r="F37" s="18">
        <f t="shared" si="10"/>
        <v>1.7014458777926844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1.2688003436968076</v>
      </c>
      <c r="C38" s="18">
        <f t="shared" si="14"/>
        <v>7.9930947794783824</v>
      </c>
      <c r="D38" s="18">
        <f t="shared" si="14"/>
        <v>-0.44041996382447879</v>
      </c>
      <c r="E38" s="18">
        <f t="shared" si="14"/>
        <v>0.76681439654957551</v>
      </c>
      <c r="F38" s="18">
        <f t="shared" si="10"/>
        <v>0.36278513395793244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8.3008916219074358</v>
      </c>
      <c r="D39" s="18">
        <f t="shared" si="15"/>
        <v>-2.8010402937944767</v>
      </c>
      <c r="E39" s="18">
        <f t="shared" si="15"/>
        <v>-2.2504561943374579</v>
      </c>
      <c r="F39" s="18">
        <f t="shared" si="10"/>
        <v>-2.4343298898347743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-2.2325029371392469</v>
      </c>
      <c r="C40" s="18">
        <f t="shared" si="16"/>
        <v>-9.1080431500048853</v>
      </c>
      <c r="D40" s="18">
        <f t="shared" si="16"/>
        <v>-2.2277579254819324</v>
      </c>
      <c r="E40" s="18">
        <f t="shared" si="16"/>
        <v>-4.1001724436790727</v>
      </c>
      <c r="F40" s="18">
        <f t="shared" si="10"/>
        <v>-3.4800528103050565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-1.5184508693426801</v>
      </c>
      <c r="C41" s="18">
        <f t="shared" si="17"/>
        <v>-20.951468777167868</v>
      </c>
      <c r="D41" s="18">
        <f t="shared" si="17"/>
        <v>-4.3877844536042705</v>
      </c>
      <c r="E41" s="18">
        <f t="shared" si="17"/>
        <v>-4.9055017513267796</v>
      </c>
      <c r="F41" s="18">
        <f t="shared" si="10"/>
        <v>-4.7332415502167491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0.86855460690111741</v>
      </c>
      <c r="C43" s="18">
        <f t="shared" ref="C43" si="18">IF(D$3-C$3 &lt;&gt; 0,(EXP(LN(D15/C15)/(D$3-C$3))-1)*100,0)</f>
        <v>1.1509618775221275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0.29996360373132358</v>
      </c>
      <c r="F43" s="18">
        <f t="shared" si="10"/>
        <v>0.29635624930959281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1.6451862869466316</v>
      </c>
      <c r="C47" s="27">
        <f>D5-C5</f>
        <v>-0.34540782711114204</v>
      </c>
      <c r="D47" s="27">
        <f>E5-D5</f>
        <v>3.1429664109165518</v>
      </c>
      <c r="E47" s="27">
        <f>F5-E5</f>
        <v>4.252274062386773</v>
      </c>
      <c r="F47" s="27">
        <f>F5-D5</f>
        <v>7.3952404733033248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12.952736945096603</v>
      </c>
      <c r="C48" s="27">
        <f t="shared" si="20"/>
        <v>-2.3736556225314587</v>
      </c>
      <c r="D48" s="27">
        <f t="shared" si="20"/>
        <v>21.849036548464966</v>
      </c>
      <c r="E48" s="27">
        <f t="shared" si="20"/>
        <v>28.996989983685836</v>
      </c>
      <c r="F48" s="27">
        <f t="shared" ref="F48:F57" si="21">F6-D6</f>
        <v>50.846026532150802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13.07668571466651</v>
      </c>
      <c r="C49" s="27">
        <f t="shared" si="22"/>
        <v>3.4475173616819461</v>
      </c>
      <c r="D49" s="27">
        <f t="shared" si="22"/>
        <v>14.569527398024917</v>
      </c>
      <c r="E49" s="27">
        <f t="shared" si="22"/>
        <v>22.629796602264264</v>
      </c>
      <c r="F49" s="27">
        <f t="shared" si="21"/>
        <v>37.199324000289181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-0.59938634026167392</v>
      </c>
      <c r="C50" s="27">
        <f t="shared" si="23"/>
        <v>-0.64380842592481713</v>
      </c>
      <c r="D50" s="27">
        <f t="shared" si="23"/>
        <v>1.5259409418864749</v>
      </c>
      <c r="E50" s="27">
        <f t="shared" si="23"/>
        <v>3.1144302482551041</v>
      </c>
      <c r="F50" s="27">
        <f t="shared" si="21"/>
        <v>4.6403711901415789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2.3501967801147963</v>
      </c>
      <c r="C51" s="27">
        <f t="shared" si="24"/>
        <v>0.31963675925252133</v>
      </c>
      <c r="D51" s="27">
        <f t="shared" si="24"/>
        <v>3.4874643817989757</v>
      </c>
      <c r="E51" s="27">
        <f t="shared" si="24"/>
        <v>5.5991695006251234</v>
      </c>
      <c r="F51" s="27">
        <f t="shared" si="21"/>
        <v>9.0866338824240991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6.9901598377855976</v>
      </c>
      <c r="C52" s="27">
        <f t="shared" si="25"/>
        <v>11.360430927168522</v>
      </c>
      <c r="D52" s="27">
        <f t="shared" si="25"/>
        <v>-3.3503285962193843</v>
      </c>
      <c r="E52" s="27">
        <f t="shared" si="25"/>
        <v>11.91831283008321</v>
      </c>
      <c r="F52" s="27">
        <f t="shared" si="21"/>
        <v>8.5679842338638252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-4.4206965753433991</v>
      </c>
      <c r="C53" s="27">
        <f>D11-C11</f>
        <v>10.492391181048689</v>
      </c>
      <c r="D53" s="27">
        <f t="shared" si="26"/>
        <v>-18.127788720775513</v>
      </c>
      <c r="E53" s="27">
        <f t="shared" si="26"/>
        <v>-24.177115057996502</v>
      </c>
      <c r="F53" s="27">
        <f t="shared" si="21"/>
        <v>-42.304903778772015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-8.1828050670837627</v>
      </c>
      <c r="C54" s="27">
        <f t="shared" si="27"/>
        <v>-7.8853892987149834</v>
      </c>
      <c r="D54" s="27">
        <f t="shared" si="27"/>
        <v>-8.3832627380646159</v>
      </c>
      <c r="E54" s="27">
        <f t="shared" si="27"/>
        <v>-24.050223569718838</v>
      </c>
      <c r="F54" s="27">
        <f t="shared" si="21"/>
        <v>-32.433486307783454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-2.1170775819214001</v>
      </c>
      <c r="C55" s="27">
        <f t="shared" si="28"/>
        <v>-7.0277150548697556</v>
      </c>
      <c r="D55" s="27">
        <f t="shared" si="28"/>
        <v>-5.3285556260327986</v>
      </c>
      <c r="E55" s="27">
        <f t="shared" si="28"/>
        <v>-8.3746345995843843</v>
      </c>
      <c r="F55" s="27">
        <f t="shared" si="21"/>
        <v>-13.703190225617183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21.694999999999936</v>
      </c>
      <c r="C57" s="29">
        <f t="shared" ref="C57" si="29">D15-C15</f>
        <v>7.3439999999993688</v>
      </c>
      <c r="D57" s="29">
        <f>E15-D15</f>
        <v>9.3849999999997635</v>
      </c>
      <c r="E57" s="29">
        <f>F15-E15</f>
        <v>19.90900000000056</v>
      </c>
      <c r="F57" s="29">
        <f t="shared" si="21"/>
        <v>29.294000000000324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Sheffield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42.330036650664212</v>
      </c>
      <c r="N6" s="11">
        <v>40.818787613336546</v>
      </c>
      <c r="O6" s="11">
        <v>43.601721440191888</v>
      </c>
      <c r="P6" s="11">
        <v>36.099291137575378</v>
      </c>
      <c r="Q6" s="11">
        <v>34.690376998176852</v>
      </c>
      <c r="R6" s="11">
        <v>35.659905197559972</v>
      </c>
      <c r="S6" s="11">
        <v>38.946188263907167</v>
      </c>
      <c r="T6" s="11">
        <v>35.607688849076524</v>
      </c>
      <c r="U6" s="11">
        <v>33.640561631814066</v>
      </c>
      <c r="V6" s="11">
        <v>33.542827615638572</v>
      </c>
      <c r="W6" s="11">
        <v>26.515112560768817</v>
      </c>
      <c r="X6" s="11">
        <v>25.611284161760167</v>
      </c>
      <c r="Y6" s="11">
        <v>25.40777858552336</v>
      </c>
      <c r="Z6" s="11">
        <v>23.743609430550848</v>
      </c>
      <c r="AA6" s="11">
        <v>22.181800518182971</v>
      </c>
      <c r="AB6" s="11">
        <v>21.186556934736018</v>
      </c>
      <c r="AC6" s="11">
        <v>20.247380310162349</v>
      </c>
      <c r="AD6" s="11">
        <v>19.298529933840051</v>
      </c>
      <c r="AE6" s="11">
        <v>18.376593003922903</v>
      </c>
      <c r="AF6" s="11">
        <v>17.459489079049746</v>
      </c>
      <c r="AG6" s="11">
        <v>16.562064613385591</v>
      </c>
      <c r="AH6" s="11">
        <v>15.671902684118299</v>
      </c>
      <c r="AI6" s="11">
        <v>14.788736087911412</v>
      </c>
      <c r="AJ6" s="11">
        <v>13.913901012366747</v>
      </c>
      <c r="AK6" s="11">
        <v>13.081329629008755</v>
      </c>
      <c r="AL6" s="11">
        <v>12.811922335151634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100.60609605987871</v>
      </c>
      <c r="N7" s="11">
        <v>96.128479499323817</v>
      </c>
      <c r="O7" s="11">
        <v>89.526346190240986</v>
      </c>
      <c r="P7" s="11">
        <v>93.767441500152444</v>
      </c>
      <c r="Q7" s="11">
        <v>91.679528343516239</v>
      </c>
      <c r="R7" s="11">
        <v>94.75891333585885</v>
      </c>
      <c r="S7" s="11">
        <v>89.615525419901346</v>
      </c>
      <c r="T7" s="11">
        <v>93.471146539262648</v>
      </c>
      <c r="U7" s="11">
        <v>92.240589025851918</v>
      </c>
      <c r="V7" s="11">
        <v>86.576108268775087</v>
      </c>
      <c r="W7" s="11">
        <v>78.690718970060104</v>
      </c>
      <c r="X7" s="11">
        <v>76.692502930636664</v>
      </c>
      <c r="Y7" s="11">
        <v>77.548878214366837</v>
      </c>
      <c r="Z7" s="11">
        <v>75.066218557293908</v>
      </c>
      <c r="AA7" s="11">
        <v>72.745521789570887</v>
      </c>
      <c r="AB7" s="11">
        <v>70.307456231995488</v>
      </c>
      <c r="AC7" s="11">
        <v>67.826007758508098</v>
      </c>
      <c r="AD7" s="11">
        <v>65.333456963545643</v>
      </c>
      <c r="AE7" s="11">
        <v>62.875050775523917</v>
      </c>
      <c r="AF7" s="11">
        <v>60.436374284399548</v>
      </c>
      <c r="AG7" s="11">
        <v>58.041066129528211</v>
      </c>
      <c r="AH7" s="11">
        <v>55.659051014619109</v>
      </c>
      <c r="AI7" s="11">
        <v>53.296464566745847</v>
      </c>
      <c r="AJ7" s="11">
        <v>50.956794953826986</v>
      </c>
      <c r="AK7" s="11">
        <v>48.626101702902325</v>
      </c>
      <c r="AL7" s="11">
        <v>46.25723266227665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133.10985127520729</v>
      </c>
      <c r="N8" s="11">
        <v>142.86483301412633</v>
      </c>
      <c r="O8" s="11">
        <v>135.1943837370228</v>
      </c>
      <c r="P8" s="11">
        <v>129.16265792297531</v>
      </c>
      <c r="Q8" s="11">
        <v>137.66182920959014</v>
      </c>
      <c r="R8" s="11">
        <v>130.82146963636629</v>
      </c>
      <c r="S8" s="11">
        <v>141.16231005913536</v>
      </c>
      <c r="T8" s="11">
        <v>136.82695043176577</v>
      </c>
      <c r="U8" s="11">
        <v>131.74196002900291</v>
      </c>
      <c r="V8" s="11">
        <v>126.40077306102289</v>
      </c>
      <c r="W8" s="11">
        <v>136.89316424207158</v>
      </c>
      <c r="X8" s="11">
        <v>123.54784887099548</v>
      </c>
      <c r="Y8" s="11">
        <v>125.08289699266747</v>
      </c>
      <c r="Z8" s="11">
        <v>122.90985027641317</v>
      </c>
      <c r="AA8" s="11">
        <v>120.97572675225372</v>
      </c>
      <c r="AB8" s="11">
        <v>118.76537552129606</v>
      </c>
      <c r="AC8" s="11">
        <v>116.42041684474857</v>
      </c>
      <c r="AD8" s="11">
        <v>114.02047944305924</v>
      </c>
      <c r="AE8" s="11">
        <v>111.61019486491747</v>
      </c>
      <c r="AF8" s="11">
        <v>109.18486542740644</v>
      </c>
      <c r="AG8" s="11">
        <v>106.79542256053581</v>
      </c>
      <c r="AH8" s="11">
        <v>104.3913324106083</v>
      </c>
      <c r="AI8" s="11">
        <v>101.9778276584413</v>
      </c>
      <c r="AJ8" s="11">
        <v>99.558035869522868</v>
      </c>
      <c r="AK8" s="11">
        <v>97.121954138266005</v>
      </c>
      <c r="AL8" s="11">
        <v>94.588260463299562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123.49012338434949</v>
      </c>
      <c r="N9" s="11">
        <v>123.1930064644533</v>
      </c>
      <c r="O9" s="11">
        <v>123.1599447171281</v>
      </c>
      <c r="P9" s="11">
        <v>123.44947136668424</v>
      </c>
      <c r="Q9" s="11">
        <v>134.09313709069869</v>
      </c>
      <c r="R9" s="11">
        <v>135.13790495553434</v>
      </c>
      <c r="S9" s="11">
        <v>141.68658212395241</v>
      </c>
      <c r="T9" s="11">
        <v>132.96249067698139</v>
      </c>
      <c r="U9" s="11">
        <v>130.38476033158418</v>
      </c>
      <c r="V9" s="11">
        <v>142.12806479331994</v>
      </c>
      <c r="W9" s="11">
        <v>153.48849572048846</v>
      </c>
      <c r="X9" s="11">
        <v>144.0243830843865</v>
      </c>
      <c r="Y9" s="11">
        <v>145.87008190325935</v>
      </c>
      <c r="Z9" s="11">
        <v>147.16936879924899</v>
      </c>
      <c r="AA9" s="11">
        <v>148.80733356438128</v>
      </c>
      <c r="AB9" s="11">
        <v>150.13816712426907</v>
      </c>
      <c r="AC9" s="11">
        <v>151.32251901716106</v>
      </c>
      <c r="AD9" s="11">
        <v>152.47335842811012</v>
      </c>
      <c r="AE9" s="11">
        <v>153.6192808976441</v>
      </c>
      <c r="AF9" s="11">
        <v>154.77995315472208</v>
      </c>
      <c r="AG9" s="11">
        <v>156.00124620639426</v>
      </c>
      <c r="AH9" s="11">
        <v>157.21778639672814</v>
      </c>
      <c r="AI9" s="11">
        <v>158.44824170346436</v>
      </c>
      <c r="AJ9" s="11">
        <v>159.69611060658767</v>
      </c>
      <c r="AK9" s="11">
        <v>160.93891228731928</v>
      </c>
      <c r="AL9" s="11">
        <v>162.05647995435228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27.010046214123808</v>
      </c>
      <c r="N10" s="11">
        <v>25.827948324245359</v>
      </c>
      <c r="O10" s="11">
        <v>26.683434051969311</v>
      </c>
      <c r="P10" s="11">
        <v>26.983088286353446</v>
      </c>
      <c r="Q10" s="11">
        <v>28.498062073441467</v>
      </c>
      <c r="R10" s="11">
        <v>28.883887880083716</v>
      </c>
      <c r="S10" s="11">
        <v>31.352149770882939</v>
      </c>
      <c r="T10" s="11">
        <v>31.211655499417404</v>
      </c>
      <c r="U10" s="11">
        <v>31.533881415850775</v>
      </c>
      <c r="V10" s="11">
        <v>31.234084660198512</v>
      </c>
      <c r="W10" s="11">
        <v>31.553721419451033</v>
      </c>
      <c r="X10" s="11">
        <v>34.342101649619494</v>
      </c>
      <c r="Y10" s="11">
        <v>33.409921935428876</v>
      </c>
      <c r="Z10" s="11">
        <v>33.922125290774872</v>
      </c>
      <c r="AA10" s="11">
        <v>34.519329309642806</v>
      </c>
      <c r="AB10" s="11">
        <v>35.041185801250009</v>
      </c>
      <c r="AC10" s="11">
        <v>35.553139700112773</v>
      </c>
      <c r="AD10" s="11">
        <v>36.073788206708095</v>
      </c>
      <c r="AE10">
        <v>36.586637814118262</v>
      </c>
      <c r="AF10">
        <v>37.107928819593219</v>
      </c>
      <c r="AG10">
        <v>37.669024369966543</v>
      </c>
      <c r="AH10">
        <v>38.246100769513269</v>
      </c>
      <c r="AI10" s="11">
        <v>38.831780451062883</v>
      </c>
      <c r="AJ10" s="11">
        <v>39.435586576132565</v>
      </c>
      <c r="AK10" s="11">
        <v>40.065782752516412</v>
      </c>
      <c r="AL10" s="11">
        <v>40.640355301875132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34.487862874076669</v>
      </c>
      <c r="N11" s="11">
        <v>32.274014776247903</v>
      </c>
      <c r="O11" s="11">
        <v>32.879914571207927</v>
      </c>
      <c r="P11" s="11">
        <v>33.610452306516159</v>
      </c>
      <c r="Q11" s="11">
        <v>32.893480138686421</v>
      </c>
      <c r="R11" s="11">
        <v>34.333740171587607</v>
      </c>
      <c r="S11" s="11">
        <v>34.902671083921192</v>
      </c>
      <c r="T11" s="11">
        <v>34.434449968495954</v>
      </c>
      <c r="U11" s="11">
        <v>33.886301904843883</v>
      </c>
      <c r="V11" s="11">
        <v>33.734353831325933</v>
      </c>
      <c r="W11" s="11">
        <v>33.090545405401116</v>
      </c>
      <c r="X11" s="11">
        <v>34.918537150732227</v>
      </c>
      <c r="Y11" s="11">
        <v>33.993307539308518</v>
      </c>
      <c r="Z11" s="11">
        <v>34.159446836513354</v>
      </c>
      <c r="AA11" s="11">
        <v>34.425533292296159</v>
      </c>
      <c r="AB11" s="11">
        <v>34.616486347287591</v>
      </c>
      <c r="AC11" s="11">
        <v>34.79105198451785</v>
      </c>
      <c r="AD11" s="11">
        <v>34.981906540955258</v>
      </c>
      <c r="AE11">
        <v>35.245055683045614</v>
      </c>
      <c r="AF11">
        <v>35.533462890894313</v>
      </c>
      <c r="AG11">
        <v>35.850703978280713</v>
      </c>
      <c r="AH11">
        <v>36.200912058317734</v>
      </c>
      <c r="AI11" s="11">
        <v>36.572384783244303</v>
      </c>
      <c r="AJ11" s="11">
        <v>36.961811744937883</v>
      </c>
      <c r="AK11" s="11">
        <v>37.358005220301997</v>
      </c>
      <c r="AL11" s="11">
        <v>37.730916595542695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83.411614236111703</v>
      </c>
      <c r="N12" s="11">
        <v>82.009282820425213</v>
      </c>
      <c r="O12" s="11">
        <v>89.349103823099128</v>
      </c>
      <c r="P12" s="11">
        <v>92.688558125024173</v>
      </c>
      <c r="Q12" s="11">
        <v>96.732569144457941</v>
      </c>
      <c r="R12" s="11">
        <v>100.79639418098232</v>
      </c>
      <c r="S12" s="11">
        <v>109.84868044139552</v>
      </c>
      <c r="T12" s="11">
        <v>111.15056512212536</v>
      </c>
      <c r="U12" s="11">
        <v>111.91794110036994</v>
      </c>
      <c r="V12" s="11">
        <v>113.87307989564883</v>
      </c>
      <c r="W12" s="11">
        <v>117.32059725733077</v>
      </c>
      <c r="X12" s="11">
        <v>124.22404100014992</v>
      </c>
      <c r="Y12" s="11">
        <v>124.06917411740707</v>
      </c>
      <c r="Z12" s="11">
        <v>126.59687851433422</v>
      </c>
      <c r="AA12" s="11">
        <v>129.38190157989035</v>
      </c>
      <c r="AB12" s="11">
        <v>131.89012465535569</v>
      </c>
      <c r="AC12" s="11">
        <v>134.24394615768654</v>
      </c>
      <c r="AD12" s="11">
        <v>136.51897065783754</v>
      </c>
      <c r="AE12">
        <v>138.75800284514759</v>
      </c>
      <c r="AF12">
        <v>141.00579215108357</v>
      </c>
      <c r="AG12">
        <v>143.28872844037278</v>
      </c>
      <c r="AH12">
        <v>145.54038457722763</v>
      </c>
      <c r="AI12">
        <v>147.80339059087348</v>
      </c>
      <c r="AJ12">
        <v>150.07939954105126</v>
      </c>
      <c r="AK12">
        <v>152.3378551491667</v>
      </c>
      <c r="AL12">
        <v>154.51992125761996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37.85582971072072</v>
      </c>
      <c r="N13" s="11">
        <v>38.96841015060631</v>
      </c>
      <c r="O13" s="11">
        <v>36.441301996605254</v>
      </c>
      <c r="P13" s="11">
        <v>40.270828386229624</v>
      </c>
      <c r="Q13" s="11">
        <v>41.756034029945951</v>
      </c>
      <c r="R13" s="11">
        <v>48.533879616761254</v>
      </c>
      <c r="S13" s="11">
        <v>52.448924360484462</v>
      </c>
      <c r="T13" s="11">
        <v>53.804657771088735</v>
      </c>
      <c r="U13" s="11">
        <v>61.546040367213052</v>
      </c>
      <c r="V13" s="11">
        <v>61.486616561857858</v>
      </c>
      <c r="W13" s="11">
        <v>59.112960939326399</v>
      </c>
      <c r="X13" s="11">
        <v>73.029771655560964</v>
      </c>
      <c r="Y13" s="11">
        <v>71.337877985061851</v>
      </c>
      <c r="Z13" s="11">
        <v>74.512166568287967</v>
      </c>
      <c r="AA13" s="11">
        <v>77.832090668866869</v>
      </c>
      <c r="AB13" s="11">
        <v>80.961997487791365</v>
      </c>
      <c r="AC13" s="11">
        <v>83.987230251796376</v>
      </c>
      <c r="AD13" s="11">
        <v>86.960070723861051</v>
      </c>
      <c r="AE13">
        <v>89.906690066899827</v>
      </c>
      <c r="AF13">
        <v>92.834654230919284</v>
      </c>
      <c r="AG13">
        <v>95.769987106339329</v>
      </c>
      <c r="AH13">
        <v>98.675518504689208</v>
      </c>
      <c r="AI13">
        <v>101.5567360295191</v>
      </c>
      <c r="AJ13">
        <v>104.41875021497006</v>
      </c>
      <c r="AK13">
        <v>107.24243928206077</v>
      </c>
      <c r="AL13">
        <v>109.9589874714772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5.3885395948676136</v>
      </c>
      <c r="N14" s="11">
        <v>5.8172373372347996</v>
      </c>
      <c r="O14" s="11">
        <v>5.5438494725349052</v>
      </c>
      <c r="P14" s="11">
        <v>6.0542109684892509</v>
      </c>
      <c r="Q14" s="11">
        <v>6.2829829714858487</v>
      </c>
      <c r="R14" s="11">
        <v>7.4539050252658123</v>
      </c>
      <c r="S14" s="11">
        <v>7.6119684764195465</v>
      </c>
      <c r="T14" s="11">
        <v>7.9233951417871573</v>
      </c>
      <c r="U14" s="11">
        <v>9.1329641934689967</v>
      </c>
      <c r="V14" s="11">
        <v>9.0990913122124439</v>
      </c>
      <c r="W14" s="11">
        <v>8.7536834851013019</v>
      </c>
      <c r="X14" s="11">
        <v>10.767529496158543</v>
      </c>
      <c r="Y14" s="11">
        <v>10.516082726976389</v>
      </c>
      <c r="Z14" s="11">
        <v>10.971335726582151</v>
      </c>
      <c r="AA14" s="11">
        <v>11.448762524915006</v>
      </c>
      <c r="AB14" s="11">
        <v>11.896649896017854</v>
      </c>
      <c r="AC14" s="11">
        <v>12.330307975306397</v>
      </c>
      <c r="AD14" s="11">
        <v>12.75543910208212</v>
      </c>
      <c r="AE14">
        <v>13.186494048780661</v>
      </c>
      <c r="AF14">
        <v>13.613479961932097</v>
      </c>
      <c r="AG14">
        <v>14.043756595196625</v>
      </c>
      <c r="AH14">
        <v>14.470011584178737</v>
      </c>
      <c r="AI14">
        <v>14.896438128736758</v>
      </c>
      <c r="AJ14">
        <v>15.317609480604418</v>
      </c>
      <c r="AK14">
        <v>15.73961983845812</v>
      </c>
      <c r="AL14">
        <v>16.148923958404627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Sheffield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Sheffield City Region</v>
      </c>
      <c r="W1" s="203" t="str">
        <f>CONCATENATE("Shift-share Figure 1: Levels of Employment, ",C4," - ",F40,", ",Info!B5)</f>
        <v>Shift-share Figure 1: Levels of Employment, 2015 - 2035, Sheffield City Region</v>
      </c>
      <c r="AK1" s="203" t="str">
        <f>CONCATENATE("Shift-share Figure 1.1: Net Changes, ",C4,"-",F40,", ",Info!B5)</f>
        <v>Shift-share Figure 1.1: Net Changes, 2015-2035, Sheffield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34.525277472808774</v>
      </c>
      <c r="C8" s="141">
        <f t="shared" ref="C8:C33" si="0">B8/B$35*100</f>
        <v>5.6012974906403175</v>
      </c>
      <c r="E8" s="151">
        <v>44.251842250355679</v>
      </c>
      <c r="F8" s="141">
        <f t="shared" ref="F8:F33" si="1">E8/E$35*100</f>
        <v>6.8562968010479519</v>
      </c>
      <c r="H8" s="151">
        <f>E8-B8</f>
        <v>9.7265647775469048</v>
      </c>
      <c r="I8" s="141">
        <f>IF(B8&lt;&gt;0,((E8/B8)-1)*100,0)</f>
        <v>28.172300092902368</v>
      </c>
      <c r="K8" s="207">
        <f t="shared" ref="K8:K33" si="2">(($E$35/$B$35)-1)*B8</f>
        <v>1.626560778307057</v>
      </c>
      <c r="L8" s="141">
        <f>IF(B8&lt;&gt;0,K8/B8*100,0)</f>
        <v>4.7112171063305563</v>
      </c>
      <c r="N8" s="151">
        <f>H8-(K8+Q8)</f>
        <v>7.7453512797618913</v>
      </c>
      <c r="O8" s="141">
        <f>IF(B8&lt;&gt;0,N8/B8*100,0)</f>
        <v>22.433856718058042</v>
      </c>
      <c r="Q8" s="151">
        <v>0.35465271947795635</v>
      </c>
      <c r="R8" s="141">
        <f>IF(B8&lt;&gt;0,Q8/B8*100,0)</f>
        <v>1.0272262685137628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18.031042913195307</v>
      </c>
      <c r="C9" s="141">
        <f t="shared" si="0"/>
        <v>2.9253127799726326</v>
      </c>
      <c r="E9" s="151">
        <v>19.645670636260164</v>
      </c>
      <c r="F9" s="141">
        <f t="shared" si="1"/>
        <v>3.0438630775140125</v>
      </c>
      <c r="H9" s="151">
        <f t="shared" ref="H9:H32" si="3">E9-B9</f>
        <v>1.6146277230648565</v>
      </c>
      <c r="I9" s="141">
        <f t="shared" ref="I9:I32" si="4">IF(B9&lt;&gt;0,((E9/B9)-1)*100,0)</f>
        <v>8.9547106666983503</v>
      </c>
      <c r="K9" s="207">
        <f t="shared" si="2"/>
        <v>0.8494815781762608</v>
      </c>
      <c r="L9" s="141">
        <f t="shared" ref="L9:L32" si="5">IF(B9&lt;&gt;0,K9/B9*100,0)</f>
        <v>4.7112171063305563</v>
      </c>
      <c r="N9" s="151">
        <f t="shared" ref="N9:N31" si="6">H9-(K9+Q9)</f>
        <v>0.93608956541827415</v>
      </c>
      <c r="O9" s="141">
        <f>IF(B9&lt;&gt;0,N9/B9*100,0)</f>
        <v>5.1915442158547247</v>
      </c>
      <c r="Q9" s="151">
        <v>-0.17094342052967848</v>
      </c>
      <c r="R9" s="141">
        <f>IF(B9&lt;&gt;0,Q9/B9*100,0)</f>
        <v>-0.94805065548693412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</v>
      </c>
      <c r="C10" s="141">
        <f t="shared" si="0"/>
        <v>4.021608924291348</v>
      </c>
      <c r="E10" s="151">
        <v>32.653796682319488</v>
      </c>
      <c r="F10" s="141">
        <f t="shared" si="1"/>
        <v>5.0593175413676219</v>
      </c>
      <c r="H10" s="151">
        <f t="shared" si="3"/>
        <v>7.8654035947724878</v>
      </c>
      <c r="I10" s="141">
        <f t="shared" si="4"/>
        <v>31.730187459080781</v>
      </c>
      <c r="K10" s="207">
        <f t="shared" si="2"/>
        <v>1.1678350155249755</v>
      </c>
      <c r="L10" s="141">
        <f t="shared" si="5"/>
        <v>4.7112171063305563</v>
      </c>
      <c r="N10" s="151">
        <f t="shared" si="6"/>
        <v>5.3909914876902816</v>
      </c>
      <c r="O10" s="141">
        <f t="shared" ref="O10:O32" si="7">IF(B10&lt;&gt;0,N10/B10*100,0)</f>
        <v>21.748047437566921</v>
      </c>
      <c r="Q10" s="151">
        <v>1.3065770915572306</v>
      </c>
      <c r="R10" s="141">
        <f t="shared" ref="R10:R32" si="8">IF(B10&lt;&gt;0,Q10/B10*100,0)</f>
        <v>5.2709229151833101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27.384601708354925</v>
      </c>
      <c r="C11" s="141">
        <f t="shared" si="0"/>
        <v>4.4428115299579698</v>
      </c>
      <c r="E11" s="151">
        <v>31.761265984735669</v>
      </c>
      <c r="F11" s="141">
        <f t="shared" si="1"/>
        <v>4.9210305219920185</v>
      </c>
      <c r="H11" s="151">
        <f>E11-B11</f>
        <v>4.376664276380744</v>
      </c>
      <c r="I11" s="141">
        <f>IF(B11&lt;&gt;0,((E11/B11)-1)*100,0)</f>
        <v>15.98220899099454</v>
      </c>
      <c r="K11" s="207">
        <f t="shared" si="2"/>
        <v>1.2901480401845069</v>
      </c>
      <c r="L11" s="141">
        <f t="shared" si="5"/>
        <v>4.7112171063305563</v>
      </c>
      <c r="N11" s="151">
        <f t="shared" si="6"/>
        <v>3.1414706736190325</v>
      </c>
      <c r="O11" s="141">
        <f t="shared" si="7"/>
        <v>11.471668301316148</v>
      </c>
      <c r="Q11" s="151">
        <v>-5.4954437422795745E-2</v>
      </c>
      <c r="R11" s="141">
        <f>IF(B11&lt;&gt;0,Q11/B11*100,0)</f>
        <v>-0.20067641665217056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28.189538975878587</v>
      </c>
      <c r="C12" s="141">
        <f t="shared" si="0"/>
        <v>4.5734026048668994</v>
      </c>
      <c r="E12" s="151">
        <v>32.052250078603201</v>
      </c>
      <c r="F12" s="141">
        <f t="shared" si="1"/>
        <v>4.9661150475277607</v>
      </c>
      <c r="H12" s="151">
        <f t="shared" si="3"/>
        <v>3.8627111027246137</v>
      </c>
      <c r="I12" s="141">
        <f t="shared" si="4"/>
        <v>13.702640210007999</v>
      </c>
      <c r="K12" s="207">
        <f t="shared" si="2"/>
        <v>1.3280703824273115</v>
      </c>
      <c r="L12" s="141">
        <f t="shared" si="5"/>
        <v>4.7112171063305563</v>
      </c>
      <c r="N12" s="151">
        <f t="shared" si="6"/>
        <v>3.6539277849004268</v>
      </c>
      <c r="O12" s="141">
        <f t="shared" si="7"/>
        <v>12.961999087771686</v>
      </c>
      <c r="Q12" s="151">
        <v>-1.1192870646031243</v>
      </c>
      <c r="R12" s="141">
        <f t="shared" si="8"/>
        <v>-3.9705759840942529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28.95454864614624</v>
      </c>
      <c r="C13" s="141">
        <f t="shared" si="0"/>
        <v>4.6975159229933245</v>
      </c>
      <c r="E13" s="151">
        <v>39.866968034391405</v>
      </c>
      <c r="F13" s="141">
        <f t="shared" si="1"/>
        <v>6.1769126775616163</v>
      </c>
      <c r="H13" s="151">
        <f t="shared" si="3"/>
        <v>10.912419388245166</v>
      </c>
      <c r="I13" s="141">
        <f t="shared" si="4"/>
        <v>37.688100483298584</v>
      </c>
      <c r="K13" s="207">
        <f t="shared" si="2"/>
        <v>1.364111648878044</v>
      </c>
      <c r="L13" s="141">
        <f t="shared" si="5"/>
        <v>4.7112171063305555</v>
      </c>
      <c r="N13" s="151">
        <f>H13-(K13+Q13)</f>
        <v>8.5198469883009604</v>
      </c>
      <c r="O13" s="141">
        <f>IF(B13&lt;&gt;0,N13/B13*100,0)</f>
        <v>29.424900012851435</v>
      </c>
      <c r="Q13" s="151">
        <v>1.0284607510661607</v>
      </c>
      <c r="R13" s="141">
        <f t="shared" si="8"/>
        <v>3.5519833641165932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12.901272360558483</v>
      </c>
      <c r="F14" s="141">
        <f t="shared" si="1"/>
        <v>1.9988987557785691</v>
      </c>
      <c r="H14" s="151">
        <f t="shared" si="3"/>
        <v>3.2242433099453418</v>
      </c>
      <c r="I14" s="141">
        <f t="shared" si="4"/>
        <v>33.318524653401262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2.4851720406979552</v>
      </c>
      <c r="O14" s="141">
        <f t="shared" si="7"/>
        <v>25.681146844759066</v>
      </c>
      <c r="Q14" s="151">
        <v>0.28316542123032284</v>
      </c>
      <c r="R14" s="141">
        <f t="shared" si="8"/>
        <v>2.9261607023116394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13.302252738613973</v>
      </c>
      <c r="F15" s="141">
        <f t="shared" si="1"/>
        <v>2.0610258976903335</v>
      </c>
      <c r="H15" s="151">
        <f t="shared" si="3"/>
        <v>1.8300843380440579</v>
      </c>
      <c r="I15" s="141">
        <f t="shared" si="4"/>
        <v>15.952383840121653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1.3413547154019814</v>
      </c>
      <c r="O15" s="141">
        <f t="shared" si="7"/>
        <v>11.692250920369556</v>
      </c>
      <c r="Q15" s="151">
        <v>-5.1749137512621848E-2</v>
      </c>
      <c r="R15" s="141">
        <f t="shared" si="8"/>
        <v>-0.45108418657845933</v>
      </c>
      <c r="T15" s="11"/>
    </row>
    <row r="16" spans="1:97" x14ac:dyDescent="0.2">
      <c r="A16" s="10" t="str">
        <f>name!$D12</f>
        <v>33 Protective service occupations</v>
      </c>
      <c r="B16" s="151">
        <v>7.1655630545112192</v>
      </c>
      <c r="C16" s="141">
        <f t="shared" si="0"/>
        <v>1.1625236144117626</v>
      </c>
      <c r="E16" s="151">
        <v>7.7220236097508543</v>
      </c>
      <c r="F16" s="141">
        <f t="shared" si="1"/>
        <v>1.1964357432537396</v>
      </c>
      <c r="H16" s="151">
        <f t="shared" si="3"/>
        <v>0.55646055523963511</v>
      </c>
      <c r="I16" s="141">
        <f t="shared" si="4"/>
        <v>7.7657617553069214</v>
      </c>
      <c r="K16" s="207">
        <f t="shared" si="2"/>
        <v>0.33758523238903487</v>
      </c>
      <c r="L16" s="141">
        <f t="shared" si="5"/>
        <v>4.7112171063305563</v>
      </c>
      <c r="N16" s="151">
        <f t="shared" si="6"/>
        <v>0.40056418625225232</v>
      </c>
      <c r="O16" s="141">
        <f t="shared" si="7"/>
        <v>5.5901285524250515</v>
      </c>
      <c r="Q16" s="151">
        <v>-0.18168886340165208</v>
      </c>
      <c r="R16" s="141">
        <f t="shared" si="8"/>
        <v>-2.5355839034486807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7.5688690790758875</v>
      </c>
      <c r="C17" s="141">
        <f t="shared" si="0"/>
        <v>1.2279550081241912</v>
      </c>
      <c r="E17" s="151">
        <v>9.5906362148675388</v>
      </c>
      <c r="F17" s="141">
        <f t="shared" si="1"/>
        <v>1.4859550485603212</v>
      </c>
      <c r="H17" s="151">
        <f t="shared" si="3"/>
        <v>2.0217671357916513</v>
      </c>
      <c r="I17" s="141">
        <f t="shared" si="4"/>
        <v>26.711614571070076</v>
      </c>
      <c r="K17" s="207">
        <f t="shared" si="2"/>
        <v>0.35658585480918725</v>
      </c>
      <c r="L17" s="141">
        <f t="shared" si="5"/>
        <v>4.7112171063305563</v>
      </c>
      <c r="N17" s="151">
        <f t="shared" si="6"/>
        <v>1.4289300842013124</v>
      </c>
      <c r="O17" s="141">
        <f t="shared" si="7"/>
        <v>18.879043477599378</v>
      </c>
      <c r="Q17" s="151">
        <v>0.23625119678115158</v>
      </c>
      <c r="R17" s="141">
        <f t="shared" si="8"/>
        <v>3.1213539871401288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30.955021910219852</v>
      </c>
      <c r="C18" s="141">
        <f t="shared" si="0"/>
        <v>5.022067865638058</v>
      </c>
      <c r="E18" s="151">
        <v>36.000676282962459</v>
      </c>
      <c r="F18" s="141">
        <f t="shared" si="1"/>
        <v>5.5778767409949905</v>
      </c>
      <c r="H18" s="151">
        <f t="shared" si="3"/>
        <v>5.0456543727426073</v>
      </c>
      <c r="I18" s="141">
        <f t="shared" si="4"/>
        <v>16.299954131438611</v>
      </c>
      <c r="K18" s="207">
        <f t="shared" si="2"/>
        <v>1.4583582875026495</v>
      </c>
      <c r="L18" s="141">
        <f t="shared" si="5"/>
        <v>4.7112171063305563</v>
      </c>
      <c r="N18" s="151">
        <f t="shared" si="6"/>
        <v>3.520460590192076</v>
      </c>
      <c r="O18" s="141">
        <f t="shared" si="7"/>
        <v>11.372825386467552</v>
      </c>
      <c r="Q18" s="151">
        <v>6.6835495047881874E-2</v>
      </c>
      <c r="R18" s="141">
        <f t="shared" si="8"/>
        <v>0.21591163864050125</v>
      </c>
      <c r="T18" s="11"/>
    </row>
    <row r="19" spans="1:20" x14ac:dyDescent="0.2">
      <c r="A19" s="10" t="str">
        <f>name!$D15</f>
        <v>41 Administrative occupations</v>
      </c>
      <c r="B19" s="151">
        <v>63.418905164213093</v>
      </c>
      <c r="C19" s="141">
        <f t="shared" si="0"/>
        <v>10.288929745321573</v>
      </c>
      <c r="E19" s="151">
        <v>65.782213560562113</v>
      </c>
      <c r="F19" s="141">
        <f t="shared" si="1"/>
        <v>10.1921718388461</v>
      </c>
      <c r="H19" s="151">
        <f t="shared" si="3"/>
        <v>2.3633083963490193</v>
      </c>
      <c r="I19" s="141">
        <f t="shared" si="4"/>
        <v>3.726504565522859</v>
      </c>
      <c r="K19" s="207">
        <f t="shared" si="2"/>
        <v>2.98780230874396</v>
      </c>
      <c r="L19" s="141">
        <f t="shared" si="5"/>
        <v>4.7112171063305563</v>
      </c>
      <c r="N19" s="151">
        <f t="shared" si="6"/>
        <v>-0.81876643361636781</v>
      </c>
      <c r="O19" s="141">
        <f t="shared" si="7"/>
        <v>-1.29104473105662</v>
      </c>
      <c r="Q19" s="151">
        <v>0.1942725212214273</v>
      </c>
      <c r="R19" s="141">
        <f t="shared" si="8"/>
        <v>0.30633219024893243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15.686090252528995</v>
      </c>
      <c r="C20" s="141">
        <f t="shared" si="0"/>
        <v>2.5448733334191571</v>
      </c>
      <c r="E20" s="151">
        <v>13.914100566002741</v>
      </c>
      <c r="F20" s="141">
        <f t="shared" si="1"/>
        <v>2.1558244436564062</v>
      </c>
      <c r="H20" s="151">
        <f t="shared" si="3"/>
        <v>-1.7719896865262541</v>
      </c>
      <c r="I20" s="141">
        <f t="shared" si="4"/>
        <v>-11.296566945613263</v>
      </c>
      <c r="K20" s="207">
        <f t="shared" si="2"/>
        <v>0.73900576729159595</v>
      </c>
      <c r="L20" s="141">
        <f t="shared" si="5"/>
        <v>4.7112171063305563</v>
      </c>
      <c r="N20" s="151">
        <f t="shared" si="6"/>
        <v>-2.6410806290043314</v>
      </c>
      <c r="O20" s="141">
        <f t="shared" si="7"/>
        <v>-16.83708678508032</v>
      </c>
      <c r="Q20" s="151">
        <v>0.13008517518648138</v>
      </c>
      <c r="R20" s="141">
        <f t="shared" si="8"/>
        <v>0.82930273313650205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6.635283318540468</v>
      </c>
      <c r="C21" s="141">
        <f t="shared" si="0"/>
        <v>1.0764923129466353</v>
      </c>
      <c r="E21" s="151">
        <v>5.7584874146931151</v>
      </c>
      <c r="F21" s="141">
        <f t="shared" si="1"/>
        <v>0.89220915632993691</v>
      </c>
      <c r="H21" s="151">
        <f t="shared" si="3"/>
        <v>-0.87679590384735295</v>
      </c>
      <c r="I21" s="141">
        <f t="shared" si="4"/>
        <v>-13.214144170715192</v>
      </c>
      <c r="K21" s="207">
        <f t="shared" si="2"/>
        <v>0.31260260275657636</v>
      </c>
      <c r="L21" s="141">
        <f t="shared" si="5"/>
        <v>4.7112171063305563</v>
      </c>
      <c r="N21" s="151">
        <f t="shared" si="6"/>
        <v>-0.60174694635675607</v>
      </c>
      <c r="O21" s="141">
        <f t="shared" si="7"/>
        <v>-9.06889604359983</v>
      </c>
      <c r="Q21" s="151">
        <v>-0.58765156024717324</v>
      </c>
      <c r="R21" s="141">
        <f t="shared" si="8"/>
        <v>-8.8564652334459204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24.238615844174138</v>
      </c>
      <c r="C22" s="141">
        <f t="shared" si="0"/>
        <v>3.9324143943953644</v>
      </c>
      <c r="E22" s="151">
        <v>22.03136417193668</v>
      </c>
      <c r="F22" s="141">
        <f t="shared" si="1"/>
        <v>3.4134979249040827</v>
      </c>
      <c r="H22" s="151">
        <f t="shared" si="3"/>
        <v>-2.207251672237458</v>
      </c>
      <c r="I22" s="141">
        <f t="shared" si="4"/>
        <v>-9.1063437220487149</v>
      </c>
      <c r="K22" s="207">
        <f t="shared" si="2"/>
        <v>1.1419338159884806</v>
      </c>
      <c r="L22" s="141">
        <f t="shared" si="5"/>
        <v>4.7112171063305563</v>
      </c>
      <c r="N22" s="151">
        <f t="shared" si="6"/>
        <v>-2.8854350381127079</v>
      </c>
      <c r="O22" s="141">
        <f t="shared" si="7"/>
        <v>-11.904289653595196</v>
      </c>
      <c r="Q22" s="151">
        <v>-0.46375045011323057</v>
      </c>
      <c r="R22" s="141">
        <f t="shared" si="8"/>
        <v>-1.9132711747840796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23.362048800428923</v>
      </c>
      <c r="C23" s="141">
        <f t="shared" si="0"/>
        <v>3.7902022778852218</v>
      </c>
      <c r="E23" s="151">
        <v>19.03752374206611</v>
      </c>
      <c r="F23" s="141">
        <f t="shared" si="1"/>
        <v>2.9496379471422611</v>
      </c>
      <c r="H23" s="151">
        <f t="shared" si="3"/>
        <v>-4.3245250583628128</v>
      </c>
      <c r="I23" s="141">
        <f t="shared" si="4"/>
        <v>-18.510898146413489</v>
      </c>
      <c r="K23" s="207">
        <f t="shared" si="2"/>
        <v>1.1006368394751</v>
      </c>
      <c r="L23" s="141">
        <f t="shared" si="5"/>
        <v>4.7112171063305572</v>
      </c>
      <c r="N23" s="151">
        <f t="shared" si="6"/>
        <v>-6.4717397893068185</v>
      </c>
      <c r="O23" s="141">
        <f t="shared" si="7"/>
        <v>-27.701935924335537</v>
      </c>
      <c r="Q23" s="151">
        <v>1.0465778914689061</v>
      </c>
      <c r="R23" s="141">
        <f t="shared" si="8"/>
        <v>4.4798206715914874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13.687868015973592</v>
      </c>
      <c r="C24" s="141">
        <f t="shared" si="0"/>
        <v>2.220686592033096</v>
      </c>
      <c r="E24" s="151">
        <v>11.286023432849472</v>
      </c>
      <c r="F24" s="141">
        <f t="shared" si="1"/>
        <v>1.7486351397850812</v>
      </c>
      <c r="H24" s="151">
        <f t="shared" si="3"/>
        <v>-2.4018445831241202</v>
      </c>
      <c r="I24" s="141">
        <f t="shared" si="4"/>
        <v>-17.547251188579505</v>
      </c>
      <c r="K24" s="207">
        <f t="shared" si="2"/>
        <v>0.64486517946049682</v>
      </c>
      <c r="L24" s="141">
        <f t="shared" si="5"/>
        <v>4.7112171063305563</v>
      </c>
      <c r="N24" s="151">
        <f t="shared" si="6"/>
        <v>-2.4828046088308042</v>
      </c>
      <c r="O24" s="141">
        <f t="shared" si="7"/>
        <v>-18.138724057927782</v>
      </c>
      <c r="Q24" s="151">
        <v>-0.56390515375381267</v>
      </c>
      <c r="R24" s="141">
        <f t="shared" si="8"/>
        <v>-4.119744236982279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53.269884331650857</v>
      </c>
      <c r="C25" s="141">
        <f t="shared" si="0"/>
        <v>8.6423771588388458</v>
      </c>
      <c r="E25" s="151">
        <v>52.758468699905066</v>
      </c>
      <c r="F25" s="141">
        <f t="shared" si="1"/>
        <v>8.1742974253787182</v>
      </c>
      <c r="H25" s="151">
        <f t="shared" si="3"/>
        <v>-0.51141563174579119</v>
      </c>
      <c r="I25" s="141">
        <f t="shared" si="4"/>
        <v>-0.96004644680995899</v>
      </c>
      <c r="K25" s="207">
        <f t="shared" si="2"/>
        <v>2.509659903155236</v>
      </c>
      <c r="L25" s="141">
        <f t="shared" si="5"/>
        <v>4.7112171063305563</v>
      </c>
      <c r="N25" s="151">
        <f t="shared" si="6"/>
        <v>-2.3291032723343954</v>
      </c>
      <c r="O25" s="141">
        <f t="shared" si="7"/>
        <v>-4.3722701889753015</v>
      </c>
      <c r="Q25" s="151">
        <v>-0.6919722625666318</v>
      </c>
      <c r="R25" s="141">
        <f t="shared" si="8"/>
        <v>-1.298993364165218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13.010823319154145</v>
      </c>
      <c r="C26" s="141">
        <f t="shared" si="0"/>
        <v>2.1108444983864096</v>
      </c>
      <c r="E26" s="151">
        <v>14.28274630719174</v>
      </c>
      <c r="F26" s="141">
        <f t="shared" si="1"/>
        <v>2.2129417180454465</v>
      </c>
      <c r="H26" s="151">
        <f t="shared" si="3"/>
        <v>1.2719229880375948</v>
      </c>
      <c r="I26" s="141">
        <f t="shared" si="4"/>
        <v>9.7758839455233328</v>
      </c>
      <c r="K26" s="207">
        <f t="shared" si="2"/>
        <v>0.61296813388643512</v>
      </c>
      <c r="L26" s="141">
        <f t="shared" si="5"/>
        <v>4.7112171063305563</v>
      </c>
      <c r="N26" s="151">
        <f t="shared" si="6"/>
        <v>-0.72680083724083611</v>
      </c>
      <c r="O26" s="141">
        <f t="shared" si="7"/>
        <v>-5.5861248701368629</v>
      </c>
      <c r="Q26" s="151">
        <v>1.3857556913919959</v>
      </c>
      <c r="R26" s="141">
        <f t="shared" si="8"/>
        <v>10.650791709329631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0.6510145366617911</v>
      </c>
      <c r="C27" s="141">
        <f t="shared" si="0"/>
        <v>0.10561902343713153</v>
      </c>
      <c r="E27" s="151">
        <v>0.68790919473148016</v>
      </c>
      <c r="F27" s="141">
        <f t="shared" si="1"/>
        <v>0.10658335046403657</v>
      </c>
      <c r="H27" s="151">
        <f t="shared" si="3"/>
        <v>3.6894658069689057E-2</v>
      </c>
      <c r="I27" s="141">
        <f t="shared" si="4"/>
        <v>5.6672556436103472</v>
      </c>
      <c r="K27" s="207">
        <f t="shared" si="2"/>
        <v>3.0670708215908914E-2</v>
      </c>
      <c r="L27" s="141">
        <f t="shared" si="5"/>
        <v>4.7112171063305563</v>
      </c>
      <c r="N27" s="151">
        <f t="shared" si="6"/>
        <v>2.7041561318947884E-2</v>
      </c>
      <c r="O27" s="141">
        <f t="shared" si="7"/>
        <v>4.1537569126503637</v>
      </c>
      <c r="Q27" s="151">
        <v>-2.0817611465167741E-2</v>
      </c>
      <c r="R27" s="141">
        <f t="shared" si="8"/>
        <v>-3.1977183753705805</v>
      </c>
      <c r="T27" s="172"/>
    </row>
    <row r="28" spans="1:20" x14ac:dyDescent="0.2">
      <c r="A28" s="10" t="str">
        <f>name!$D24</f>
        <v>71 Sales occupations</v>
      </c>
      <c r="B28" s="151">
        <v>42.400064657076733</v>
      </c>
      <c r="C28" s="141">
        <f t="shared" si="0"/>
        <v>6.878883912047236</v>
      </c>
      <c r="E28" s="151">
        <v>41.345551193285985</v>
      </c>
      <c r="F28" s="141">
        <f t="shared" si="1"/>
        <v>6.4060015576371292</v>
      </c>
      <c r="H28" s="151">
        <f t="shared" si="3"/>
        <v>-1.0545134637907481</v>
      </c>
      <c r="I28" s="141">
        <f t="shared" si="4"/>
        <v>-2.4870562635209259</v>
      </c>
      <c r="K28" s="207">
        <f t="shared" si="2"/>
        <v>1.9975590992194154</v>
      </c>
      <c r="L28" s="141">
        <f t="shared" si="5"/>
        <v>4.7112171063305563</v>
      </c>
      <c r="N28" s="151">
        <f>H28-(K28+Q28)</f>
        <v>-2.4908356755203598</v>
      </c>
      <c r="O28" s="141">
        <f t="shared" si="7"/>
        <v>-5.874603483899711</v>
      </c>
      <c r="Q28" s="151">
        <v>-0.56123688748980372</v>
      </c>
      <c r="R28" s="141">
        <f t="shared" si="8"/>
        <v>-1.3236698859517686</v>
      </c>
      <c r="T28" s="11"/>
    </row>
    <row r="29" spans="1:20" x14ac:dyDescent="0.2">
      <c r="A29" s="10" t="str">
        <f>name!$D25</f>
        <v>72 Customer service occupations</v>
      </c>
      <c r="B29" s="151">
        <v>10.745421856877568</v>
      </c>
      <c r="C29" s="141">
        <f t="shared" si="0"/>
        <v>1.7433112458025197</v>
      </c>
      <c r="E29" s="151">
        <v>12.161580624018557</v>
      </c>
      <c r="F29" s="141">
        <f t="shared" si="1"/>
        <v>1.8842923161571874</v>
      </c>
      <c r="H29" s="151">
        <f t="shared" si="3"/>
        <v>1.4161587671409883</v>
      </c>
      <c r="I29" s="141">
        <f t="shared" si="4"/>
        <v>13.179182595186623</v>
      </c>
      <c r="K29" s="207">
        <f t="shared" si="2"/>
        <v>0.50624015266859856</v>
      </c>
      <c r="L29" s="141">
        <f t="shared" si="5"/>
        <v>4.7112171063305572</v>
      </c>
      <c r="N29" s="151">
        <f t="shared" si="6"/>
        <v>0.9277171920702143</v>
      </c>
      <c r="O29" s="141">
        <f t="shared" si="7"/>
        <v>8.6336041937379342</v>
      </c>
      <c r="Q29" s="151">
        <v>-1.779857759782456E-2</v>
      </c>
      <c r="R29" s="141">
        <f t="shared" si="8"/>
        <v>-0.16563870488186225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19.365597468584774</v>
      </c>
      <c r="F30" s="141">
        <f t="shared" si="1"/>
        <v>3.0004690702605243</v>
      </c>
      <c r="H30" s="151">
        <f t="shared" si="3"/>
        <v>-3.1453708457086513</v>
      </c>
      <c r="I30" s="141">
        <f t="shared" si="4"/>
        <v>-13.972614601884924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-3.5543212753973674</v>
      </c>
      <c r="O30" s="141">
        <f t="shared" si="7"/>
        <v>-15.789286474809428</v>
      </c>
      <c r="Q30" s="151">
        <v>-0.65159016033492689</v>
      </c>
      <c r="R30" s="141">
        <f t="shared" si="8"/>
        <v>-2.8945452334060517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25.147235196773284</v>
      </c>
      <c r="C31" s="141">
        <f t="shared" si="0"/>
        <v>4.0798265999502403</v>
      </c>
      <c r="E31" s="151">
        <v>23.849068359743299</v>
      </c>
      <c r="F31" s="141">
        <f t="shared" si="1"/>
        <v>3.6951295762509782</v>
      </c>
      <c r="H31" s="151">
        <f t="shared" si="3"/>
        <v>-1.298166837029985</v>
      </c>
      <c r="I31" s="141">
        <f t="shared" si="4"/>
        <v>-5.1622646659643774</v>
      </c>
      <c r="K31" s="207">
        <f t="shared" si="2"/>
        <v>1.1847408463595615</v>
      </c>
      <c r="L31" s="141">
        <f t="shared" si="5"/>
        <v>4.7112171063305563</v>
      </c>
      <c r="N31" s="151">
        <f t="shared" si="6"/>
        <v>-3.4988758343469555</v>
      </c>
      <c r="O31" s="141">
        <f t="shared" si="7"/>
        <v>-13.913560703468136</v>
      </c>
      <c r="Q31" s="151">
        <v>1.015968150957409</v>
      </c>
      <c r="R31" s="141">
        <f t="shared" si="8"/>
        <v>4.040078931173201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13.515136689594309</v>
      </c>
      <c r="C32" s="141">
        <f t="shared" si="0"/>
        <v>2.1926630795279398</v>
      </c>
      <c r="E32" s="151">
        <v>10.948154558616645</v>
      </c>
      <c r="F32" s="141">
        <f t="shared" si="1"/>
        <v>1.696286374993089</v>
      </c>
      <c r="H32" s="151">
        <f t="shared" si="3"/>
        <v>-2.5669821309776637</v>
      </c>
      <c r="I32" s="141">
        <f t="shared" si="4"/>
        <v>-18.993386378060507</v>
      </c>
      <c r="K32" s="207">
        <f t="shared" si="2"/>
        <v>0.63672743166412438</v>
      </c>
      <c r="L32" s="141">
        <f t="shared" si="5"/>
        <v>4.7112171063305563</v>
      </c>
      <c r="N32" s="151">
        <f>H32-(K32+Q32)</f>
        <v>-3.1931816429982525</v>
      </c>
      <c r="O32" s="141">
        <f t="shared" si="7"/>
        <v>-23.62670623565927</v>
      </c>
      <c r="Q32" s="151">
        <v>-1.0527919643535584E-2</v>
      </c>
      <c r="R32" s="141">
        <f t="shared" si="8"/>
        <v>-7.7897248731796626E-2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59.38858540313764</v>
      </c>
      <c r="C33" s="141">
        <f t="shared" si="0"/>
        <v>9.6350604177841035</v>
      </c>
      <c r="E33" s="151">
        <v>52.461555832393145</v>
      </c>
      <c r="F33" s="141">
        <f t="shared" si="1"/>
        <v>8.128294306860063</v>
      </c>
      <c r="H33" s="151">
        <f t="shared" ref="H33" si="9">E33-B33</f>
        <v>-6.9270295707444944</v>
      </c>
      <c r="I33" s="141">
        <f>IF(B33&lt;&gt;0,((E33/B33)-1)*100,0)</f>
        <v>-11.663907337955425</v>
      </c>
      <c r="K33" s="207">
        <f t="shared" si="2"/>
        <v>2.7979251947203521</v>
      </c>
      <c r="L33" s="141">
        <f t="shared" ref="L33" si="10">IF(B33&lt;&gt;0,K33/B33*100,0)</f>
        <v>4.7112171063305555</v>
      </c>
      <c r="N33" s="151">
        <f>H33-(K33+Q33)</f>
        <v>-7.8242261667553459</v>
      </c>
      <c r="O33" s="141">
        <f t="shared" ref="O33" si="11">IF(B33&lt;&gt;0,N33/B33*100,0)</f>
        <v>-13.174629625614848</v>
      </c>
      <c r="Q33" s="151">
        <v>-1.9007285987095006</v>
      </c>
      <c r="R33" s="141">
        <f t="shared" ref="R33" si="12">IF(B33&lt;&gt;0,Q33/B33*100,0)</f>
        <v>-3.2004948186711326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645.41899999999998</v>
      </c>
      <c r="F35" s="147">
        <f t="shared" ref="F35" si="13">E35/E$35*100</f>
        <v>100</v>
      </c>
      <c r="G35" s="145"/>
      <c r="H35" s="152">
        <f>E35-B35</f>
        <v>29.039000000000215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Sheffield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44.251842250355679</v>
      </c>
      <c r="C44" s="141">
        <f t="shared" ref="C44:C68" si="15">B44/B$71*100</f>
        <v>6.8562968010479519</v>
      </c>
      <c r="E44" s="151">
        <v>43.024077966228326</v>
      </c>
      <c r="F44" s="141">
        <f t="shared" ref="F44:F68" si="16">E44/E$71*100</f>
        <v>6.3766487330506951</v>
      </c>
      <c r="H44" s="151">
        <f>E44-B44</f>
        <v>-1.2277642841273533</v>
      </c>
      <c r="I44" s="141">
        <f>IF(B44&gt;0,((E44/B44)-1)*100,0)</f>
        <v>-2.7744930418517999</v>
      </c>
      <c r="K44" s="151">
        <f>(($E$71/$B$71)-1)*B44</f>
        <v>2.0084835848989746</v>
      </c>
      <c r="L44" s="141">
        <f>IF(B44&gt;0,K44/B44*100,0)</f>
        <v>4.5387569935189109</v>
      </c>
      <c r="N44" s="151">
        <f>H44-(K44+Q44)</f>
        <v>-2.2242887383196921</v>
      </c>
      <c r="O44" s="141">
        <f>IF(B44&gt;0,N44/B44*100,0)</f>
        <v>-5.0264319522241223</v>
      </c>
      <c r="Q44" s="151">
        <v>-1.0119591307066358</v>
      </c>
      <c r="R44" s="141">
        <f>IF(B44&gt;0,Q44/B44*100,0)</f>
        <v>-2.2868180831465881</v>
      </c>
      <c r="T44" s="151"/>
    </row>
    <row r="45" spans="1:20" x14ac:dyDescent="0.2">
      <c r="A45" s="135" t="str">
        <f t="shared" si="14"/>
        <v>12 Other managers and proprietors</v>
      </c>
      <c r="B45" s="151">
        <v>19.645670636260164</v>
      </c>
      <c r="C45" s="141">
        <f t="shared" si="15"/>
        <v>3.0438630775140125</v>
      </c>
      <c r="E45" s="151">
        <v>21.670290918423206</v>
      </c>
      <c r="F45" s="141">
        <f t="shared" si="16"/>
        <v>3.2117790702747997</v>
      </c>
      <c r="H45" s="151">
        <f t="shared" ref="H45:H71" si="17">E45-B45</f>
        <v>2.0246202821630419</v>
      </c>
      <c r="I45" s="141">
        <f t="shared" ref="I45:I71" si="18">IF(B45&gt;0,((E45/B45)-1)*100,0)</f>
        <v>10.305681692668633</v>
      </c>
      <c r="K45" s="151">
        <f t="shared" ref="K45:K68" si="19">(($E$71/$B$71)-1)*B45</f>
        <v>0.89166924992694929</v>
      </c>
      <c r="L45" s="141">
        <f t="shared" ref="L45:L68" si="20">IF(B45&gt;0,K45/B45*100,0)</f>
        <v>4.5387569935189109</v>
      </c>
      <c r="N45" s="151">
        <f t="shared" ref="N45:N68" si="21">H45-(K45+Q45)</f>
        <v>1.3748634306500849</v>
      </c>
      <c r="O45" s="141">
        <f t="shared" ref="O45:O68" si="22">IF(B45&gt;0,N45/B45*100,0)</f>
        <v>6.9983023542728491</v>
      </c>
      <c r="Q45" s="151">
        <v>-0.24191239841399234</v>
      </c>
      <c r="R45" s="141">
        <f>IF(B45&gt;0,Q45/B45*100,0)</f>
        <v>-1.231377655123123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32.653796682319488</v>
      </c>
      <c r="C46" s="141">
        <f t="shared" si="15"/>
        <v>5.0593175413676219</v>
      </c>
      <c r="E46" s="151">
        <v>45.529236819248403</v>
      </c>
      <c r="F46" s="141">
        <f t="shared" si="16"/>
        <v>6.747941246018442</v>
      </c>
      <c r="H46" s="151">
        <f t="shared" si="17"/>
        <v>12.875440136928916</v>
      </c>
      <c r="I46" s="141">
        <f t="shared" si="18"/>
        <v>39.430147318521058</v>
      </c>
      <c r="K46" s="151">
        <f t="shared" si="19"/>
        <v>1.4820764805682218</v>
      </c>
      <c r="L46" s="141">
        <f t="shared" si="20"/>
        <v>4.5387569935189109</v>
      </c>
      <c r="N46" s="151">
        <f t="shared" si="21"/>
        <v>11.791974659815018</v>
      </c>
      <c r="O46" s="141">
        <f t="shared" si="22"/>
        <v>36.112109028350211</v>
      </c>
      <c r="Q46" s="151">
        <v>-0.39861100345432365</v>
      </c>
      <c r="R46" s="141">
        <f t="shared" ref="R46:R68" si="23">IF(B46&gt;0,Q46/B46*100,0)</f>
        <v>-1.2207187033480642</v>
      </c>
      <c r="T46" s="151"/>
    </row>
    <row r="47" spans="1:20" x14ac:dyDescent="0.2">
      <c r="A47" s="135" t="str">
        <f t="shared" si="14"/>
        <v>22 Health professionals</v>
      </c>
      <c r="B47" s="151">
        <v>31.761265984735669</v>
      </c>
      <c r="C47" s="141">
        <f t="shared" si="15"/>
        <v>4.9210305219920185</v>
      </c>
      <c r="E47" s="151">
        <v>35.136248142906346</v>
      </c>
      <c r="F47" s="141">
        <f t="shared" si="16"/>
        <v>5.2075842829330918</v>
      </c>
      <c r="H47" s="151">
        <f t="shared" si="17"/>
        <v>3.3749821581706776</v>
      </c>
      <c r="I47" s="141">
        <f t="shared" si="18"/>
        <v>10.626094563713796</v>
      </c>
      <c r="K47" s="151">
        <f t="shared" si="19"/>
        <v>1.4415666811123331</v>
      </c>
      <c r="L47" s="141">
        <f t="shared" si="20"/>
        <v>4.5387569935189109</v>
      </c>
      <c r="N47" s="151">
        <f t="shared" si="21"/>
        <v>-1.7120196396884015</v>
      </c>
      <c r="O47" s="141">
        <f t="shared" si="22"/>
        <v>-5.3902751877434323</v>
      </c>
      <c r="Q47" s="151">
        <v>3.645435116746746</v>
      </c>
      <c r="R47" s="141">
        <f t="shared" si="23"/>
        <v>11.477612757938322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32.052250078603201</v>
      </c>
      <c r="C48" s="141">
        <f t="shared" si="15"/>
        <v>4.9661150475277607</v>
      </c>
      <c r="E48" s="151">
        <v>33.380795142234099</v>
      </c>
      <c r="F48" s="141">
        <f t="shared" si="16"/>
        <v>4.9474065480039817</v>
      </c>
      <c r="H48" s="151">
        <f t="shared" si="17"/>
        <v>1.328545063630898</v>
      </c>
      <c r="I48" s="141">
        <f t="shared" si="18"/>
        <v>4.1449354113138659</v>
      </c>
      <c r="K48" s="151">
        <f t="shared" si="19"/>
        <v>1.4547737420227733</v>
      </c>
      <c r="L48" s="141">
        <f t="shared" si="20"/>
        <v>4.5387569935189109</v>
      </c>
      <c r="N48" s="151">
        <f t="shared" si="21"/>
        <v>0.4080352229230495</v>
      </c>
      <c r="O48" s="141">
        <f t="shared" si="22"/>
        <v>1.273031446848212</v>
      </c>
      <c r="Q48" s="151">
        <v>-0.53426390131492485</v>
      </c>
      <c r="R48" s="141">
        <f t="shared" si="23"/>
        <v>-1.6668530290532648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39.866968034391405</v>
      </c>
      <c r="C49" s="141">
        <f t="shared" si="15"/>
        <v>6.1769126775616163</v>
      </c>
      <c r="E49" s="151">
        <v>46.188965963981083</v>
      </c>
      <c r="F49" s="141">
        <f t="shared" si="16"/>
        <v>6.8457204713679882</v>
      </c>
      <c r="H49" s="151">
        <f t="shared" si="17"/>
        <v>6.3219979295896778</v>
      </c>
      <c r="I49" s="141">
        <f t="shared" si="18"/>
        <v>15.857734463619044</v>
      </c>
      <c r="K49" s="151">
        <f t="shared" si="19"/>
        <v>1.8094647997648885</v>
      </c>
      <c r="L49" s="141">
        <f t="shared" si="20"/>
        <v>4.5387569935189109</v>
      </c>
      <c r="N49" s="151">
        <f t="shared" si="21"/>
        <v>4.3632579019253974</v>
      </c>
      <c r="O49" s="141">
        <f t="shared" si="22"/>
        <v>10.944544110205259</v>
      </c>
      <c r="Q49" s="151">
        <v>0.14927522789939185</v>
      </c>
      <c r="R49" s="141">
        <f t="shared" si="23"/>
        <v>0.3744333598948858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12.901272360558483</v>
      </c>
      <c r="C50" s="141">
        <f t="shared" si="15"/>
        <v>1.9988987557785691</v>
      </c>
      <c r="E50" s="151">
        <v>13.041554931000478</v>
      </c>
      <c r="F50" s="141">
        <f t="shared" si="16"/>
        <v>1.932904054168288</v>
      </c>
      <c r="H50" s="151">
        <f t="shared" si="17"/>
        <v>0.14028257044199499</v>
      </c>
      <c r="I50" s="141">
        <f t="shared" si="18"/>
        <v>1.0873545377653171</v>
      </c>
      <c r="K50" s="151">
        <f t="shared" si="19"/>
        <v>0.58555740151777047</v>
      </c>
      <c r="L50" s="141">
        <f t="shared" si="20"/>
        <v>4.5387569935189109</v>
      </c>
      <c r="N50" s="151">
        <f t="shared" si="21"/>
        <v>-0.21109439384663953</v>
      </c>
      <c r="O50" s="141">
        <f t="shared" si="22"/>
        <v>-1.6362292644250591</v>
      </c>
      <c r="Q50" s="151">
        <v>-0.23418043722913595</v>
      </c>
      <c r="R50" s="141">
        <f t="shared" si="23"/>
        <v>-1.8151731913285376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13.302252738613973</v>
      </c>
      <c r="C51" s="141">
        <f t="shared" si="15"/>
        <v>2.0610258976903335</v>
      </c>
      <c r="E51" s="151">
        <v>25.906101369550701</v>
      </c>
      <c r="F51" s="141">
        <f t="shared" si="16"/>
        <v>3.8395734733954594</v>
      </c>
      <c r="H51" s="151">
        <f t="shared" si="17"/>
        <v>12.603848630936728</v>
      </c>
      <c r="I51" s="141">
        <f t="shared" si="18"/>
        <v>94.749730580220387</v>
      </c>
      <c r="K51" s="151">
        <f t="shared" si="19"/>
        <v>0.6037569264694026</v>
      </c>
      <c r="L51" s="141">
        <f t="shared" si="20"/>
        <v>4.5387569935189118</v>
      </c>
      <c r="N51" s="151">
        <f t="shared" si="21"/>
        <v>10.519724103740579</v>
      </c>
      <c r="O51" s="141">
        <f t="shared" si="22"/>
        <v>79.082275088668027</v>
      </c>
      <c r="Q51" s="151">
        <v>1.4803676007267474</v>
      </c>
      <c r="R51" s="141">
        <f t="shared" si="23"/>
        <v>11.128698498033456</v>
      </c>
      <c r="T51" s="151"/>
    </row>
    <row r="52" spans="1:20" x14ac:dyDescent="0.2">
      <c r="A52" s="135" t="str">
        <f t="shared" si="14"/>
        <v>33 Protective service occupations</v>
      </c>
      <c r="B52" s="151">
        <v>7.7220236097508543</v>
      </c>
      <c r="C52" s="141">
        <f t="shared" si="15"/>
        <v>1.1964357432537396</v>
      </c>
      <c r="E52" s="151">
        <v>6.7328132564284644</v>
      </c>
      <c r="F52" s="141">
        <f t="shared" si="16"/>
        <v>0.99787809875139</v>
      </c>
      <c r="H52" s="151">
        <f t="shared" si="17"/>
        <v>-0.98921035332238993</v>
      </c>
      <c r="I52" s="141">
        <f t="shared" si="18"/>
        <v>-12.810247718917633</v>
      </c>
      <c r="K52" s="151">
        <f t="shared" si="19"/>
        <v>0.35048388662874835</v>
      </c>
      <c r="L52" s="141">
        <f t="shared" si="20"/>
        <v>4.5387569935189109</v>
      </c>
      <c r="N52" s="151">
        <f t="shared" si="21"/>
        <v>-1.1293427116351782</v>
      </c>
      <c r="O52" s="141">
        <f t="shared" si="22"/>
        <v>-14.624958025369411</v>
      </c>
      <c r="Q52" s="151">
        <v>-0.21035152831596016</v>
      </c>
      <c r="R52" s="141">
        <f t="shared" si="23"/>
        <v>-2.7240466870671352</v>
      </c>
      <c r="T52" s="151"/>
    </row>
    <row r="53" spans="1:20" x14ac:dyDescent="0.2">
      <c r="A53" s="135" t="str">
        <f t="shared" si="14"/>
        <v>34 Culture, media and sports occupations</v>
      </c>
      <c r="B53" s="151">
        <v>9.5906362148675388</v>
      </c>
      <c r="C53" s="141">
        <f t="shared" si="15"/>
        <v>1.4859550485603212</v>
      </c>
      <c r="E53" s="151">
        <v>8.713431890783685</v>
      </c>
      <c r="F53" s="141">
        <f t="shared" si="16"/>
        <v>1.2914278946431574</v>
      </c>
      <c r="H53" s="151">
        <f t="shared" si="17"/>
        <v>-0.87720432408385385</v>
      </c>
      <c r="I53" s="141">
        <f t="shared" si="18"/>
        <v>-9.1464664536435976</v>
      </c>
      <c r="K53" s="151">
        <f t="shared" si="19"/>
        <v>0.43529567192525781</v>
      </c>
      <c r="L53" s="141">
        <f t="shared" si="20"/>
        <v>4.5387569935189109</v>
      </c>
      <c r="N53" s="151">
        <f t="shared" si="21"/>
        <v>-0.98574303569981658</v>
      </c>
      <c r="O53" s="141">
        <f t="shared" si="22"/>
        <v>-10.278181901756463</v>
      </c>
      <c r="Q53" s="151">
        <v>-0.32675696030929507</v>
      </c>
      <c r="R53" s="141">
        <f t="shared" si="23"/>
        <v>-3.4070415454060479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36.000676282962459</v>
      </c>
      <c r="C54" s="141">
        <f t="shared" si="15"/>
        <v>5.5778767409949905</v>
      </c>
      <c r="E54" s="151">
        <v>38.154641020394308</v>
      </c>
      <c r="F54" s="141">
        <f t="shared" si="16"/>
        <v>5.6549438087593265</v>
      </c>
      <c r="H54" s="151">
        <f t="shared" si="17"/>
        <v>2.1539647374318491</v>
      </c>
      <c r="I54" s="141">
        <f t="shared" si="18"/>
        <v>5.9831229849735434</v>
      </c>
      <c r="K54" s="151">
        <f t="shared" si="19"/>
        <v>1.6339832125070626</v>
      </c>
      <c r="L54" s="141">
        <f t="shared" si="20"/>
        <v>4.5387569935189109</v>
      </c>
      <c r="N54" s="151">
        <f t="shared" si="21"/>
        <v>0.95565524455104223</v>
      </c>
      <c r="O54" s="141">
        <f t="shared" si="22"/>
        <v>2.6545480341526582</v>
      </c>
      <c r="Q54" s="151">
        <v>-0.43567371962625567</v>
      </c>
      <c r="R54" s="141">
        <f t="shared" si="23"/>
        <v>-1.210182042698017</v>
      </c>
      <c r="T54" s="151"/>
    </row>
    <row r="55" spans="1:20" x14ac:dyDescent="0.2">
      <c r="A55" s="135" t="str">
        <f t="shared" si="14"/>
        <v>41 Administrative occupations</v>
      </c>
      <c r="B55" s="151">
        <v>65.782213560562113</v>
      </c>
      <c r="C55" s="141">
        <f t="shared" si="15"/>
        <v>10.1921718388461</v>
      </c>
      <c r="E55" s="151">
        <v>68.332388216251289</v>
      </c>
      <c r="F55" s="141">
        <f t="shared" si="16"/>
        <v>10.127622887991087</v>
      </c>
      <c r="H55" s="151">
        <f t="shared" si="17"/>
        <v>2.550174655689176</v>
      </c>
      <c r="I55" s="141">
        <f t="shared" si="18"/>
        <v>3.8766932847909885</v>
      </c>
      <c r="K55" s="151">
        <f t="shared" si="19"/>
        <v>2.9856948184715582</v>
      </c>
      <c r="L55" s="141">
        <f t="shared" si="20"/>
        <v>4.5387569935189109</v>
      </c>
      <c r="N55" s="151">
        <f t="shared" si="21"/>
        <v>-0.46909470528755071</v>
      </c>
      <c r="O55" s="141">
        <f t="shared" si="22"/>
        <v>-0.71310264568047821</v>
      </c>
      <c r="Q55" s="151">
        <v>3.3574542505168489E-2</v>
      </c>
      <c r="R55" s="141">
        <f t="shared" si="23"/>
        <v>5.1038936952552127E-2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13.914100566002741</v>
      </c>
      <c r="C56" s="141">
        <f t="shared" si="15"/>
        <v>2.1558244436564062</v>
      </c>
      <c r="E56" s="151">
        <v>9.7097755461992836</v>
      </c>
      <c r="F56" s="141">
        <f t="shared" si="16"/>
        <v>1.4390971488913487</v>
      </c>
      <c r="H56" s="151">
        <f t="shared" si="17"/>
        <v>-4.2043250198034574</v>
      </c>
      <c r="I56" s="141">
        <f t="shared" si="18"/>
        <v>-30.216290301050197</v>
      </c>
      <c r="K56" s="151">
        <f t="shared" si="19"/>
        <v>0.63152721252470378</v>
      </c>
      <c r="L56" s="141">
        <f t="shared" si="20"/>
        <v>4.5387569935189109</v>
      </c>
      <c r="N56" s="151">
        <f t="shared" si="21"/>
        <v>-5.2931126455585256</v>
      </c>
      <c r="O56" s="141">
        <f t="shared" si="22"/>
        <v>-38.041356826840421</v>
      </c>
      <c r="Q56" s="151">
        <v>0.4572604132303642</v>
      </c>
      <c r="R56" s="141">
        <f t="shared" si="23"/>
        <v>3.286309532271309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5.7584874146931151</v>
      </c>
      <c r="C57" s="141">
        <f t="shared" si="15"/>
        <v>0.89220915632993691</v>
      </c>
      <c r="E57" s="151">
        <v>6.2999652935849131</v>
      </c>
      <c r="F57" s="141">
        <f t="shared" si="16"/>
        <v>0.93372519776333263</v>
      </c>
      <c r="H57" s="151">
        <f t="shared" si="17"/>
        <v>0.54147787889179799</v>
      </c>
      <c r="I57" s="141">
        <f t="shared" si="18"/>
        <v>9.403126895965519</v>
      </c>
      <c r="K57" s="151">
        <f t="shared" si="19"/>
        <v>0.26136375025529007</v>
      </c>
      <c r="L57" s="141">
        <f t="shared" si="20"/>
        <v>4.5387569935189109</v>
      </c>
      <c r="N57" s="151">
        <f t="shared" si="21"/>
        <v>0.52103702359794779</v>
      </c>
      <c r="O57" s="141">
        <f t="shared" si="22"/>
        <v>9.0481577205238235</v>
      </c>
      <c r="Q57" s="151">
        <v>-0.24092289496143982</v>
      </c>
      <c r="R57" s="141">
        <f t="shared" si="23"/>
        <v>-4.1837878180772101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22.03136417193668</v>
      </c>
      <c r="C58" s="141">
        <f t="shared" si="15"/>
        <v>3.4134979249040827</v>
      </c>
      <c r="E58" s="151">
        <v>19.345052479376633</v>
      </c>
      <c r="F58" s="141">
        <f t="shared" si="16"/>
        <v>2.8671527715305083</v>
      </c>
      <c r="H58" s="151">
        <f t="shared" si="17"/>
        <v>-2.6863116925600465</v>
      </c>
      <c r="I58" s="141">
        <f t="shared" si="18"/>
        <v>-12.193124636293939</v>
      </c>
      <c r="K58" s="151">
        <f t="shared" si="19"/>
        <v>0.9999500821213958</v>
      </c>
      <c r="L58" s="141">
        <f t="shared" si="20"/>
        <v>4.5387569935189109</v>
      </c>
      <c r="N58" s="151">
        <f t="shared" si="21"/>
        <v>-1.6740351555794859</v>
      </c>
      <c r="O58" s="141">
        <f t="shared" si="22"/>
        <v>-7.5984180666935481</v>
      </c>
      <c r="Q58" s="151">
        <v>-2.0122266191019564</v>
      </c>
      <c r="R58" s="141">
        <f t="shared" si="23"/>
        <v>-9.1334635631192977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19.03752374206611</v>
      </c>
      <c r="C59" s="141">
        <f t="shared" si="15"/>
        <v>2.9496379471422611</v>
      </c>
      <c r="E59" s="151">
        <v>15.158772392506163</v>
      </c>
      <c r="F59" s="141">
        <f t="shared" si="16"/>
        <v>2.2466993214160933</v>
      </c>
      <c r="H59" s="151">
        <f t="shared" si="17"/>
        <v>-3.8787513495599466</v>
      </c>
      <c r="I59" s="141">
        <f t="shared" si="18"/>
        <v>-20.374243006138947</v>
      </c>
      <c r="K59" s="151">
        <f t="shared" si="19"/>
        <v>0.86406694023584862</v>
      </c>
      <c r="L59" s="141">
        <f t="shared" si="20"/>
        <v>4.5387569935189109</v>
      </c>
      <c r="N59" s="151">
        <f t="shared" si="21"/>
        <v>-3.406439206592403</v>
      </c>
      <c r="O59" s="141">
        <f t="shared" si="22"/>
        <v>-17.893289341330629</v>
      </c>
      <c r="Q59" s="151">
        <v>-1.3363790832033922</v>
      </c>
      <c r="R59" s="141">
        <f t="shared" si="23"/>
        <v>-7.0197106583272326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11.286023432849472</v>
      </c>
      <c r="C60" s="141">
        <f t="shared" si="15"/>
        <v>1.7486351397850812</v>
      </c>
      <c r="E60" s="151">
        <v>10.603183507690382</v>
      </c>
      <c r="F60" s="141">
        <f t="shared" si="16"/>
        <v>1.5715101839879155</v>
      </c>
      <c r="H60" s="151">
        <f t="shared" si="17"/>
        <v>-0.6828399251590902</v>
      </c>
      <c r="I60" s="141">
        <f t="shared" si="18"/>
        <v>-6.0503146145487685</v>
      </c>
      <c r="K60" s="151">
        <f t="shared" si="19"/>
        <v>0.51224517784863843</v>
      </c>
      <c r="L60" s="141">
        <f t="shared" si="20"/>
        <v>4.53875699351891</v>
      </c>
      <c r="N60" s="151">
        <f t="shared" si="21"/>
        <v>-0.48037552334773304</v>
      </c>
      <c r="O60" s="141">
        <f t="shared" si="22"/>
        <v>-4.2563753850584449</v>
      </c>
      <c r="Q60" s="151">
        <v>-0.7147095796599956</v>
      </c>
      <c r="R60" s="141">
        <f t="shared" si="23"/>
        <v>-6.3326962230092336</v>
      </c>
      <c r="T60" s="151"/>
    </row>
    <row r="61" spans="1:20" x14ac:dyDescent="0.2">
      <c r="A61" s="135" t="str">
        <f t="shared" si="14"/>
        <v>61 Caring personal service occupations</v>
      </c>
      <c r="B61" s="151">
        <v>52.758468699905066</v>
      </c>
      <c r="C61" s="141">
        <f t="shared" si="15"/>
        <v>8.1742974253787182</v>
      </c>
      <c r="E61" s="151">
        <v>61.397223248285648</v>
      </c>
      <c r="F61" s="141">
        <f t="shared" si="16"/>
        <v>9.0997540062642432</v>
      </c>
      <c r="H61" s="151">
        <f t="shared" si="17"/>
        <v>8.6387545483805823</v>
      </c>
      <c r="I61" s="141">
        <f t="shared" si="18"/>
        <v>16.374157099817666</v>
      </c>
      <c r="K61" s="151">
        <f t="shared" si="19"/>
        <v>2.3945786877904269</v>
      </c>
      <c r="L61" s="141">
        <f t="shared" si="20"/>
        <v>4.5387569935189109</v>
      </c>
      <c r="N61" s="151">
        <f t="shared" si="21"/>
        <v>1.0306928833171458</v>
      </c>
      <c r="O61" s="141">
        <f t="shared" si="22"/>
        <v>1.9536065179977455</v>
      </c>
      <c r="Q61" s="151">
        <v>5.2134829772730091</v>
      </c>
      <c r="R61" s="141">
        <f t="shared" si="23"/>
        <v>9.8817935883010009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14.28274630719174</v>
      </c>
      <c r="C62" s="141">
        <f t="shared" si="15"/>
        <v>2.2129417180454465</v>
      </c>
      <c r="E62" s="151">
        <v>11.747422971570462</v>
      </c>
      <c r="F62" s="141">
        <f t="shared" si="16"/>
        <v>1.7410992483575187</v>
      </c>
      <c r="H62" s="151">
        <f t="shared" si="17"/>
        <v>-2.5353233356212783</v>
      </c>
      <c r="I62" s="141">
        <f t="shared" si="18"/>
        <v>-17.750951260295622</v>
      </c>
      <c r="K62" s="151">
        <f t="shared" si="19"/>
        <v>0.64825914688422914</v>
      </c>
      <c r="L62" s="141">
        <f t="shared" si="20"/>
        <v>4.5387569935189118</v>
      </c>
      <c r="N62" s="151">
        <f t="shared" si="21"/>
        <v>-2.6311236578856079</v>
      </c>
      <c r="O62" s="141">
        <f t="shared" si="22"/>
        <v>-18.421692868414024</v>
      </c>
      <c r="Q62" s="151">
        <v>-0.55245882461989937</v>
      </c>
      <c r="R62" s="141">
        <f t="shared" si="23"/>
        <v>-3.8680153854005077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0.68790919473148016</v>
      </c>
      <c r="C63" s="141">
        <f t="shared" si="15"/>
        <v>0.10658335046403657</v>
      </c>
      <c r="E63" s="151">
        <v>0.55536971313876338</v>
      </c>
      <c r="F63" s="141">
        <f t="shared" si="16"/>
        <v>8.2311992378798618E-2</v>
      </c>
      <c r="H63" s="151">
        <f t="shared" si="17"/>
        <v>-0.13253948159271678</v>
      </c>
      <c r="I63" s="141">
        <f t="shared" si="18"/>
        <v>-19.267002477623883</v>
      </c>
      <c r="K63" s="151">
        <f t="shared" si="19"/>
        <v>3.1222526684934679E-2</v>
      </c>
      <c r="L63" s="141">
        <f t="shared" si="20"/>
        <v>4.5387569935189109</v>
      </c>
      <c r="N63" s="151">
        <f t="shared" si="21"/>
        <v>-0.16213555874836297</v>
      </c>
      <c r="O63" s="141">
        <f t="shared" si="22"/>
        <v>-23.569325717713554</v>
      </c>
      <c r="Q63" s="151">
        <v>-1.6264495292884792E-3</v>
      </c>
      <c r="R63" s="141">
        <f t="shared" si="23"/>
        <v>-0.23643375342923723</v>
      </c>
      <c r="T63" s="151"/>
    </row>
    <row r="64" spans="1:20" x14ac:dyDescent="0.2">
      <c r="A64" s="135" t="str">
        <f t="shared" si="14"/>
        <v>71 Sales occupations</v>
      </c>
      <c r="B64" s="151">
        <v>41.345551193285985</v>
      </c>
      <c r="C64" s="141">
        <f t="shared" si="15"/>
        <v>6.4060015576371292</v>
      </c>
      <c r="E64" s="151">
        <v>37.763344841967154</v>
      </c>
      <c r="F64" s="141">
        <f t="shared" si="16"/>
        <v>5.5969493461615771</v>
      </c>
      <c r="H64" s="151">
        <f t="shared" si="17"/>
        <v>-3.5822063513188311</v>
      </c>
      <c r="I64" s="141">
        <f t="shared" si="18"/>
        <v>-8.6640672283516125</v>
      </c>
      <c r="K64" s="151">
        <f t="shared" si="19"/>
        <v>1.8765740962942092</v>
      </c>
      <c r="L64" s="141">
        <f t="shared" si="20"/>
        <v>4.5387569935189109</v>
      </c>
      <c r="N64" s="151">
        <f t="shared" si="21"/>
        <v>-4.086379039133222</v>
      </c>
      <c r="O64" s="141">
        <f t="shared" si="22"/>
        <v>-9.8834794099849859</v>
      </c>
      <c r="Q64" s="151">
        <v>-1.3724014084798186</v>
      </c>
      <c r="R64" s="141">
        <f t="shared" si="23"/>
        <v>-3.3193448118855406</v>
      </c>
      <c r="T64" s="151"/>
    </row>
    <row r="65" spans="1:20" x14ac:dyDescent="0.2">
      <c r="A65" s="135" t="str">
        <f t="shared" si="14"/>
        <v>72 Customer service occupations</v>
      </c>
      <c r="B65" s="151">
        <v>12.161580624018557</v>
      </c>
      <c r="C65" s="141">
        <f t="shared" si="15"/>
        <v>1.8842923161571874</v>
      </c>
      <c r="E65" s="151">
        <v>15.169534472650536</v>
      </c>
      <c r="F65" s="141">
        <f t="shared" si="16"/>
        <v>2.2482943818557728</v>
      </c>
      <c r="H65" s="151">
        <f t="shared" si="17"/>
        <v>3.0079538486319795</v>
      </c>
      <c r="I65" s="141">
        <f t="shared" si="18"/>
        <v>24.733247606741273</v>
      </c>
      <c r="K65" s="151">
        <f t="shared" si="19"/>
        <v>0.55198459109508302</v>
      </c>
      <c r="L65" s="141">
        <f t="shared" si="20"/>
        <v>4.5387569935189109</v>
      </c>
      <c r="N65" s="151">
        <f t="shared" si="21"/>
        <v>2.3873065186628377</v>
      </c>
      <c r="O65" s="141">
        <f t="shared" si="22"/>
        <v>19.629903319869609</v>
      </c>
      <c r="Q65" s="151">
        <v>6.8662738874058521E-2</v>
      </c>
      <c r="R65" s="141">
        <f t="shared" si="23"/>
        <v>0.56458729335274727</v>
      </c>
      <c r="T65" s="151"/>
    </row>
    <row r="66" spans="1:20" x14ac:dyDescent="0.2">
      <c r="A66" s="135" t="str">
        <f t="shared" si="14"/>
        <v>81 Process, plant and machine operatives</v>
      </c>
      <c r="B66" s="151">
        <v>19.365597468584774</v>
      </c>
      <c r="C66" s="141">
        <f t="shared" si="15"/>
        <v>3.0004690702605243</v>
      </c>
      <c r="E66" s="151">
        <v>18.033317281668275</v>
      </c>
      <c r="F66" s="141">
        <f t="shared" si="16"/>
        <v>2.6727389692607493</v>
      </c>
      <c r="H66" s="151">
        <f t="shared" si="17"/>
        <v>-1.3322801869164991</v>
      </c>
      <c r="I66" s="141">
        <f t="shared" si="18"/>
        <v>-6.8796234615417839</v>
      </c>
      <c r="K66" s="151">
        <f t="shared" si="19"/>
        <v>0.87895740944211265</v>
      </c>
      <c r="L66" s="141">
        <f t="shared" si="20"/>
        <v>4.5387569935189109</v>
      </c>
      <c r="N66" s="151">
        <f t="shared" si="21"/>
        <v>0.17014012071267737</v>
      </c>
      <c r="O66" s="141">
        <f t="shared" si="22"/>
        <v>0.87856892093663408</v>
      </c>
      <c r="Q66" s="151">
        <v>-2.3813777170712891</v>
      </c>
      <c r="R66" s="141">
        <f t="shared" si="23"/>
        <v>-12.296949375997325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23.849068359743299</v>
      </c>
      <c r="C67" s="141">
        <f t="shared" si="15"/>
        <v>3.6951295762509782</v>
      </c>
      <c r="E67" s="151">
        <v>22.341219725093939</v>
      </c>
      <c r="F67" s="141">
        <f t="shared" si="16"/>
        <v>3.3112182105715973</v>
      </c>
      <c r="H67" s="151">
        <f t="shared" si="17"/>
        <v>-1.5078486346493598</v>
      </c>
      <c r="I67" s="141">
        <f t="shared" si="18"/>
        <v>-6.3224634686132042</v>
      </c>
      <c r="K67" s="151">
        <f t="shared" si="19"/>
        <v>1.0824512580669547</v>
      </c>
      <c r="L67" s="141">
        <f t="shared" si="20"/>
        <v>4.5387569935189109</v>
      </c>
      <c r="N67" s="151">
        <f t="shared" si="21"/>
        <v>-2.9500640123040491</v>
      </c>
      <c r="O67" s="141">
        <f t="shared" si="22"/>
        <v>-12.36972433390183</v>
      </c>
      <c r="Q67" s="151">
        <v>0.35976411958773452</v>
      </c>
      <c r="R67" s="141">
        <f t="shared" si="23"/>
        <v>1.5085038717697183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10.948154558616645</v>
      </c>
      <c r="C68" s="141">
        <f t="shared" si="15"/>
        <v>1.696286374993089</v>
      </c>
      <c r="E68" s="151">
        <v>21.604021397872977</v>
      </c>
      <c r="F68" s="141">
        <f t="shared" si="16"/>
        <v>3.2019571874075323</v>
      </c>
      <c r="H68" s="151">
        <f t="shared" si="17"/>
        <v>10.655866839256332</v>
      </c>
      <c r="I68" s="141">
        <f t="shared" si="18"/>
        <v>97.330255818043128</v>
      </c>
      <c r="K68" s="151">
        <f t="shared" si="19"/>
        <v>0.49691013069047241</v>
      </c>
      <c r="L68" s="141">
        <f t="shared" si="20"/>
        <v>4.5387569935189109</v>
      </c>
      <c r="N68" s="151">
        <f t="shared" si="21"/>
        <v>10.578887937556328</v>
      </c>
      <c r="O68" s="141">
        <f t="shared" si="22"/>
        <v>96.627133649938386</v>
      </c>
      <c r="Q68" s="151">
        <v>-0.41993122899046764</v>
      </c>
      <c r="R68" s="141">
        <f t="shared" si="23"/>
        <v>-3.8356348254141572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52.461555832393145</v>
      </c>
      <c r="C69" s="141">
        <f t="shared" ref="C69" si="25">B69/B$71*100</f>
        <v>8.128294306860063</v>
      </c>
      <c r="E69" s="151">
        <v>39.174251490964231</v>
      </c>
      <c r="F69" s="141">
        <f t="shared" ref="F69" si="26">E69/E$71*100</f>
        <v>5.8060614647952891</v>
      </c>
      <c r="H69" s="151">
        <f t="shared" ref="H69" si="27">E69-B69</f>
        <v>-13.287304341428914</v>
      </c>
      <c r="I69" s="141">
        <f t="shared" ref="I69" si="28">IF(B69&gt;0,((E69/B69)-1)*100,0)</f>
        <v>-25.327697836259134</v>
      </c>
      <c r="K69" s="151">
        <f t="shared" ref="K69" si="29">(($E$71/$B$71)-1)*B69</f>
        <v>2.3811025342515721</v>
      </c>
      <c r="L69" s="141">
        <f t="shared" ref="L69" si="30">IF(B69&gt;0,K69/B69*100,0)</f>
        <v>4.5387569935189109</v>
      </c>
      <c r="N69" s="151">
        <f t="shared" ref="N69" si="31">H69-(K69+Q69)</f>
        <v>-16.686327023829175</v>
      </c>
      <c r="O69" s="141">
        <f t="shared" ref="O69" si="32">IF(B69&gt;0,N69/B69*100,0)</f>
        <v>-31.806771185245637</v>
      </c>
      <c r="Q69" s="151">
        <v>1.0179201481486897</v>
      </c>
      <c r="R69" s="141">
        <f t="shared" ref="R69" si="33">IF(B69&gt;0,Q69/B69*100,0)</f>
        <v>1.940316355467598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645.41899999999998</v>
      </c>
      <c r="C71" s="147">
        <f>B71/B$71*100</f>
        <v>100</v>
      </c>
      <c r="D71" s="145"/>
      <c r="E71" s="152">
        <f>SUM(E44:E69)</f>
        <v>674.71299999999985</v>
      </c>
      <c r="F71" s="147">
        <f>E71/E$71*100</f>
        <v>100</v>
      </c>
      <c r="G71" s="145"/>
      <c r="H71" s="152">
        <f t="shared" si="17"/>
        <v>29.293999999999869</v>
      </c>
      <c r="I71" s="147">
        <f t="shared" si="18"/>
        <v>4.5387569935189109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Sheffield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Sheffield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Sheffield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Sheffield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44.251842250355637</v>
      </c>
      <c r="C7" s="11">
        <f t="shared" si="2"/>
        <v>43.024077966228383</v>
      </c>
      <c r="D7" s="11">
        <f t="shared" si="2"/>
        <v>-1.2277642841272618</v>
      </c>
      <c r="E7" s="11">
        <f t="shared" si="2"/>
        <v>21.444435697489975</v>
      </c>
      <c r="F7" s="11">
        <f t="shared" si="2"/>
        <v>20.216671413362711</v>
      </c>
      <c r="G7" s="200">
        <f>IF(B7&gt;0,(1+(E7/B7))^(1/($C$6-$B$6))-1,0)</f>
        <v>2.669306216256695E-2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28.946957227107422</v>
      </c>
      <c r="R7" s="11">
        <v>25.123770043013408</v>
      </c>
      <c r="S7" s="345">
        <f>R7-Q7</f>
        <v>-3.8231871840940137</v>
      </c>
      <c r="T7" s="345">
        <v>11.82010495360765</v>
      </c>
      <c r="U7" s="345">
        <f>SUM(S7:T7)</f>
        <v>7.9969177695136366</v>
      </c>
      <c r="V7" s="346">
        <f>IF(Q7&gt;0,(1+(T7/Q7))^(1/($C$6-$B$6))-1,0)</f>
        <v>2.3089827248411687E-2</v>
      </c>
      <c r="X7" s="10" t="str">
        <f>name!B4</f>
        <v>Agriculture</v>
      </c>
      <c r="Y7" s="11">
        <v>3.0840000000000023</v>
      </c>
      <c r="Z7" s="11">
        <v>3.2380000000000044</v>
      </c>
      <c r="AA7" s="345">
        <f>Z7-Y7</f>
        <v>0.15400000000000214</v>
      </c>
      <c r="AB7" s="11">
        <v>1.6244841540162278</v>
      </c>
      <c r="AC7" s="345">
        <f>SUM(AA7:AB7)</f>
        <v>1.7784841540162299</v>
      </c>
      <c r="AD7" s="348">
        <f>IF(Y7&gt;0,(1+(AB7/Y7))^(1/($C$6-$B$6))-1,0)</f>
        <v>2.8610886038716643E-2</v>
      </c>
    </row>
    <row r="8" spans="1:30" x14ac:dyDescent="0.2">
      <c r="A8" s="10" t="str">
        <f>name!D5</f>
        <v>12 Other managers and proprietors</v>
      </c>
      <c r="B8" s="11">
        <f t="shared" si="2"/>
        <v>19.645670636260196</v>
      </c>
      <c r="C8" s="11">
        <f t="shared" si="2"/>
        <v>21.670290918423163</v>
      </c>
      <c r="D8" s="11">
        <f t="shared" si="2"/>
        <v>2.0246202821629606</v>
      </c>
      <c r="E8" s="11">
        <f t="shared" si="2"/>
        <v>11.353492471670412</v>
      </c>
      <c r="F8" s="11">
        <f t="shared" si="2"/>
        <v>13.378112753833374</v>
      </c>
      <c r="G8" s="200">
        <f t="shared" ref="G8:G33" si="3">IF(B8&gt;0,(1+(E8/B8))^(1/($C$6-$B$6))-1,0)</f>
        <v>3.0873891799364284E-2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63.897512886615829</v>
      </c>
      <c r="K8" s="11">
        <f t="array" ref="K8:K16">MMULT(aggregation!$B$13:$AA$21,C7:C32)</f>
        <v>64.694368884651539</v>
      </c>
      <c r="L8" s="11">
        <f t="array" ref="L8:L16">MMULT(aggregation!$B$13:$AA$21,D7:D32)</f>
        <v>0.79685599803569884</v>
      </c>
      <c r="M8" s="11">
        <f t="array" ref="M8:M16">MMULT(aggregation!$B$13:$AA$21,E7:E32)</f>
        <v>32.797928169160386</v>
      </c>
      <c r="N8" s="11">
        <f t="array" ref="N8:N16">MMULT(aggregation!$B$13:$AA$21,F7:F32)</f>
        <v>33.594784167196082</v>
      </c>
      <c r="O8" s="11"/>
      <c r="P8" s="10" t="str">
        <f>name!D5</f>
        <v>12 Other managers and proprietors</v>
      </c>
      <c r="Q8" s="11">
        <v>11.090322887237026</v>
      </c>
      <c r="R8" s="11">
        <v>13.168145014713543</v>
      </c>
      <c r="S8" s="345">
        <f t="shared" ref="S8:S31" si="4">R8-Q8</f>
        <v>2.0778221274765176</v>
      </c>
      <c r="T8" s="345">
        <v>6.1892172135246417</v>
      </c>
      <c r="U8" s="345">
        <f t="shared" ref="U8:U31" si="5">SUM(S8:T8)</f>
        <v>8.2670393410011584</v>
      </c>
      <c r="V8" s="346">
        <f t="shared" ref="V8:V33" si="6">IF(Q8&gt;0,(1+(T8/Q8))^(1/($C$6-$B$6))-1,0)</f>
        <v>3.0004682991528808E-2</v>
      </c>
      <c r="X8" s="10" t="str">
        <f>name!B5</f>
        <v>Mining and quarrying</v>
      </c>
      <c r="Y8" s="11">
        <v>0.17200000000000004</v>
      </c>
      <c r="Z8" s="11">
        <v>6.4000000000000043E-2</v>
      </c>
      <c r="AA8" s="345">
        <f t="shared" ref="AA8:AA29" si="7">Z8-Y8</f>
        <v>-0.108</v>
      </c>
      <c r="AB8" s="11">
        <v>4.3709188892115031E-2</v>
      </c>
      <c r="AC8" s="345">
        <f t="shared" ref="AC8:AC29" si="8">SUM(AA8:AB8)</f>
        <v>-6.4290811107884968E-2</v>
      </c>
      <c r="AD8" s="348">
        <f t="shared" ref="AD8:AD29" si="9">IF(Y8&gt;0,(1+(AB8/Y8))^(1/($C$6-$B$6))-1,0)</f>
        <v>1.5210295177669808E-2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32.65379668231953</v>
      </c>
      <c r="C9" s="11">
        <f t="shared" si="2"/>
        <v>45.529236819248418</v>
      </c>
      <c r="D9" s="11">
        <f t="shared" si="2"/>
        <v>12.875440136928891</v>
      </c>
      <c r="E9" s="11">
        <f t="shared" si="2"/>
        <v>15.692173856762446</v>
      </c>
      <c r="F9" s="11">
        <f t="shared" si="2"/>
        <v>28.567613993691339</v>
      </c>
      <c r="G9" s="200">
        <f t="shared" si="3"/>
        <v>2.6506664305636196E-2</v>
      </c>
      <c r="H9" s="11"/>
      <c r="I9" s="10" t="str">
        <f>name!E5</f>
        <v>Professional occupations</v>
      </c>
      <c r="J9" s="11">
        <v>136.33428078004982</v>
      </c>
      <c r="K9" s="11">
        <v>160.23524606837</v>
      </c>
      <c r="L9" s="11">
        <v>23.90096528832018</v>
      </c>
      <c r="M9" s="11">
        <v>70.598354495916908</v>
      </c>
      <c r="N9" s="11">
        <v>94.499319784237102</v>
      </c>
      <c r="O9" s="11"/>
      <c r="P9" s="10" t="str">
        <f>name!D6</f>
        <v>21 Science, research, engineering and technology professionals</v>
      </c>
      <c r="Q9" s="11">
        <v>24.861301658237519</v>
      </c>
      <c r="R9" s="11">
        <v>32.244930642642572</v>
      </c>
      <c r="S9" s="345">
        <f t="shared" si="4"/>
        <v>7.3836289844050533</v>
      </c>
      <c r="T9" s="345">
        <v>9.8798412390230457</v>
      </c>
      <c r="U9" s="345">
        <f t="shared" si="5"/>
        <v>17.263470223428101</v>
      </c>
      <c r="V9" s="346">
        <f t="shared" si="6"/>
        <v>2.2558153313970486E-2</v>
      </c>
      <c r="X9" s="10" t="str">
        <f>name!B6</f>
        <v>Food drink and tobacco</v>
      </c>
      <c r="Y9" s="11">
        <v>7.9440000000000195</v>
      </c>
      <c r="Z9" s="11">
        <v>6.0129999999999901</v>
      </c>
      <c r="AA9" s="345">
        <f t="shared" si="7"/>
        <v>-1.9310000000000294</v>
      </c>
      <c r="AB9" s="11">
        <v>3.0809408567265946</v>
      </c>
      <c r="AC9" s="345">
        <f t="shared" si="8"/>
        <v>1.1499408567265652</v>
      </c>
      <c r="AD9" s="348">
        <f t="shared" si="9"/>
        <v>2.2089991292362443E-2</v>
      </c>
    </row>
    <row r="10" spans="1:30" x14ac:dyDescent="0.2">
      <c r="A10" s="10" t="str">
        <f>name!D7</f>
        <v>22 Health professionals</v>
      </c>
      <c r="B10" s="11">
        <f t="shared" si="2"/>
        <v>31.761265984735672</v>
      </c>
      <c r="C10" s="11">
        <f t="shared" si="2"/>
        <v>35.136248142906332</v>
      </c>
      <c r="D10" s="11">
        <f t="shared" si="2"/>
        <v>3.3749821581706509</v>
      </c>
      <c r="E10" s="11">
        <f t="shared" si="2"/>
        <v>17.511795641893045</v>
      </c>
      <c r="F10" s="11">
        <f t="shared" si="2"/>
        <v>20.88677780006369</v>
      </c>
      <c r="G10" s="200">
        <f t="shared" si="3"/>
        <v>2.9708069627495837E-2</v>
      </c>
      <c r="H10" s="11"/>
      <c r="I10" s="10" t="str">
        <f>name!E6</f>
        <v>Associate professional occupations</v>
      </c>
      <c r="J10" s="11">
        <v>79.516861206753376</v>
      </c>
      <c r="K10" s="11">
        <v>92.548542468157578</v>
      </c>
      <c r="L10" s="11">
        <v>13.031681261404209</v>
      </c>
      <c r="M10" s="11">
        <v>41.411619606254092</v>
      </c>
      <c r="N10" s="11">
        <v>54.443300867658301</v>
      </c>
      <c r="O10" s="11"/>
      <c r="P10" s="10" t="str">
        <f>name!D7</f>
        <v>22 Health professionals</v>
      </c>
      <c r="Q10" s="11">
        <v>9.2847589156009533</v>
      </c>
      <c r="R10" s="11">
        <v>9.9554923199794754</v>
      </c>
      <c r="S10" s="345">
        <f t="shared" si="4"/>
        <v>0.67073340437852202</v>
      </c>
      <c r="T10" s="345">
        <v>3.6797504441134503</v>
      </c>
      <c r="U10" s="345">
        <f t="shared" si="5"/>
        <v>4.3504838484919723</v>
      </c>
      <c r="V10" s="346">
        <f t="shared" si="6"/>
        <v>2.2505604083638442E-2</v>
      </c>
      <c r="X10" s="10" t="str">
        <f>name!B7</f>
        <v>Engineering</v>
      </c>
      <c r="Y10" s="11">
        <v>7.2400000000000082</v>
      </c>
      <c r="Z10" s="11">
        <v>7.3200000000000021</v>
      </c>
      <c r="AA10" s="345">
        <f t="shared" si="7"/>
        <v>7.9999999999993854E-2</v>
      </c>
      <c r="AB10" s="11">
        <v>3.1116845752209281</v>
      </c>
      <c r="AC10" s="345">
        <f t="shared" si="8"/>
        <v>3.191684575220922</v>
      </c>
      <c r="AD10" s="348">
        <f t="shared" si="9"/>
        <v>2.4121532916907107E-2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32.052250078603194</v>
      </c>
      <c r="C11" s="11">
        <f t="shared" si="2"/>
        <v>33.380795142234106</v>
      </c>
      <c r="D11" s="11">
        <f t="shared" si="2"/>
        <v>1.3285450636309126</v>
      </c>
      <c r="E11" s="11">
        <f t="shared" si="2"/>
        <v>16.651934438948729</v>
      </c>
      <c r="F11" s="11">
        <f t="shared" si="2"/>
        <v>17.980479502579644</v>
      </c>
      <c r="G11" s="200">
        <f t="shared" si="3"/>
        <v>2.8285827780794692E-2</v>
      </c>
      <c r="H11" s="11"/>
      <c r="I11" s="10" t="str">
        <f>name!E7</f>
        <v>Administrative and secretarial occupations</v>
      </c>
      <c r="J11" s="11">
        <v>79.696314126564744</v>
      </c>
      <c r="K11" s="11">
        <v>78.042163762450528</v>
      </c>
      <c r="L11" s="11">
        <v>-1.6541503641142126</v>
      </c>
      <c r="M11" s="11">
        <v>39.804900940542467</v>
      </c>
      <c r="N11" s="11">
        <v>38.150750576428244</v>
      </c>
      <c r="O11" s="11"/>
      <c r="P11" s="10" t="str">
        <f>name!D8</f>
        <v>23 Teaching and other educational professionals</v>
      </c>
      <c r="Q11" s="11">
        <v>9.2397643670305492</v>
      </c>
      <c r="R11" s="11">
        <v>9.3122567842183663</v>
      </c>
      <c r="S11" s="345">
        <f t="shared" si="4"/>
        <v>7.2492417187817182E-2</v>
      </c>
      <c r="T11" s="345">
        <v>3.9553718736428389</v>
      </c>
      <c r="U11" s="345">
        <f t="shared" si="5"/>
        <v>4.0278642908306566</v>
      </c>
      <c r="V11" s="346">
        <f t="shared" si="6"/>
        <v>2.4039869321268226E-2</v>
      </c>
      <c r="X11" s="10" t="str">
        <f>name!B8</f>
        <v>Rest of manufacturing</v>
      </c>
      <c r="Y11" s="11">
        <v>47.013000000000083</v>
      </c>
      <c r="Z11" s="11">
        <v>37.301999999999978</v>
      </c>
      <c r="AA11" s="345">
        <f t="shared" si="7"/>
        <v>-9.7110000000001051</v>
      </c>
      <c r="AB11" s="11">
        <v>17.646316785632717</v>
      </c>
      <c r="AC11" s="345">
        <f t="shared" si="8"/>
        <v>7.9353167856326117</v>
      </c>
      <c r="AD11" s="348">
        <f t="shared" si="9"/>
        <v>2.1474532118718637E-2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39.866968034391419</v>
      </c>
      <c r="C12" s="11">
        <f t="shared" si="2"/>
        <v>46.18896596398114</v>
      </c>
      <c r="D12" s="11">
        <f t="shared" si="2"/>
        <v>6.3219979295897275</v>
      </c>
      <c r="E12" s="11">
        <f t="shared" si="2"/>
        <v>20.74245055831269</v>
      </c>
      <c r="F12" s="11">
        <f t="shared" si="2"/>
        <v>27.064448487902421</v>
      </c>
      <c r="G12" s="200">
        <f t="shared" si="3"/>
        <v>2.8320421713898813E-2</v>
      </c>
      <c r="H12" s="11"/>
      <c r="I12" s="10" t="str">
        <f>name!E8</f>
        <v>Skilled trades occupations</v>
      </c>
      <c r="J12" s="11">
        <v>58.113398761545369</v>
      </c>
      <c r="K12" s="11">
        <v>51.406973673158099</v>
      </c>
      <c r="L12" s="11">
        <v>-6.706425088387264</v>
      </c>
      <c r="M12" s="11">
        <v>22.811752831479016</v>
      </c>
      <c r="N12" s="11">
        <v>16.105327743091756</v>
      </c>
      <c r="O12" s="11"/>
      <c r="P12" s="10" t="str">
        <f>name!D9</f>
        <v>24 Business, media and public service professionals</v>
      </c>
      <c r="Q12" s="11">
        <v>20.847784176834971</v>
      </c>
      <c r="R12" s="11">
        <v>22.886904143173687</v>
      </c>
      <c r="S12" s="345">
        <f t="shared" si="4"/>
        <v>2.0391199663387169</v>
      </c>
      <c r="T12" s="345">
        <v>9.2137237166223045</v>
      </c>
      <c r="U12" s="345">
        <f t="shared" si="5"/>
        <v>11.252843682961021</v>
      </c>
      <c r="V12" s="346">
        <f t="shared" si="6"/>
        <v>2.469997099405008E-2</v>
      </c>
      <c r="X12" s="10" t="str">
        <f>name!B9</f>
        <v>Electricity and gas</v>
      </c>
      <c r="Y12" s="11">
        <v>1.0709999999999982</v>
      </c>
      <c r="Z12" s="11">
        <v>1.0420000000000014</v>
      </c>
      <c r="AA12" s="345">
        <f t="shared" si="7"/>
        <v>-2.8999999999996806E-2</v>
      </c>
      <c r="AB12" s="11">
        <v>0.4465747230040425</v>
      </c>
      <c r="AC12" s="345">
        <f t="shared" si="8"/>
        <v>0.41757472300404569</v>
      </c>
      <c r="AD12" s="348">
        <f t="shared" si="9"/>
        <v>2.3506741499065065E-2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12.901272360558497</v>
      </c>
      <c r="C13" s="11">
        <f t="shared" si="2"/>
        <v>13.041554931000498</v>
      </c>
      <c r="D13" s="11">
        <f t="shared" si="2"/>
        <v>0.14028257044199816</v>
      </c>
      <c r="E13" s="11">
        <f t="shared" si="2"/>
        <v>5.1354368136486803</v>
      </c>
      <c r="F13" s="11">
        <f t="shared" si="2"/>
        <v>5.2757193840906789</v>
      </c>
      <c r="G13" s="200">
        <f t="shared" si="3"/>
        <v>2.2590257098890065E-2</v>
      </c>
      <c r="H13" s="11"/>
      <c r="I13" s="10" t="str">
        <f>name!E9</f>
        <v>Caring, leisure and other service occupations</v>
      </c>
      <c r="J13" s="11">
        <v>67.729124201828355</v>
      </c>
      <c r="K13" s="11">
        <v>73.700015932994845</v>
      </c>
      <c r="L13" s="11">
        <v>5.970891731166498</v>
      </c>
      <c r="M13" s="11">
        <v>38.763765602125808</v>
      </c>
      <c r="N13" s="11">
        <v>44.734657333292297</v>
      </c>
      <c r="O13" s="11"/>
      <c r="P13" s="10" t="str">
        <f>name!D10</f>
        <v>31 Science, engineering and technology associate professionals</v>
      </c>
      <c r="Q13" s="11">
        <v>9.4920466059378317</v>
      </c>
      <c r="R13" s="11">
        <v>8.7229349302249837</v>
      </c>
      <c r="S13" s="345">
        <f t="shared" si="4"/>
        <v>-0.769111675712848</v>
      </c>
      <c r="T13" s="345">
        <v>3.1684561488826235</v>
      </c>
      <c r="U13" s="345">
        <f t="shared" si="5"/>
        <v>2.3993444731697755</v>
      </c>
      <c r="V13" s="346">
        <f t="shared" si="6"/>
        <v>1.9387739787792402E-2</v>
      </c>
      <c r="X13" s="10" t="str">
        <f>name!B10</f>
        <v>Water and sewerage</v>
      </c>
      <c r="Y13" s="11">
        <v>2.6390000000000082</v>
      </c>
      <c r="Z13" s="11">
        <v>2.8160000000000087</v>
      </c>
      <c r="AA13" s="345">
        <f t="shared" si="7"/>
        <v>0.17700000000000049</v>
      </c>
      <c r="AB13" s="11">
        <v>1.2531072615121277</v>
      </c>
      <c r="AC13" s="345">
        <f t="shared" si="8"/>
        <v>1.4301072615121282</v>
      </c>
      <c r="AD13" s="348">
        <f t="shared" si="9"/>
        <v>2.6241785868994061E-2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13.302252738613969</v>
      </c>
      <c r="C14" s="11">
        <f t="shared" si="2"/>
        <v>25.906101369550683</v>
      </c>
      <c r="D14" s="11">
        <f t="shared" si="2"/>
        <v>12.60384863093671</v>
      </c>
      <c r="E14" s="11">
        <f t="shared" si="2"/>
        <v>12.769536496988886</v>
      </c>
      <c r="F14" s="11">
        <f t="shared" si="2"/>
        <v>25.373385127925594</v>
      </c>
      <c r="G14" s="200">
        <f t="shared" si="3"/>
        <v>4.5882852691417453E-2</v>
      </c>
      <c r="H14" s="11"/>
      <c r="I14" s="10" t="str">
        <f>name!E10</f>
        <v>Sales and customer service occupations</v>
      </c>
      <c r="J14" s="11">
        <v>53.507131817304554</v>
      </c>
      <c r="K14" s="11">
        <v>52.932879314617651</v>
      </c>
      <c r="L14" s="11">
        <v>-0.57425250268690853</v>
      </c>
      <c r="M14" s="11">
        <v>24.358441241551571</v>
      </c>
      <c r="N14" s="11">
        <v>23.784188738864664</v>
      </c>
      <c r="O14" s="11"/>
      <c r="P14" s="10" t="str">
        <f>name!D11</f>
        <v>32 Health and social care associate professionals</v>
      </c>
      <c r="Q14" s="11">
        <v>3.4167071620603737</v>
      </c>
      <c r="R14" s="11">
        <v>5.388754044754779</v>
      </c>
      <c r="S14" s="345">
        <f t="shared" si="4"/>
        <v>1.9720468826944053</v>
      </c>
      <c r="T14" s="345">
        <v>2.3258434763232825</v>
      </c>
      <c r="U14" s="345">
        <f t="shared" si="5"/>
        <v>4.2978903590176873</v>
      </c>
      <c r="V14" s="346">
        <f t="shared" si="6"/>
        <v>3.5221155086869516E-2</v>
      </c>
      <c r="X14" s="10" t="str">
        <f>name!B11</f>
        <v>Construction</v>
      </c>
      <c r="Y14" s="11">
        <v>46.385999999999854</v>
      </c>
      <c r="Z14" s="11">
        <v>45.89899999999998</v>
      </c>
      <c r="AA14" s="345">
        <f t="shared" si="7"/>
        <v>-0.48699999999987398</v>
      </c>
      <c r="AB14" s="11">
        <v>18.834176377015147</v>
      </c>
      <c r="AC14" s="345">
        <f t="shared" si="8"/>
        <v>18.347176377015273</v>
      </c>
      <c r="AD14" s="348">
        <f t="shared" si="9"/>
        <v>2.2978099890532677E-2</v>
      </c>
    </row>
    <row r="15" spans="1:30" x14ac:dyDescent="0.2">
      <c r="A15" s="10" t="str">
        <f>name!D12</f>
        <v>33 Protective service occupations</v>
      </c>
      <c r="B15" s="11">
        <f t="shared" si="2"/>
        <v>7.7220236097508632</v>
      </c>
      <c r="C15" s="11">
        <f t="shared" si="2"/>
        <v>6.7328132564284644</v>
      </c>
      <c r="D15" s="11">
        <f t="shared" si="2"/>
        <v>-0.98921035332239793</v>
      </c>
      <c r="E15" s="11">
        <f t="shared" si="2"/>
        <v>2.2477752217097575</v>
      </c>
      <c r="F15" s="11">
        <f t="shared" si="2"/>
        <v>1.2585648683873596</v>
      </c>
      <c r="G15" s="200">
        <f t="shared" si="3"/>
        <v>1.7178139426513139E-2</v>
      </c>
      <c r="H15" s="11"/>
      <c r="I15" s="10" t="str">
        <f>name!E11</f>
        <v>Process, plant and machine operatives</v>
      </c>
      <c r="J15" s="11">
        <v>43.214665828328037</v>
      </c>
      <c r="K15" s="11">
        <v>40.37453700676221</v>
      </c>
      <c r="L15" s="11">
        <v>-2.8401288215658322</v>
      </c>
      <c r="M15" s="11">
        <v>19.938078283404252</v>
      </c>
      <c r="N15" s="11">
        <v>17.097949461838422</v>
      </c>
      <c r="O15" s="11"/>
      <c r="P15" s="10" t="str">
        <f>name!D12</f>
        <v>33 Protective service occupations</v>
      </c>
      <c r="Q15" s="11">
        <v>5.916714025042725</v>
      </c>
      <c r="R15" s="11">
        <v>4.694497196225452</v>
      </c>
      <c r="S15" s="345">
        <f t="shared" si="4"/>
        <v>-1.222216828817273</v>
      </c>
      <c r="T15" s="345">
        <v>1.3932189044020058</v>
      </c>
      <c r="U15" s="345">
        <f t="shared" si="5"/>
        <v>0.17100207558473279</v>
      </c>
      <c r="V15" s="346">
        <f t="shared" si="6"/>
        <v>1.4196687047105305E-2</v>
      </c>
      <c r="X15" s="10" t="str">
        <f>name!B12</f>
        <v>Wholesale and retail trade</v>
      </c>
      <c r="Y15" s="11">
        <v>95.091999999999757</v>
      </c>
      <c r="Z15" s="11">
        <v>94.995999999999754</v>
      </c>
      <c r="AA15" s="345">
        <f t="shared" si="7"/>
        <v>-9.6000000000003638E-2</v>
      </c>
      <c r="AB15" s="11">
        <v>43.314976049482333</v>
      </c>
      <c r="AC15" s="345">
        <f t="shared" si="8"/>
        <v>43.218976049482329</v>
      </c>
      <c r="AD15" s="348">
        <f t="shared" si="9"/>
        <v>2.5339291099857775E-2</v>
      </c>
    </row>
    <row r="16" spans="1:30" x14ac:dyDescent="0.2">
      <c r="A16" s="10" t="str">
        <f>name!D13</f>
        <v>34 Culture, media and sports occupations</v>
      </c>
      <c r="B16" s="11">
        <f t="shared" si="2"/>
        <v>9.5906362148675299</v>
      </c>
      <c r="C16" s="11">
        <f t="shared" si="2"/>
        <v>8.7134318907836867</v>
      </c>
      <c r="D16" s="11">
        <f t="shared" si="2"/>
        <v>-0.87720432408384241</v>
      </c>
      <c r="E16" s="11">
        <f t="shared" si="2"/>
        <v>4.0858789194252454</v>
      </c>
      <c r="F16" s="11">
        <f t="shared" si="2"/>
        <v>3.2086745953414035</v>
      </c>
      <c r="G16" s="200">
        <f t="shared" si="3"/>
        <v>2.394163439077146E-2</v>
      </c>
      <c r="H16" s="11"/>
      <c r="I16" s="10" t="str">
        <f>name!E12</f>
        <v>Elementary occupations</v>
      </c>
      <c r="J16" s="11">
        <v>63.409710391009803</v>
      </c>
      <c r="K16" s="11">
        <v>60.778272888837236</v>
      </c>
      <c r="L16" s="11">
        <v>-2.6314375021725667</v>
      </c>
      <c r="M16" s="11">
        <v>29.747837405835188</v>
      </c>
      <c r="N16" s="11">
        <v>27.116399903662618</v>
      </c>
      <c r="O16" s="11"/>
      <c r="P16" s="10" t="str">
        <f>name!D13</f>
        <v>34 Culture, media and sports occupations</v>
      </c>
      <c r="Q16" s="11">
        <v>4.5651923409589426</v>
      </c>
      <c r="R16" s="11">
        <v>3.7706132930280152</v>
      </c>
      <c r="S16" s="345">
        <f t="shared" si="4"/>
        <v>-0.79457904793092737</v>
      </c>
      <c r="T16" s="345">
        <v>1.5182623126605694</v>
      </c>
      <c r="U16" s="345">
        <f t="shared" si="5"/>
        <v>0.72368326472964206</v>
      </c>
      <c r="V16" s="346">
        <f t="shared" si="6"/>
        <v>1.9325165424005863E-2</v>
      </c>
      <c r="X16" s="10" t="str">
        <f>name!B13</f>
        <v>Transport and storage</v>
      </c>
      <c r="Y16" s="11">
        <v>39.363000000000014</v>
      </c>
      <c r="Z16" s="11">
        <v>44.724999999999994</v>
      </c>
      <c r="AA16" s="345">
        <f t="shared" si="7"/>
        <v>5.3619999999999806</v>
      </c>
      <c r="AB16" s="11">
        <v>19.701920673331156</v>
      </c>
      <c r="AC16" s="345">
        <f t="shared" si="8"/>
        <v>25.063920673331136</v>
      </c>
      <c r="AD16" s="348">
        <f t="shared" si="9"/>
        <v>2.7423343807051248E-2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36.000676282962516</v>
      </c>
      <c r="C17" s="11">
        <f t="shared" si="10"/>
        <v>38.154641020394244</v>
      </c>
      <c r="D17" s="11">
        <f t="shared" si="10"/>
        <v>2.1539647374317399</v>
      </c>
      <c r="E17" s="11">
        <f t="shared" si="10"/>
        <v>17.172992154481527</v>
      </c>
      <c r="F17" s="11">
        <f t="shared" si="10"/>
        <v>19.326956891913262</v>
      </c>
      <c r="G17" s="200">
        <f t="shared" si="3"/>
        <v>2.6342699803729719E-2</v>
      </c>
      <c r="H17" s="11"/>
      <c r="O17" s="11"/>
      <c r="P17" s="10" t="str">
        <f>name!D14</f>
        <v>35 Business and public service associate professionals</v>
      </c>
      <c r="Q17" s="11">
        <v>18.201538247174913</v>
      </c>
      <c r="R17" s="11">
        <v>18.205306081860389</v>
      </c>
      <c r="S17" s="345">
        <f t="shared" si="4"/>
        <v>3.7678346854761458E-3</v>
      </c>
      <c r="T17" s="345">
        <v>6.9845935665864278</v>
      </c>
      <c r="U17" s="345">
        <f t="shared" si="5"/>
        <v>6.988361401271904</v>
      </c>
      <c r="V17" s="346">
        <f t="shared" si="6"/>
        <v>2.1888610242339901E-2</v>
      </c>
      <c r="X17" s="10" t="str">
        <f>name!B14</f>
        <v>Accommodation and food</v>
      </c>
      <c r="Y17" s="11">
        <v>34.842999999999989</v>
      </c>
      <c r="Z17" s="11">
        <v>37.217000000000006</v>
      </c>
      <c r="AA17" s="345">
        <f t="shared" si="7"/>
        <v>2.3740000000000165</v>
      </c>
      <c r="AB17" s="11">
        <v>17.651301662606841</v>
      </c>
      <c r="AC17" s="345">
        <f t="shared" si="8"/>
        <v>20.025301662606857</v>
      </c>
      <c r="AD17" s="348">
        <f t="shared" si="9"/>
        <v>2.7700200950608211E-2</v>
      </c>
    </row>
    <row r="18" spans="1:30" x14ac:dyDescent="0.2">
      <c r="A18" s="10" t="str">
        <f>name!D15</f>
        <v>41 Administrative occupations</v>
      </c>
      <c r="B18" s="11">
        <f t="shared" si="10"/>
        <v>65.782213560561999</v>
      </c>
      <c r="C18" s="11">
        <f t="shared" si="10"/>
        <v>68.332388216251246</v>
      </c>
      <c r="D18" s="11">
        <f t="shared" si="10"/>
        <v>2.5501746556892404</v>
      </c>
      <c r="E18" s="11">
        <f t="shared" si="10"/>
        <v>33.419884108197024</v>
      </c>
      <c r="F18" s="11">
        <f t="shared" si="10"/>
        <v>35.970058763886257</v>
      </c>
      <c r="G18" s="200">
        <f t="shared" si="3"/>
        <v>2.7765790939792367E-2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26.051397966608913</v>
      </c>
      <c r="R18" s="11">
        <v>31.904437887285653</v>
      </c>
      <c r="S18" s="345">
        <f t="shared" si="4"/>
        <v>5.8530399206767392</v>
      </c>
      <c r="T18" s="345">
        <v>11.124061451551038</v>
      </c>
      <c r="U18" s="345">
        <f t="shared" si="5"/>
        <v>16.977101372227779</v>
      </c>
      <c r="V18" s="346">
        <f t="shared" si="6"/>
        <v>2.3988361948513059E-2</v>
      </c>
      <c r="X18" s="10" t="str">
        <f>name!B15</f>
        <v>Media</v>
      </c>
      <c r="Y18" s="11">
        <v>3.6190000000000002</v>
      </c>
      <c r="Z18" s="11">
        <v>3.6140000000000012</v>
      </c>
      <c r="AA18" s="345">
        <f t="shared" si="7"/>
        <v>-4.9999999999990052E-3</v>
      </c>
      <c r="AB18" s="11">
        <v>1.7003025081734531</v>
      </c>
      <c r="AC18" s="345">
        <f t="shared" si="8"/>
        <v>1.6953025081734541</v>
      </c>
      <c r="AD18" s="348">
        <f t="shared" si="9"/>
        <v>2.6008771753480486E-2</v>
      </c>
    </row>
    <row r="19" spans="1:30" x14ac:dyDescent="0.2">
      <c r="A19" s="10" t="str">
        <f>name!D16</f>
        <v>42 Secretarial and related occupations</v>
      </c>
      <c r="B19" s="11">
        <f t="shared" si="10"/>
        <v>13.914100566002739</v>
      </c>
      <c r="C19" s="11">
        <f t="shared" si="10"/>
        <v>9.7097755461992854</v>
      </c>
      <c r="D19" s="11">
        <f t="shared" si="10"/>
        <v>-4.204325019803453</v>
      </c>
      <c r="E19" s="11">
        <f t="shared" si="10"/>
        <v>6.3850168323454417</v>
      </c>
      <c r="F19" s="11">
        <f t="shared" si="10"/>
        <v>2.1806918125419896</v>
      </c>
      <c r="G19" s="200">
        <f t="shared" si="3"/>
        <v>2.5497960902908234E-2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0.68187002290431864</v>
      </c>
      <c r="K19" s="11">
        <f t="array" ref="K19:K27">MMULT(aggregation!$B$13:$AA$21,C36:C61)</f>
        <v>1.2684198769004058</v>
      </c>
      <c r="L19" s="11">
        <f t="array" ref="L19:L27">MMULT(aggregation!$B$13:$AA$21,D36:D61)</f>
        <v>0.58654985399608717</v>
      </c>
      <c r="M19" s="11">
        <f t="array" ref="M19:M27">MMULT(aggregation!$B$13:$AA$21,E36:E61)</f>
        <v>0.6065888180685437</v>
      </c>
      <c r="N19" s="11">
        <f t="array" ref="N19:N27">MMULT(aggregation!$B$13:$AA$21,F36:F61)</f>
        <v>1.1931386720646309</v>
      </c>
      <c r="O19" s="11"/>
      <c r="P19" s="10" t="str">
        <f>name!D16</f>
        <v>42 Secretarial and related occupations</v>
      </c>
      <c r="Q19" s="11">
        <v>1.078504725594122</v>
      </c>
      <c r="R19" s="11">
        <v>1.1486326434722474</v>
      </c>
      <c r="S19" s="345">
        <f t="shared" si="4"/>
        <v>7.0127917878125334E-2</v>
      </c>
      <c r="T19" s="345">
        <v>0.34758476399058519</v>
      </c>
      <c r="U19" s="345">
        <f t="shared" si="5"/>
        <v>0.41771268186871052</v>
      </c>
      <c r="V19" s="346">
        <f t="shared" si="6"/>
        <v>1.8798542802700435E-2</v>
      </c>
      <c r="X19" s="10" t="str">
        <f>name!B16</f>
        <v>Information technology</v>
      </c>
      <c r="Y19" s="11">
        <v>16.764000000000017</v>
      </c>
      <c r="Z19" s="11">
        <v>18.986999999999984</v>
      </c>
      <c r="AA19" s="345">
        <f t="shared" si="7"/>
        <v>2.222999999999967</v>
      </c>
      <c r="AB19" s="11">
        <v>7.8331257691674372</v>
      </c>
      <c r="AC19" s="345">
        <f t="shared" si="8"/>
        <v>10.056125769167405</v>
      </c>
      <c r="AD19" s="348">
        <f t="shared" si="9"/>
        <v>2.5889175151837529E-2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5.7584874146931222</v>
      </c>
      <c r="C20" s="11">
        <f t="shared" si="10"/>
        <v>6.2999652935849086</v>
      </c>
      <c r="D20" s="11">
        <f t="shared" si="10"/>
        <v>0.54147787889178545</v>
      </c>
      <c r="E20" s="11">
        <f t="shared" si="10"/>
        <v>3.2644840689263979</v>
      </c>
      <c r="F20" s="11">
        <f t="shared" si="10"/>
        <v>3.8059619478181839</v>
      </c>
      <c r="G20" s="200">
        <f t="shared" si="3"/>
        <v>3.039263118750446E-2</v>
      </c>
      <c r="H20" s="11"/>
      <c r="I20" s="11" t="str">
        <f t="shared" si="11"/>
        <v>Professional occupations</v>
      </c>
      <c r="J20" s="11">
        <v>6.5495620725844095</v>
      </c>
      <c r="K20" s="11">
        <v>11.364435651491306</v>
      </c>
      <c r="L20" s="11">
        <v>4.8148735789068962</v>
      </c>
      <c r="M20" s="11">
        <v>4.6372871679127092</v>
      </c>
      <c r="N20" s="11">
        <v>9.4521607468196045</v>
      </c>
      <c r="O20" s="11"/>
      <c r="P20" s="10" t="str">
        <f>name!D17</f>
        <v>51 Skilled agricultural and related trades</v>
      </c>
      <c r="Q20" s="11">
        <v>4.7339757640313911</v>
      </c>
      <c r="R20" s="11">
        <v>4.826280321764834</v>
      </c>
      <c r="S20" s="345">
        <f t="shared" si="4"/>
        <v>9.2304557733442927E-2</v>
      </c>
      <c r="T20" s="345">
        <v>2.4632629982483349</v>
      </c>
      <c r="U20" s="345">
        <f t="shared" si="5"/>
        <v>2.5555675559817779</v>
      </c>
      <c r="V20" s="346">
        <f t="shared" si="6"/>
        <v>2.8322469073930989E-2</v>
      </c>
      <c r="X20" s="10" t="str">
        <f>name!B17</f>
        <v>Finance and insurance</v>
      </c>
      <c r="Y20" s="11">
        <v>15.398999999999987</v>
      </c>
      <c r="Z20" s="11">
        <v>15.195999999999994</v>
      </c>
      <c r="AA20" s="345">
        <f t="shared" si="7"/>
        <v>-0.2029999999999923</v>
      </c>
      <c r="AB20" s="11">
        <v>7.628349605421568</v>
      </c>
      <c r="AC20" s="345">
        <f t="shared" si="8"/>
        <v>7.4253496054215757</v>
      </c>
      <c r="AD20" s="348">
        <f t="shared" si="9"/>
        <v>2.7188374984763453E-2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22.03136417193663</v>
      </c>
      <c r="C21" s="11">
        <f t="shared" si="10"/>
        <v>19.345052479376644</v>
      </c>
      <c r="D21" s="11">
        <f t="shared" si="10"/>
        <v>-2.6863116925599901</v>
      </c>
      <c r="E21" s="11">
        <f t="shared" si="10"/>
        <v>7.8094391603045334</v>
      </c>
      <c r="F21" s="11">
        <f t="shared" si="10"/>
        <v>5.1231274677445438</v>
      </c>
      <c r="G21" s="200">
        <f t="shared" si="3"/>
        <v>2.0433265904733267E-2</v>
      </c>
      <c r="H21" s="11"/>
      <c r="I21" s="11" t="str">
        <f t="shared" si="11"/>
        <v>Associate professional occupations</v>
      </c>
      <c r="J21" s="11">
        <v>0.78636386186710827</v>
      </c>
      <c r="K21" s="11">
        <v>1.6634114295650004</v>
      </c>
      <c r="L21" s="11">
        <v>0.87704756769789216</v>
      </c>
      <c r="M21" s="11">
        <v>0.68420584353346148</v>
      </c>
      <c r="N21" s="11">
        <v>1.5612534112313536</v>
      </c>
      <c r="O21" s="11"/>
      <c r="P21" s="10" t="str">
        <f>name!D18</f>
        <v>52 Skilled metal, electrical and electronic trades</v>
      </c>
      <c r="Q21" s="11">
        <v>21.53350683713246</v>
      </c>
      <c r="R21" s="11">
        <v>18.325696849103391</v>
      </c>
      <c r="S21" s="345">
        <f t="shared" si="4"/>
        <v>-3.2078099880290694</v>
      </c>
      <c r="T21" s="345">
        <v>7.313067672777958</v>
      </c>
      <c r="U21" s="345">
        <f t="shared" si="5"/>
        <v>4.1052576847488886</v>
      </c>
      <c r="V21" s="346">
        <f t="shared" si="6"/>
        <v>1.9683282227070276E-2</v>
      </c>
      <c r="X21" s="10" t="str">
        <f>name!B18</f>
        <v>Real estate</v>
      </c>
      <c r="Y21" s="11">
        <v>7.8530000000000104</v>
      </c>
      <c r="Z21" s="11">
        <v>7.5440000000000111</v>
      </c>
      <c r="AA21" s="345">
        <f t="shared" si="7"/>
        <v>-0.30899999999999928</v>
      </c>
      <c r="AB21" s="11">
        <v>3.7027902543595186</v>
      </c>
      <c r="AC21" s="345">
        <f t="shared" si="8"/>
        <v>3.3937902543595193</v>
      </c>
      <c r="AD21" s="348">
        <f t="shared" si="9"/>
        <v>2.6087200466647253E-2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19.037523742066139</v>
      </c>
      <c r="C22" s="11">
        <f t="shared" si="10"/>
        <v>15.158772392506167</v>
      </c>
      <c r="D22" s="11">
        <f t="shared" si="10"/>
        <v>-3.8787513495599706</v>
      </c>
      <c r="E22" s="11">
        <f t="shared" si="10"/>
        <v>7.070433591775652</v>
      </c>
      <c r="F22" s="11">
        <f t="shared" si="10"/>
        <v>3.1916822422156823</v>
      </c>
      <c r="G22" s="200">
        <f t="shared" si="3"/>
        <v>2.1278436988543037E-2</v>
      </c>
      <c r="H22" s="11"/>
      <c r="I22" s="11" t="str">
        <f t="shared" si="11"/>
        <v>Administrative and secretarial occupations</v>
      </c>
      <c r="J22" s="11">
        <v>0.38195155153601762</v>
      </c>
      <c r="K22" s="11">
        <v>0.95392294188991056</v>
      </c>
      <c r="L22" s="11">
        <v>0.57197139035389288</v>
      </c>
      <c r="M22" s="11">
        <v>0.38882055099759782</v>
      </c>
      <c r="N22" s="11">
        <v>0.96079194135149071</v>
      </c>
      <c r="O22" s="11"/>
      <c r="P22" s="10" t="str">
        <f>name!D19</f>
        <v>53 Skilled construction and building trades</v>
      </c>
      <c r="Q22" s="11">
        <v>18.687000937281113</v>
      </c>
      <c r="R22" s="11">
        <v>14.95328505791648</v>
      </c>
      <c r="S22" s="345">
        <f t="shared" si="4"/>
        <v>-3.7337158793646328</v>
      </c>
      <c r="T22" s="345">
        <v>6.9553262758638867</v>
      </c>
      <c r="U22" s="345">
        <f t="shared" si="5"/>
        <v>3.221610396499254</v>
      </c>
      <c r="V22" s="346">
        <f t="shared" si="6"/>
        <v>2.1318476420395083E-2</v>
      </c>
      <c r="X22" s="10" t="str">
        <f>name!B19</f>
        <v>Professional services</v>
      </c>
      <c r="Y22" s="11">
        <v>39.652000000000008</v>
      </c>
      <c r="Z22" s="11">
        <v>43.755000000000017</v>
      </c>
      <c r="AA22" s="345">
        <f t="shared" si="7"/>
        <v>4.1030000000000086</v>
      </c>
      <c r="AB22" s="11">
        <v>20.688496704504523</v>
      </c>
      <c r="AC22" s="345">
        <f t="shared" si="8"/>
        <v>24.791496704504532</v>
      </c>
      <c r="AD22" s="348">
        <f t="shared" si="9"/>
        <v>2.838622852345396E-2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11.286023432849474</v>
      </c>
      <c r="C23" s="11">
        <f t="shared" si="10"/>
        <v>10.603183507690384</v>
      </c>
      <c r="D23" s="11">
        <f t="shared" si="10"/>
        <v>-0.68283992515908931</v>
      </c>
      <c r="E23" s="11">
        <f t="shared" si="10"/>
        <v>4.6673960104724328</v>
      </c>
      <c r="F23" s="11">
        <f t="shared" si="10"/>
        <v>3.9845560853133444</v>
      </c>
      <c r="G23" s="200">
        <f t="shared" si="3"/>
        <v>2.3342134148997218E-2</v>
      </c>
      <c r="H23" s="11"/>
      <c r="I23" s="11" t="str">
        <f t="shared" si="11"/>
        <v>Skilled trades occupations</v>
      </c>
      <c r="J23" s="11">
        <v>6.4060311978447554E-2</v>
      </c>
      <c r="K23" s="11">
        <v>0.14860845279889123</v>
      </c>
      <c r="L23" s="11">
        <v>8.4548140820443679E-2</v>
      </c>
      <c r="M23" s="11">
        <v>6.3664280241893384E-2</v>
      </c>
      <c r="N23" s="11">
        <v>0.14821242106233706</v>
      </c>
      <c r="O23" s="11"/>
      <c r="P23" s="10" t="str">
        <f>name!D20</f>
        <v>54 Textiles, printing and other skilled trades</v>
      </c>
      <c r="Q23" s="11">
        <v>6.521292846234755</v>
      </c>
      <c r="R23" s="11">
        <v>6.0683788945501265</v>
      </c>
      <c r="S23" s="345">
        <f t="shared" si="4"/>
        <v>-0.45291395168462856</v>
      </c>
      <c r="T23" s="345">
        <v>1.9963304809919611</v>
      </c>
      <c r="U23" s="345">
        <f t="shared" si="5"/>
        <v>1.5434165293073325</v>
      </c>
      <c r="V23" s="346">
        <f t="shared" si="6"/>
        <v>1.7963755245020696E-2</v>
      </c>
      <c r="X23" s="10" t="str">
        <f>name!B20</f>
        <v>Support services</v>
      </c>
      <c r="Y23" s="11">
        <v>47.642000000000017</v>
      </c>
      <c r="Z23" s="11">
        <v>55.510999999999903</v>
      </c>
      <c r="AA23" s="345">
        <f t="shared" si="7"/>
        <v>7.8689999999998861</v>
      </c>
      <c r="AB23" s="11">
        <v>24.746950501014535</v>
      </c>
      <c r="AC23" s="345">
        <f t="shared" si="8"/>
        <v>32.615950501014424</v>
      </c>
      <c r="AD23" s="348">
        <f t="shared" si="9"/>
        <v>2.8281809288890125E-2</v>
      </c>
    </row>
    <row r="24" spans="1:30" x14ac:dyDescent="0.2">
      <c r="A24" s="10" t="str">
        <f>name!D21</f>
        <v>61 Caring personal service occupations</v>
      </c>
      <c r="B24" s="11">
        <f t="shared" si="10"/>
        <v>52.758468699905151</v>
      </c>
      <c r="C24" s="11">
        <f t="shared" si="10"/>
        <v>61.397223248285606</v>
      </c>
      <c r="D24" s="11">
        <f t="shared" si="10"/>
        <v>8.6387545483804633</v>
      </c>
      <c r="E24" s="11">
        <f t="shared" si="10"/>
        <v>32.366792953060539</v>
      </c>
      <c r="F24" s="11">
        <f t="shared" si="10"/>
        <v>41.005547501440986</v>
      </c>
      <c r="G24" s="200">
        <f t="shared" si="3"/>
        <v>3.240734395091649E-2</v>
      </c>
      <c r="H24" s="11"/>
      <c r="I24" s="11" t="str">
        <f t="shared" si="11"/>
        <v>Caring, leisure and other service occupations</v>
      </c>
      <c r="J24" s="11">
        <v>5.4033145004474148E-2</v>
      </c>
      <c r="K24" s="11">
        <v>0.14302922271349558</v>
      </c>
      <c r="L24" s="11">
        <v>8.8996077709021446E-2</v>
      </c>
      <c r="M24" s="11">
        <v>6.3411006057073907E-2</v>
      </c>
      <c r="N24" s="11">
        <v>0.15240708376609532</v>
      </c>
      <c r="O24" s="11"/>
      <c r="P24" s="10" t="str">
        <f>name!D21</f>
        <v>61 Caring personal service occupations</v>
      </c>
      <c r="Q24" s="11">
        <v>7.2361921449473465</v>
      </c>
      <c r="R24" s="11">
        <v>10.26768580332674</v>
      </c>
      <c r="S24" s="345">
        <f t="shared" si="4"/>
        <v>3.0314936583793939</v>
      </c>
      <c r="T24" s="345">
        <v>4.0293777132548998</v>
      </c>
      <c r="U24" s="345">
        <f t="shared" si="5"/>
        <v>7.0608713716342937</v>
      </c>
      <c r="V24" s="346">
        <f t="shared" si="6"/>
        <v>2.9950149507596668E-2</v>
      </c>
      <c r="X24" s="10" t="str">
        <f>name!B21</f>
        <v>Public admin. and defence</v>
      </c>
      <c r="Y24" s="11">
        <v>32.793000000000042</v>
      </c>
      <c r="Z24" s="11">
        <v>32.777000000000029</v>
      </c>
      <c r="AA24" s="345">
        <f t="shared" si="7"/>
        <v>-1.6000000000012449E-2</v>
      </c>
      <c r="AB24" s="11">
        <v>16.25433431213273</v>
      </c>
      <c r="AC24" s="345">
        <f t="shared" si="8"/>
        <v>16.238334312132718</v>
      </c>
      <c r="AD24" s="348">
        <f t="shared" si="9"/>
        <v>2.7201434719564599E-2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14.282746307191728</v>
      </c>
      <c r="C25" s="11">
        <f t="shared" si="10"/>
        <v>11.747422971570478</v>
      </c>
      <c r="D25" s="11">
        <f t="shared" si="10"/>
        <v>-2.5353233356212481</v>
      </c>
      <c r="E25" s="11">
        <f t="shared" si="10"/>
        <v>6.133833399871274</v>
      </c>
      <c r="F25" s="11">
        <f t="shared" si="10"/>
        <v>3.5985100642500254</v>
      </c>
      <c r="G25" s="200">
        <f t="shared" si="3"/>
        <v>2.4105623905756657E-2</v>
      </c>
      <c r="H25" s="11"/>
      <c r="I25" s="11" t="str">
        <f t="shared" si="11"/>
        <v>Sales and customer service occupations</v>
      </c>
      <c r="J25" s="11">
        <v>0.11735432429311914</v>
      </c>
      <c r="K25" s="11">
        <v>0.25749919080944383</v>
      </c>
      <c r="L25" s="11">
        <v>0.14014486651632468</v>
      </c>
      <c r="M25" s="11">
        <v>0.10207790644434935</v>
      </c>
      <c r="N25" s="11">
        <v>0.24222277296067402</v>
      </c>
      <c r="O25" s="11"/>
      <c r="P25" s="10" t="str">
        <f>name!D22</f>
        <v>62 Leisure, travel and related personal service occupations</v>
      </c>
      <c r="Q25" s="11">
        <v>4.5766652045807943</v>
      </c>
      <c r="R25" s="11">
        <v>4.4562997909766944</v>
      </c>
      <c r="S25" s="345">
        <f t="shared" si="4"/>
        <v>-0.12036541360409991</v>
      </c>
      <c r="T25" s="345">
        <v>1.8845053920708423</v>
      </c>
      <c r="U25" s="345">
        <f t="shared" si="5"/>
        <v>1.7641399784667424</v>
      </c>
      <c r="V25" s="346">
        <f t="shared" si="6"/>
        <v>2.3255617711704257E-2</v>
      </c>
      <c r="X25" s="10" t="str">
        <f>name!B22</f>
        <v>Education</v>
      </c>
      <c r="Y25" s="11">
        <v>62.976000000000177</v>
      </c>
      <c r="Z25" s="11">
        <v>64.490999999999872</v>
      </c>
      <c r="AA25" s="345">
        <f t="shared" si="7"/>
        <v>1.514999999999695</v>
      </c>
      <c r="AB25" s="11">
        <v>33.801959373234212</v>
      </c>
      <c r="AC25" s="345">
        <f t="shared" si="8"/>
        <v>35.316959373233907</v>
      </c>
      <c r="AD25" s="348">
        <f t="shared" si="9"/>
        <v>2.9058566976840616E-2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0.68790919473147971</v>
      </c>
      <c r="C26" s="11">
        <f t="shared" si="10"/>
        <v>0.55536971313876249</v>
      </c>
      <c r="D26" s="11">
        <f t="shared" si="10"/>
        <v>-0.13253948159271717</v>
      </c>
      <c r="E26" s="11">
        <f t="shared" si="10"/>
        <v>0.26313924919400017</v>
      </c>
      <c r="F26" s="11">
        <f t="shared" si="10"/>
        <v>0.13059976760128297</v>
      </c>
      <c r="G26" s="200">
        <f t="shared" si="3"/>
        <v>2.1828712145079976E-2</v>
      </c>
      <c r="H26" s="11"/>
      <c r="I26" s="11" t="str">
        <f t="shared" si="11"/>
        <v>Process, plant and machine operatives</v>
      </c>
      <c r="J26" s="11">
        <v>8.0110540008486719E-2</v>
      </c>
      <c r="K26" s="11">
        <v>0.26460097894470597</v>
      </c>
      <c r="L26" s="11">
        <v>0.18449043893621922</v>
      </c>
      <c r="M26" s="11">
        <v>0.1205915715722692</v>
      </c>
      <c r="N26" s="11">
        <v>0.30508201050848843</v>
      </c>
      <c r="O26" s="11"/>
      <c r="P26" s="10" t="str">
        <f>name!D23</f>
        <v>63 Community and civil enforcement occupations</v>
      </c>
      <c r="Q26" s="11">
        <v>0.54268299610657056</v>
      </c>
      <c r="R26" s="11">
        <v>0.36994010637158842</v>
      </c>
      <c r="S26" s="345">
        <f t="shared" si="4"/>
        <v>-0.17274288973498214</v>
      </c>
      <c r="T26" s="345">
        <v>0.14824219570886693</v>
      </c>
      <c r="U26" s="345">
        <f t="shared" si="5"/>
        <v>-2.4500694026115211E-2</v>
      </c>
      <c r="V26" s="346">
        <f t="shared" si="6"/>
        <v>1.6230723980086514E-2</v>
      </c>
      <c r="X26" s="10" t="str">
        <f>name!B23</f>
        <v>Health and social work</v>
      </c>
      <c r="Y26" s="11">
        <v>98.851000000000013</v>
      </c>
      <c r="Z26" s="11">
        <v>120.31700000000005</v>
      </c>
      <c r="AA26" s="345">
        <f t="shared" si="7"/>
        <v>21.466000000000037</v>
      </c>
      <c r="AB26" s="11">
        <v>61.410980678084258</v>
      </c>
      <c r="AC26" s="345">
        <f t="shared" si="8"/>
        <v>82.876980678084294</v>
      </c>
      <c r="AD26" s="348">
        <f t="shared" si="9"/>
        <v>3.273753685533265E-2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41.345551193285999</v>
      </c>
      <c r="C27" s="11">
        <f t="shared" si="12"/>
        <v>37.76334484196709</v>
      </c>
      <c r="D27" s="11">
        <f t="shared" si="12"/>
        <v>-3.5822063513189146</v>
      </c>
      <c r="E27" s="11">
        <f t="shared" si="12"/>
        <v>18.182660498131057</v>
      </c>
      <c r="F27" s="11">
        <f t="shared" si="12"/>
        <v>14.600454146812144</v>
      </c>
      <c r="G27" s="200">
        <f t="shared" si="3"/>
        <v>2.4596661979257028E-2</v>
      </c>
      <c r="H27" s="11"/>
      <c r="I27" s="11" t="str">
        <f t="shared" si="11"/>
        <v>Elementary occupations</v>
      </c>
      <c r="J27" s="11">
        <v>3.8377654924911367E-2</v>
      </c>
      <c r="K27" s="11">
        <v>8.4996213291455375E-2</v>
      </c>
      <c r="L27" s="11">
        <v>4.6618558366544015E-2</v>
      </c>
      <c r="M27" s="11">
        <v>4.1104425843061308E-2</v>
      </c>
      <c r="N27" s="11">
        <v>8.7722984209605323E-2</v>
      </c>
      <c r="O27" s="11"/>
      <c r="P27" s="10" t="str">
        <f>name!D24</f>
        <v>71 Sales occupations</v>
      </c>
      <c r="Q27" s="11">
        <v>16.905992228791654</v>
      </c>
      <c r="R27" s="11">
        <v>16.529234926864472</v>
      </c>
      <c r="S27" s="345">
        <f t="shared" si="4"/>
        <v>-0.37675730192718149</v>
      </c>
      <c r="T27" s="345">
        <v>5.6099098316083698</v>
      </c>
      <c r="U27" s="345">
        <f t="shared" si="5"/>
        <v>5.2331525296811883</v>
      </c>
      <c r="V27" s="346">
        <f t="shared" si="6"/>
        <v>1.9287220171188002E-2</v>
      </c>
      <c r="X27" s="10" t="str">
        <f>name!B24</f>
        <v>Arts and entertainment</v>
      </c>
      <c r="Y27" s="11">
        <v>15.594999999999947</v>
      </c>
      <c r="Z27" s="11">
        <v>14.991999999999996</v>
      </c>
      <c r="AA27" s="345">
        <f t="shared" si="7"/>
        <v>-0.6029999999999518</v>
      </c>
      <c r="AB27" s="11">
        <v>7.060078456120678</v>
      </c>
      <c r="AC27" s="345">
        <f t="shared" si="8"/>
        <v>6.4570784561207262</v>
      </c>
      <c r="AD27" s="348">
        <f t="shared" si="9"/>
        <v>2.5208062103248663E-2</v>
      </c>
    </row>
    <row r="28" spans="1:30" x14ac:dyDescent="0.2">
      <c r="A28" s="10" t="str">
        <f>name!D25</f>
        <v>72 Customer service occupations</v>
      </c>
      <c r="B28" s="11">
        <f t="shared" si="12"/>
        <v>12.161580624018555</v>
      </c>
      <c r="C28" s="11">
        <f t="shared" si="12"/>
        <v>15.169534472650563</v>
      </c>
      <c r="D28" s="11">
        <f t="shared" si="12"/>
        <v>3.0079538486320061</v>
      </c>
      <c r="E28" s="11">
        <f t="shared" si="12"/>
        <v>6.1757807434205141</v>
      </c>
      <c r="F28" s="11">
        <f t="shared" si="12"/>
        <v>9.183734592052522</v>
      </c>
      <c r="G28" s="200">
        <f t="shared" si="3"/>
        <v>2.7755448996019005E-2</v>
      </c>
      <c r="H28" s="11"/>
      <c r="O28" s="11"/>
      <c r="P28" s="10" t="str">
        <f>name!D25</f>
        <v>72 Customer service occupations</v>
      </c>
      <c r="Q28" s="11">
        <v>5.5373160111344033</v>
      </c>
      <c r="R28" s="11">
        <v>8.0176696109438481</v>
      </c>
      <c r="S28" s="345">
        <f t="shared" si="4"/>
        <v>2.4803535998094448</v>
      </c>
      <c r="T28" s="345">
        <v>2.4583520490150792</v>
      </c>
      <c r="U28" s="345">
        <f t="shared" si="5"/>
        <v>4.9387056488245236</v>
      </c>
      <c r="V28" s="346">
        <f t="shared" si="6"/>
        <v>2.479507548530524E-2</v>
      </c>
      <c r="X28" s="10" t="str">
        <f>name!B25</f>
        <v>Other services</v>
      </c>
      <c r="Y28" s="11">
        <v>19.427999999999997</v>
      </c>
      <c r="Z28" s="11">
        <v>16.896999999999988</v>
      </c>
      <c r="AA28" s="345">
        <f t="shared" si="7"/>
        <v>-2.5310000000000095</v>
      </c>
      <c r="AB28" s="11">
        <v>8.6961181066165469</v>
      </c>
      <c r="AC28" s="345">
        <f t="shared" si="8"/>
        <v>6.1651181066165375</v>
      </c>
      <c r="AD28" s="348">
        <f t="shared" si="9"/>
        <v>2.4967404868064147E-2</v>
      </c>
    </row>
    <row r="29" spans="1:30" x14ac:dyDescent="0.2">
      <c r="A29" s="10" t="str">
        <f>name!D26</f>
        <v>81 Process, plant and machine operatives</v>
      </c>
      <c r="B29" s="11">
        <f t="shared" si="12"/>
        <v>19.365597468584756</v>
      </c>
      <c r="C29" s="11">
        <f t="shared" si="12"/>
        <v>18.033317281668253</v>
      </c>
      <c r="D29" s="11">
        <f t="shared" si="12"/>
        <v>-1.3322801869165044</v>
      </c>
      <c r="E29" s="11">
        <f t="shared" si="12"/>
        <v>7.6762524493771442</v>
      </c>
      <c r="F29" s="11">
        <f t="shared" si="12"/>
        <v>6.3439722624606407</v>
      </c>
      <c r="G29" s="200">
        <f t="shared" si="3"/>
        <v>2.2508750144924816E-2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14.537865598166652</v>
      </c>
      <c r="R29" s="11">
        <v>12.56136541635099</v>
      </c>
      <c r="S29" s="345">
        <f t="shared" si="4"/>
        <v>-1.9765001818156627</v>
      </c>
      <c r="T29" s="345">
        <v>4.868114369081681</v>
      </c>
      <c r="U29" s="345">
        <f t="shared" si="5"/>
        <v>2.8916141872660184</v>
      </c>
      <c r="V29" s="346">
        <f t="shared" si="6"/>
        <v>1.9441545765933155E-2</v>
      </c>
      <c r="X29" s="231" t="str">
        <f>name!B3</f>
        <v>All industries</v>
      </c>
      <c r="Y29" s="34">
        <f>SUM(Y7:Y28)</f>
        <v>645.41899999999998</v>
      </c>
      <c r="Z29" s="34">
        <f>SUM(Z7:Z28)</f>
        <v>674.71299999999928</v>
      </c>
      <c r="AA29" s="349">
        <f t="shared" si="7"/>
        <v>29.293999999999301</v>
      </c>
      <c r="AB29" s="34">
        <f>SUM(AB7:AB28)</f>
        <v>320.23267857626968</v>
      </c>
      <c r="AC29" s="349">
        <f t="shared" si="8"/>
        <v>349.52667857626898</v>
      </c>
      <c r="AD29" s="350">
        <f t="shared" si="9"/>
        <v>2.7224218950250956E-2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23.849068359743285</v>
      </c>
      <c r="C30" s="11">
        <f t="shared" si="12"/>
        <v>22.341219725093957</v>
      </c>
      <c r="D30" s="11">
        <f t="shared" si="12"/>
        <v>-1.5078486346493276</v>
      </c>
      <c r="E30" s="11">
        <f t="shared" si="12"/>
        <v>12.261825834027107</v>
      </c>
      <c r="F30" s="11">
        <f t="shared" si="12"/>
        <v>10.753977199377781</v>
      </c>
      <c r="G30" s="200">
        <f t="shared" si="3"/>
        <v>2.8042624398916471E-2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6.2117964549904947</v>
      </c>
      <c r="K30" s="11">
        <f t="array" ref="K30:K38">MMULT(aggregation!$B$13:$AA$21,C65:C90)</f>
        <v>11.130385982360599</v>
      </c>
      <c r="L30" s="11">
        <f t="array" ref="L30:L38">MMULT(aggregation!$B$13:$AA$21,D65:D90)</f>
        <v>4.9185895273701039</v>
      </c>
      <c r="M30" s="11">
        <f t="array" ref="M30:M38">MMULT(aggregation!$B$13:$AA$21,E65:E90)</f>
        <v>5.3559655045485988</v>
      </c>
      <c r="N30" s="11">
        <f t="array" ref="N30:N38">MMULT(aggregation!$B$13:$AA$21,F65:F90)</f>
        <v>10.274555031918702</v>
      </c>
      <c r="O30" s="11"/>
      <c r="P30" s="10" t="str">
        <f>name!D27</f>
        <v>82 Transport and mobile machine drivers and operatives</v>
      </c>
      <c r="Q30" s="11">
        <v>22.647841402826831</v>
      </c>
      <c r="R30" s="11">
        <v>20.557458175894403</v>
      </c>
      <c r="S30" s="345">
        <f t="shared" si="4"/>
        <v>-2.0903832269324276</v>
      </c>
      <c r="T30" s="345">
        <v>11.211707246511574</v>
      </c>
      <c r="U30" s="345">
        <f t="shared" si="5"/>
        <v>9.1213240195791467</v>
      </c>
      <c r="V30" s="346">
        <f t="shared" si="6"/>
        <v>2.7173066643274124E-2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10.948154558616656</v>
      </c>
      <c r="C31" s="11">
        <f t="shared" si="12"/>
        <v>21.604021397872991</v>
      </c>
      <c r="D31" s="11">
        <f t="shared" si="12"/>
        <v>10.655866839256333</v>
      </c>
      <c r="E31" s="11">
        <f t="shared" si="12"/>
        <v>9.1992504843291094</v>
      </c>
      <c r="F31" s="11">
        <f t="shared" si="12"/>
        <v>19.855117323585443</v>
      </c>
      <c r="G31" s="200">
        <f t="shared" si="3"/>
        <v>4.1498254706375581E-2</v>
      </c>
      <c r="H31" s="11"/>
      <c r="I31" s="11" t="str">
        <f>I20</f>
        <v>Professional occupations</v>
      </c>
      <c r="J31" s="11">
        <v>34.778236502538199</v>
      </c>
      <c r="K31" s="11">
        <v>58.014884395581248</v>
      </c>
      <c r="L31" s="11">
        <v>23.236647893043049</v>
      </c>
      <c r="M31" s="11">
        <v>25.087358617511146</v>
      </c>
      <c r="N31" s="11">
        <v>48.324006510554199</v>
      </c>
      <c r="O31" s="11"/>
      <c r="P31" s="10" t="str">
        <f>name!D28</f>
        <v>91 Elementary trades and related occupations</v>
      </c>
      <c r="Q31" s="11">
        <v>8.4619382225488327</v>
      </c>
      <c r="R31" s="11">
        <v>11.817151140787168</v>
      </c>
      <c r="S31" s="345">
        <f t="shared" si="4"/>
        <v>3.355212918238335</v>
      </c>
      <c r="T31" s="345">
        <v>3.7334991444276713</v>
      </c>
      <c r="U31" s="345">
        <f t="shared" si="5"/>
        <v>7.0887120626660067</v>
      </c>
      <c r="V31" s="346">
        <f t="shared" si="6"/>
        <v>2.4664842560319977E-2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52.461555832393145</v>
      </c>
      <c r="C32" s="11">
        <f t="shared" si="12"/>
        <v>39.174251490964245</v>
      </c>
      <c r="D32" s="11">
        <f t="shared" si="12"/>
        <v>-13.2873043414289</v>
      </c>
      <c r="E32" s="11">
        <f t="shared" si="12"/>
        <v>20.548586921506079</v>
      </c>
      <c r="F32" s="11">
        <f t="shared" si="12"/>
        <v>7.2612825800771752</v>
      </c>
      <c r="G32" s="200">
        <f t="shared" ref="G32" si="13">IF(B32&gt;0,(1+(E32/B32))^(1/($C$6-$B$6))-1,0)</f>
        <v>2.2279068970775917E-2</v>
      </c>
      <c r="H32" s="11"/>
      <c r="I32" s="11" t="str">
        <f>I21</f>
        <v>Associate professional occupations</v>
      </c>
      <c r="J32" s="11">
        <v>8.3641075897698389</v>
      </c>
      <c r="K32" s="11">
        <v>17.354476671006836</v>
      </c>
      <c r="L32" s="11">
        <v>8.990369081236997</v>
      </c>
      <c r="M32" s="11">
        <v>7.3158273402986893</v>
      </c>
      <c r="N32" s="11">
        <v>16.306196421535688</v>
      </c>
      <c r="O32" s="11"/>
      <c r="P32" s="10" t="str">
        <f>name!D29</f>
        <v>92 Elementary administration and service occupations</v>
      </c>
      <c r="Q32" s="11">
        <v>26.937375680697443</v>
      </c>
      <c r="R32" s="11">
        <v>23.55526131398458</v>
      </c>
      <c r="S32" s="345">
        <f t="shared" ref="S32" si="14">R32-Q32</f>
        <v>-3.3821143667128624</v>
      </c>
      <c r="T32" s="345">
        <v>10.022994970664532</v>
      </c>
      <c r="U32" s="345">
        <f>SUM(S32:T32)</f>
        <v>6.6408806039516701</v>
      </c>
      <c r="V32" s="346">
        <f t="shared" ref="V32" si="15">IF(Q32&gt;0,(1+(T32/Q32))^(1/($C$6-$B$6))-1,0)</f>
        <v>2.1312707664823183E-2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674.71299999999974</v>
      </c>
      <c r="D33" s="11">
        <f t="shared" si="12"/>
        <v>29.293999999999794</v>
      </c>
      <c r="E33" s="11">
        <f t="shared" si="12"/>
        <v>320.23267857626973</v>
      </c>
      <c r="F33" s="11">
        <f t="shared" si="12"/>
        <v>349.52667857626938</v>
      </c>
      <c r="G33" s="200">
        <f t="shared" si="3"/>
        <v>2.7224218950250956E-2</v>
      </c>
      <c r="H33" s="11"/>
      <c r="I33" s="11" t="str">
        <f>I22</f>
        <v>Administrative and secretarial occupations</v>
      </c>
      <c r="J33" s="11">
        <v>4.0049343939103954</v>
      </c>
      <c r="K33" s="11">
        <v>9.1915247957350381</v>
      </c>
      <c r="L33" s="11">
        <v>5.1865904018246436</v>
      </c>
      <c r="M33" s="11">
        <v>4.1101064426648968</v>
      </c>
      <c r="N33" s="11">
        <v>9.2966968444895386</v>
      </c>
      <c r="O33" s="11"/>
      <c r="P33" s="10" t="str">
        <f>name!D3</f>
        <v>All occupations</v>
      </c>
      <c r="Q33" s="11">
        <f>SUM(Q7:Q32)</f>
        <v>331.85263617990654</v>
      </c>
      <c r="R33" s="11">
        <f>SUM(R7:R32)</f>
        <v>338.83238243342799</v>
      </c>
      <c r="S33" s="345">
        <f>R33-Q33</f>
        <v>6.9797462535214549</v>
      </c>
      <c r="T33" s="11">
        <f>SUM(T7:T32)</f>
        <v>134.29472040515614</v>
      </c>
      <c r="U33" s="345">
        <f>SUM(S33:T33)</f>
        <v>141.2744666586776</v>
      </c>
      <c r="V33" s="346">
        <f t="shared" si="6"/>
        <v>2.2912604887361576E-2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0.94573518057337602</v>
      </c>
      <c r="K34" s="11">
        <v>2.1308771166092493</v>
      </c>
      <c r="L34" s="11">
        <v>1.1851419360358733</v>
      </c>
      <c r="M34" s="11">
        <v>0.94370060158606517</v>
      </c>
      <c r="N34" s="11">
        <v>2.1288425376219386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1.8867698816743066</v>
      </c>
      <c r="K35" s="11">
        <v>4.9260871424206334</v>
      </c>
      <c r="L35" s="11">
        <v>3.0393172607463268</v>
      </c>
      <c r="M35" s="11">
        <v>2.2489827961236126</v>
      </c>
      <c r="N35" s="11">
        <v>5.2883000568699394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0.4819124995618711</v>
      </c>
      <c r="C36" s="11">
        <v>0.85133503864207061</v>
      </c>
      <c r="D36" s="11">
        <f>C36-B36</f>
        <v>0.36942253908019951</v>
      </c>
      <c r="E36" s="11">
        <v>0.39126164819457276</v>
      </c>
      <c r="F36" s="11">
        <f>SUM(D36:E36)</f>
        <v>0.76068418727477227</v>
      </c>
      <c r="G36" s="200">
        <f>IF(B36&gt;0,(1+(E36/B36))^(1/($C$6-$B$6))-1,0)</f>
        <v>4.0420366905660643E-2</v>
      </c>
      <c r="I36" s="11" t="str">
        <f t="shared" si="17"/>
        <v>Sales and customer service occupations</v>
      </c>
      <c r="J36" s="11">
        <v>1.4878378760654027</v>
      </c>
      <c r="K36" s="11">
        <v>3.6141730608817566</v>
      </c>
      <c r="L36" s="11">
        <v>2.1263351848163539</v>
      </c>
      <c r="M36" s="11">
        <v>1.4349167290650089</v>
      </c>
      <c r="N36" s="11">
        <v>3.561251913881363</v>
      </c>
      <c r="P36" s="10" t="str">
        <f>name!D4</f>
        <v>11 Corporate managers and directors</v>
      </c>
      <c r="Q36" s="11">
        <v>15.304885023248218</v>
      </c>
      <c r="R36" s="11">
        <v>17.900307923214978</v>
      </c>
      <c r="S36" s="345">
        <f>R36-Q36</f>
        <v>2.5954228999667599</v>
      </c>
      <c r="T36" s="345">
        <v>9.6243307438823233</v>
      </c>
      <c r="U36" s="345">
        <f>SUM(S36:T36)</f>
        <v>12.219753643849083</v>
      </c>
      <c r="V36" s="346">
        <f>IF(Q36&gt;0,(1+(T36/Q36))^(1/($C$6-$B$6))-1,0)</f>
        <v>3.3059263365840197E-2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0.19995752334244749</v>
      </c>
      <c r="C37" s="11">
        <v>0.41708483825833514</v>
      </c>
      <c r="D37" s="11">
        <f t="shared" ref="D37:D60" si="25">C37-B37</f>
        <v>0.21712731491588766</v>
      </c>
      <c r="E37" s="11">
        <v>0.21532716987397088</v>
      </c>
      <c r="F37" s="11">
        <f t="shared" ref="F37:F60" si="26">SUM(D37:E37)</f>
        <v>0.43245448478985854</v>
      </c>
      <c r="G37" s="200">
        <f t="shared" ref="G37:G62" si="27">IF(B37&gt;0,(1+(E37/B37))^(1/($C$6-$B$6))-1,0)</f>
        <v>4.9930483169142947E-2</v>
      </c>
      <c r="I37" s="11" t="str">
        <f t="shared" si="17"/>
        <v>Process, plant and machine operatives</v>
      </c>
      <c r="J37" s="11">
        <v>0.4929229921481596</v>
      </c>
      <c r="K37" s="11">
        <v>1.2712827142597729</v>
      </c>
      <c r="L37" s="11">
        <v>0.77835972211161319</v>
      </c>
      <c r="M37" s="11">
        <v>0.60394308121621343</v>
      </c>
      <c r="N37" s="11">
        <v>1.3823028033278266</v>
      </c>
      <c r="P37" s="10" t="str">
        <f>name!D5</f>
        <v>12 Other managers and proprietors</v>
      </c>
      <c r="Q37" s="11">
        <v>8.5553477490231593</v>
      </c>
      <c r="R37" s="11">
        <v>8.5021459037096072</v>
      </c>
      <c r="S37" s="345">
        <f t="shared" ref="S37:S60" si="28">R37-Q37</f>
        <v>-5.3201845313552099E-2</v>
      </c>
      <c r="T37" s="345">
        <v>5.1642752581457723</v>
      </c>
      <c r="U37" s="345">
        <f t="shared" ref="U37:U60" si="29">SUM(S37:T37)</f>
        <v>5.1110734128322202</v>
      </c>
      <c r="V37" s="346">
        <f t="shared" ref="V37:V62" si="30">IF(Q37&gt;0,(1+(T37/Q37))^(1/($C$6-$B$6))-1,0)</f>
        <v>3.1985592229605508E-2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1.426533487659706</v>
      </c>
      <c r="C38" s="11">
        <v>2.9007643386744331</v>
      </c>
      <c r="D38" s="11">
        <f t="shared" si="25"/>
        <v>1.4742308510147271</v>
      </c>
      <c r="E38" s="11">
        <v>0.97576168048042766</v>
      </c>
      <c r="F38" s="11">
        <f t="shared" si="26"/>
        <v>2.4499925314951545</v>
      </c>
      <c r="G38" s="200">
        <f t="shared" si="27"/>
        <v>3.5355813615224108E-2</v>
      </c>
      <c r="I38" s="11" t="str">
        <f t="shared" si="17"/>
        <v>Elementary occupations</v>
      </c>
      <c r="J38" s="11">
        <v>0.94062006765619377</v>
      </c>
      <c r="K38" s="11">
        <v>2.3252955926220453</v>
      </c>
      <c r="L38" s="11">
        <v>1.3846755249658516</v>
      </c>
      <c r="M38" s="11">
        <v>1.0897680503859952</v>
      </c>
      <c r="N38" s="11">
        <v>2.474443575351847</v>
      </c>
      <c r="P38" s="10" t="str">
        <f>name!D6</f>
        <v>21 Science, research, engineering and technology professionals</v>
      </c>
      <c r="Q38" s="11">
        <v>7.7924950240819877</v>
      </c>
      <c r="R38" s="11">
        <v>13.284306176605826</v>
      </c>
      <c r="S38" s="345">
        <f t="shared" si="28"/>
        <v>5.4918111525238382</v>
      </c>
      <c r="T38" s="345">
        <v>5.8123326177394041</v>
      </c>
      <c r="U38" s="345">
        <f t="shared" si="29"/>
        <v>11.304143770263241</v>
      </c>
      <c r="V38" s="346">
        <f t="shared" si="30"/>
        <v>3.7849628093317378E-2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1.9512011113114318</v>
      </c>
      <c r="C39" s="11">
        <v>3.8199426833507411</v>
      </c>
      <c r="D39" s="11">
        <f t="shared" si="25"/>
        <v>1.8687415720393092</v>
      </c>
      <c r="E39" s="11">
        <v>1.5622046015983411</v>
      </c>
      <c r="F39" s="11">
        <f t="shared" si="26"/>
        <v>3.4309461736376505</v>
      </c>
      <c r="G39" s="200">
        <f t="shared" si="27"/>
        <v>3.9988214846327308E-2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22.476507069134708</v>
      </c>
      <c r="R39" s="11">
        <v>25.180755822926855</v>
      </c>
      <c r="S39" s="345">
        <f t="shared" si="28"/>
        <v>2.7042487537921467</v>
      </c>
      <c r="T39" s="345">
        <v>13.832045197779593</v>
      </c>
      <c r="U39" s="345">
        <f t="shared" si="29"/>
        <v>16.536293951571739</v>
      </c>
      <c r="V39" s="346">
        <f t="shared" si="30"/>
        <v>3.2488779670039714E-2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2.5695621243747846</v>
      </c>
      <c r="C40" s="11">
        <v>3.5189758460041811</v>
      </c>
      <c r="D40" s="11">
        <f>C40-B40</f>
        <v>0.94941372162939652</v>
      </c>
      <c r="E40" s="11">
        <v>1.6125963953674998</v>
      </c>
      <c r="F40" s="11">
        <f>SUM(D40:E40)</f>
        <v>2.5620101169968965</v>
      </c>
      <c r="G40" s="200">
        <f>IF(B40&gt;0,(1+(E40/B40))^(1/($C$6-$B$6))-1,0)</f>
        <v>3.3005795056880283E-2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22.812485711572677</v>
      </c>
      <c r="R40" s="11">
        <v>24.068538358015765</v>
      </c>
      <c r="S40" s="345">
        <f t="shared" si="28"/>
        <v>1.2560526464430879</v>
      </c>
      <c r="T40" s="345">
        <v>12.696562565305889</v>
      </c>
      <c r="U40" s="345">
        <f t="shared" si="29"/>
        <v>13.952615211748977</v>
      </c>
      <c r="V40" s="346">
        <f t="shared" si="30"/>
        <v>2.9938030638416047E-2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0.60226534923848751</v>
      </c>
      <c r="C41" s="11">
        <v>1.1247527834619504</v>
      </c>
      <c r="D41" s="11">
        <f t="shared" si="25"/>
        <v>0.52248743422346289</v>
      </c>
      <c r="E41" s="11">
        <v>0.48672449046644062</v>
      </c>
      <c r="F41" s="11">
        <f t="shared" si="26"/>
        <v>1.0092119246899034</v>
      </c>
      <c r="G41" s="200">
        <f t="shared" si="27"/>
        <v>4.0277160039618121E-2</v>
      </c>
      <c r="I41" s="11" t="str">
        <f>I30</f>
        <v>Managers, directors and senior officials</v>
      </c>
      <c r="J41" s="11">
        <f t="array" ref="J41:J49">MMULT(aggregation!$B$13:$AA$21,B94:B119)</f>
        <v>15.619409215109123</v>
      </c>
      <c r="K41" s="11">
        <f t="array" ref="K41:K49">MMULT(aggregation!$B$13:$AA$21,C94:C119)</f>
        <v>19.293337251235862</v>
      </c>
      <c r="L41" s="11">
        <f t="array" ref="L41:L49">MMULT(aggregation!$B$13:$AA$21,D94:D119)</f>
        <v>3.6739280361267377</v>
      </c>
      <c r="M41" s="11">
        <f t="array" ref="M41:M49">MMULT(aggregation!$B$13:$AA$21,E94:E119)</f>
        <v>10.385259961316727</v>
      </c>
      <c r="N41" s="11">
        <f t="array" ref="N41:N49">MMULT(aggregation!$B$13:$AA$21,F94:F119)</f>
        <v>14.059187997443466</v>
      </c>
      <c r="P41" s="10" t="str">
        <f>name!D9</f>
        <v>24 Business, media and public service professionals</v>
      </c>
      <c r="Q41" s="11">
        <v>19.019183857556449</v>
      </c>
      <c r="R41" s="11">
        <v>23.302061820807459</v>
      </c>
      <c r="S41" s="345">
        <f t="shared" si="28"/>
        <v>4.2828779632510106</v>
      </c>
      <c r="T41" s="345">
        <v>11.528726841690389</v>
      </c>
      <c r="U41" s="345">
        <f t="shared" si="29"/>
        <v>15.8116048049414</v>
      </c>
      <c r="V41" s="346">
        <f t="shared" si="30"/>
        <v>3.2094132416946364E-2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0.19933638229953163</v>
      </c>
      <c r="C42" s="11">
        <v>0.41801988708127136</v>
      </c>
      <c r="D42" s="11">
        <f t="shared" si="25"/>
        <v>0.21868350478173973</v>
      </c>
      <c r="E42" s="11">
        <v>0.1601190242954692</v>
      </c>
      <c r="F42" s="11">
        <f t="shared" si="26"/>
        <v>0.3788025290772089</v>
      </c>
      <c r="G42" s="200">
        <f t="shared" si="27"/>
        <v>4.0089143491412793E-2</v>
      </c>
      <c r="I42" s="11" t="str">
        <f>I31</f>
        <v>Professional occupations</v>
      </c>
      <c r="J42" s="11">
        <v>45.58234244101304</v>
      </c>
      <c r="K42" s="11">
        <v>50.031988808900515</v>
      </c>
      <c r="L42" s="11">
        <v>4.4496463678874729</v>
      </c>
      <c r="M42" s="11">
        <v>23.8752052562801</v>
      </c>
      <c r="N42" s="11">
        <v>28.324851624167572</v>
      </c>
      <c r="P42" s="10" t="str">
        <f>name!D10</f>
        <v>31 Science, engineering and technology associate professionals</v>
      </c>
      <c r="Q42" s="11">
        <v>3.4092257546206475</v>
      </c>
      <c r="R42" s="11">
        <v>4.3186200007755033</v>
      </c>
      <c r="S42" s="345">
        <f t="shared" si="28"/>
        <v>0.90939424615485587</v>
      </c>
      <c r="T42" s="345">
        <v>1.966980664766057</v>
      </c>
      <c r="U42" s="345">
        <f t="shared" si="29"/>
        <v>2.8763749109209131</v>
      </c>
      <c r="V42" s="346">
        <f t="shared" si="30"/>
        <v>3.0832284331520965E-2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4.3373118579603791E-2</v>
      </c>
      <c r="C43" s="11">
        <v>0.17140016937077854</v>
      </c>
      <c r="D43" s="11">
        <f t="shared" si="25"/>
        <v>0.12802705079117474</v>
      </c>
      <c r="E43" s="11">
        <v>7.2395328915526955E-2</v>
      </c>
      <c r="F43" s="11">
        <f t="shared" si="26"/>
        <v>0.20042237970670168</v>
      </c>
      <c r="G43" s="200">
        <f t="shared" si="27"/>
        <v>6.7639510045722329E-2</v>
      </c>
      <c r="I43" s="11" t="str">
        <f>I32</f>
        <v>Associate professional occupations</v>
      </c>
      <c r="J43" s="11">
        <v>20.801956421268848</v>
      </c>
      <c r="K43" s="11">
        <v>28.60091340150548</v>
      </c>
      <c r="L43" s="11">
        <v>7.7989569802366336</v>
      </c>
      <c r="M43" s="11">
        <v>13.529676854651829</v>
      </c>
      <c r="N43" s="11">
        <v>21.328633834888464</v>
      </c>
      <c r="P43" s="10" t="str">
        <f>name!D11</f>
        <v>32 Health and social care associate professionals</v>
      </c>
      <c r="Q43" s="11">
        <v>9.8855455765535911</v>
      </c>
      <c r="R43" s="11">
        <v>20.517347324795921</v>
      </c>
      <c r="S43" s="345">
        <f t="shared" si="28"/>
        <v>10.63180174824233</v>
      </c>
      <c r="T43" s="345">
        <v>10.443693020665599</v>
      </c>
      <c r="U43" s="345">
        <f t="shared" si="29"/>
        <v>21.07549476890793</v>
      </c>
      <c r="V43" s="346">
        <f t="shared" si="30"/>
        <v>4.9239659959424475E-2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1.9993329340957017E-2</v>
      </c>
      <c r="C44" s="11">
        <v>3.5874229538523261E-2</v>
      </c>
      <c r="D44" s="11">
        <f t="shared" si="25"/>
        <v>1.5880900197566244E-2</v>
      </c>
      <c r="E44" s="11">
        <v>1.1008262218313209E-2</v>
      </c>
      <c r="F44" s="11">
        <f t="shared" si="26"/>
        <v>2.6889162415879454E-2</v>
      </c>
      <c r="G44" s="200">
        <f t="shared" si="27"/>
        <v>2.9674422131237943E-2</v>
      </c>
      <c r="I44" s="11" t="str">
        <f>I33</f>
        <v>Administrative and secretarial occupations</v>
      </c>
      <c r="J44" s="11">
        <v>13.776222708115059</v>
      </c>
      <c r="K44" s="11">
        <v>21.861048178156597</v>
      </c>
      <c r="L44" s="11">
        <v>8.0848254700415367</v>
      </c>
      <c r="M44" s="11">
        <v>10.474100525305774</v>
      </c>
      <c r="N44" s="11">
        <v>18.558925995347312</v>
      </c>
      <c r="P44" s="10" t="str">
        <f>name!D12</f>
        <v>33 Protective service occupations</v>
      </c>
      <c r="Q44" s="11">
        <v>1.8053095847081375</v>
      </c>
      <c r="R44" s="11">
        <v>2.0383160602030155</v>
      </c>
      <c r="S44" s="345">
        <f t="shared" si="28"/>
        <v>0.23300647549487796</v>
      </c>
      <c r="T44" s="345">
        <v>0.85455631730775194</v>
      </c>
      <c r="U44" s="345">
        <f t="shared" si="29"/>
        <v>1.0875627928026299</v>
      </c>
      <c r="V44" s="346">
        <f t="shared" si="30"/>
        <v>2.6172889776143515E-2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0.15927766513441902</v>
      </c>
      <c r="C45" s="11">
        <v>0.29188613811888853</v>
      </c>
      <c r="D45" s="11">
        <f t="shared" ref="D45:D46" si="31">C45-B45</f>
        <v>0.13260847298446951</v>
      </c>
      <c r="E45" s="11">
        <v>0.13376210901065022</v>
      </c>
      <c r="F45" s="11">
        <f t="shared" ref="F45:F46" si="32">SUM(D45:E45)</f>
        <v>0.26637058199511976</v>
      </c>
      <c r="G45" s="200">
        <f t="shared" si="27"/>
        <v>4.1481226866635135E-2</v>
      </c>
      <c r="I45" s="11" t="str">
        <f t="shared" ref="I45:I49" si="33">I34</f>
        <v>Skilled trades occupations</v>
      </c>
      <c r="J45" s="11">
        <v>3.0745808490774893</v>
      </c>
      <c r="K45" s="11">
        <v>4.9679752586002177</v>
      </c>
      <c r="L45" s="11">
        <v>1.8933944095227291</v>
      </c>
      <c r="M45" s="11">
        <v>2.3636294190878657</v>
      </c>
      <c r="N45" s="11">
        <v>4.2570238286105946</v>
      </c>
      <c r="P45" s="10" t="str">
        <f>name!D13</f>
        <v>34 Culture, media and sports occupations</v>
      </c>
      <c r="Q45" s="11">
        <v>5.0254438739085918</v>
      </c>
      <c r="R45" s="11">
        <v>4.9428185977556733</v>
      </c>
      <c r="S45" s="345">
        <f t="shared" si="28"/>
        <v>-8.2625276152918481E-2</v>
      </c>
      <c r="T45" s="345">
        <v>2.5676166067646764</v>
      </c>
      <c r="U45" s="345">
        <f t="shared" si="29"/>
        <v>2.4849913306117579</v>
      </c>
      <c r="V45" s="346">
        <f t="shared" si="30"/>
        <v>2.7896756076611684E-2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0.3643833665125969</v>
      </c>
      <c r="C46" s="11">
        <v>0.74623100545553889</v>
      </c>
      <c r="D46" s="11">
        <f t="shared" si="31"/>
        <v>0.38184763894294199</v>
      </c>
      <c r="E46" s="11">
        <v>0.30692111909350178</v>
      </c>
      <c r="F46" s="11">
        <f t="shared" si="32"/>
        <v>0.68876875803644377</v>
      </c>
      <c r="G46" s="200">
        <f t="shared" si="27"/>
        <v>4.1575446839986485E-2</v>
      </c>
      <c r="I46" s="11" t="str">
        <f t="shared" si="33"/>
        <v>Caring, leisure and other service occupations</v>
      </c>
      <c r="J46" s="11">
        <v>6.6407553810857758</v>
      </c>
      <c r="K46" s="11">
        <v>9.947257255614792</v>
      </c>
      <c r="L46" s="11">
        <v>3.3065018745290176</v>
      </c>
      <c r="M46" s="11">
        <v>5.6475638724522588</v>
      </c>
      <c r="N46" s="11">
        <v>8.9540657469812768</v>
      </c>
      <c r="P46" s="10" t="str">
        <f>name!D14</f>
        <v>35 Business and public service associate professionals</v>
      </c>
      <c r="Q46" s="11">
        <v>17.799138035787625</v>
      </c>
      <c r="R46" s="11">
        <v>19.949334938533912</v>
      </c>
      <c r="S46" s="345">
        <f t="shared" si="28"/>
        <v>2.1501969027462877</v>
      </c>
      <c r="T46" s="345">
        <v>10.188398587895099</v>
      </c>
      <c r="U46" s="345">
        <f t="shared" si="29"/>
        <v>12.338595490641387</v>
      </c>
      <c r="V46" s="346">
        <f t="shared" si="30"/>
        <v>3.0633797751514757E-2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0.36074069728539299</v>
      </c>
      <c r="C47" s="11">
        <v>0.88118874861136742</v>
      </c>
      <c r="D47" s="11">
        <f t="shared" si="25"/>
        <v>0.52044805132597438</v>
      </c>
      <c r="E47" s="11">
        <v>0.35738071952647693</v>
      </c>
      <c r="F47" s="11">
        <f t="shared" si="26"/>
        <v>0.87782877085245126</v>
      </c>
      <c r="G47" s="200">
        <f t="shared" si="27"/>
        <v>4.6968260358491332E-2</v>
      </c>
      <c r="I47" s="11" t="str">
        <f t="shared" si="33"/>
        <v>Sales and customer service occupations</v>
      </c>
      <c r="J47" s="11">
        <v>6.3507247176258588</v>
      </c>
      <c r="K47" s="11">
        <v>9.9871461393006769</v>
      </c>
      <c r="L47" s="11">
        <v>3.6364214216748172</v>
      </c>
      <c r="M47" s="11">
        <v>4.537545349254704</v>
      </c>
      <c r="N47" s="11">
        <v>8.1739667709295212</v>
      </c>
      <c r="P47" s="10" t="str">
        <f>name!D15</f>
        <v>41 Administrative occupations</v>
      </c>
      <c r="Q47" s="11">
        <v>39.730815593953082</v>
      </c>
      <c r="R47" s="11">
        <v>36.427950328965601</v>
      </c>
      <c r="S47" s="345">
        <f t="shared" si="28"/>
        <v>-3.3028652649874815</v>
      </c>
      <c r="T47" s="345">
        <v>22.295822656645999</v>
      </c>
      <c r="U47" s="345">
        <f t="shared" si="29"/>
        <v>18.992957391658518</v>
      </c>
      <c r="V47" s="346">
        <f t="shared" si="30"/>
        <v>3.0141106640061199E-2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2.1210854250624619E-2</v>
      </c>
      <c r="C48" s="11">
        <v>7.2734193278543149E-2</v>
      </c>
      <c r="D48" s="11">
        <f t="shared" si="25"/>
        <v>5.152333902791853E-2</v>
      </c>
      <c r="E48" s="11">
        <v>3.1439831471120873E-2</v>
      </c>
      <c r="F48" s="11">
        <f t="shared" si="26"/>
        <v>8.2963170499039396E-2</v>
      </c>
      <c r="G48" s="200">
        <f t="shared" si="27"/>
        <v>6.248561326621993E-2</v>
      </c>
      <c r="I48" s="11" t="str">
        <f t="shared" si="33"/>
        <v>Process, plant and machine operatives</v>
      </c>
      <c r="J48" s="11">
        <v>1.6891317392827343</v>
      </c>
      <c r="K48" s="11">
        <v>3.5062248272931802</v>
      </c>
      <c r="L48" s="11">
        <v>1.8170930880104459</v>
      </c>
      <c r="M48" s="11">
        <v>1.7349355017803991</v>
      </c>
      <c r="N48" s="11">
        <v>3.552028589790845</v>
      </c>
      <c r="P48" s="10" t="str">
        <f>name!D16</f>
        <v>42 Secretarial and related occupations</v>
      </c>
      <c r="Q48" s="11">
        <v>12.835595840408617</v>
      </c>
      <c r="R48" s="11">
        <v>8.5611429027270418</v>
      </c>
      <c r="S48" s="345">
        <f t="shared" si="28"/>
        <v>-4.2744529376815752</v>
      </c>
      <c r="T48" s="345">
        <v>6.0374320683548559</v>
      </c>
      <c r="U48" s="345">
        <f t="shared" si="29"/>
        <v>1.7629791306732807</v>
      </c>
      <c r="V48" s="346">
        <f t="shared" si="30"/>
        <v>2.6033883898523014E-2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8.2514802201202782E-3</v>
      </c>
      <c r="C49" s="11">
        <v>2.0166735671913055E-2</v>
      </c>
      <c r="D49" s="11">
        <f t="shared" si="25"/>
        <v>1.1915255451792776E-2</v>
      </c>
      <c r="E49" s="11">
        <v>9.0612621965699188E-3</v>
      </c>
      <c r="F49" s="11">
        <f t="shared" si="26"/>
        <v>2.0976517648362697E-2</v>
      </c>
      <c r="G49" s="200">
        <f t="shared" si="27"/>
        <v>5.0644037754761007E-2</v>
      </c>
      <c r="I49" s="11" t="str">
        <f t="shared" si="33"/>
        <v>Elementary occupations</v>
      </c>
      <c r="J49" s="11">
        <v>3.7854737847529041</v>
      </c>
      <c r="K49" s="11">
        <v>6.3240301370128833</v>
      </c>
      <c r="L49" s="11">
        <v>2.5385563522599801</v>
      </c>
      <c r="M49" s="11">
        <v>3.4659560216062735</v>
      </c>
      <c r="N49" s="11">
        <v>6.0045123738662536</v>
      </c>
      <c r="P49" s="10" t="str">
        <f>name!D17</f>
        <v>51 Skilled agricultural and related trades</v>
      </c>
      <c r="Q49" s="11">
        <v>1.0245116506617324</v>
      </c>
      <c r="R49" s="11">
        <v>1.4736849718200746</v>
      </c>
      <c r="S49" s="345">
        <f t="shared" si="28"/>
        <v>0.44917332115834219</v>
      </c>
      <c r="T49" s="345">
        <v>0.80122107067806325</v>
      </c>
      <c r="U49" s="345">
        <f t="shared" si="29"/>
        <v>1.2503943918364055</v>
      </c>
      <c r="V49" s="346">
        <f t="shared" si="30"/>
        <v>3.9269111960068992E-2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1.3420524887642676E-2</v>
      </c>
      <c r="C50" s="11">
        <v>2.5466707189626132E-2</v>
      </c>
      <c r="D50" s="11">
        <f t="shared" si="25"/>
        <v>1.2046182301983456E-2</v>
      </c>
      <c r="E50" s="11">
        <v>1.0211475530714628E-2</v>
      </c>
      <c r="F50" s="11">
        <f t="shared" si="26"/>
        <v>2.2257657832698084E-2</v>
      </c>
      <c r="G50" s="200">
        <f t="shared" si="27"/>
        <v>3.8441571158497556E-2</v>
      </c>
      <c r="O50" s="71"/>
      <c r="P50" s="10" t="str">
        <f>name!D18</f>
        <v>52 Skilled metal, electrical and electronic trades</v>
      </c>
      <c r="Q50" s="11">
        <v>0.49785733480420385</v>
      </c>
      <c r="R50" s="11">
        <v>1.0193556302732383</v>
      </c>
      <c r="S50" s="345">
        <f t="shared" si="28"/>
        <v>0.52149829546903437</v>
      </c>
      <c r="T50" s="345">
        <v>0.49637148752657395</v>
      </c>
      <c r="U50" s="345">
        <f t="shared" si="29"/>
        <v>1.0178697829956083</v>
      </c>
      <c r="V50" s="346">
        <f t="shared" si="30"/>
        <v>4.7189862442850838E-2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4.5957018017035453E-3</v>
      </c>
      <c r="C51" s="11">
        <v>8.2850998275551466E-3</v>
      </c>
      <c r="D51" s="11">
        <f t="shared" ref="D51" si="34">C51-B51</f>
        <v>3.6893980258516012E-3</v>
      </c>
      <c r="E51" s="11">
        <v>3.9838793680453313E-3</v>
      </c>
      <c r="F51" s="11">
        <f t="shared" ref="F51" si="35">SUM(D51:E51)</f>
        <v>7.6732773938969325E-3</v>
      </c>
      <c r="G51" s="200">
        <f t="shared" si="27"/>
        <v>4.249572586202599E-2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0.35052280478502529</v>
      </c>
      <c r="R51" s="11">
        <v>0.20548733458967877</v>
      </c>
      <c r="S51" s="345">
        <f t="shared" si="28"/>
        <v>-0.14503547019534652</v>
      </c>
      <c r="T51" s="345">
        <v>0.11510731591176718</v>
      </c>
      <c r="U51" s="345">
        <f t="shared" si="29"/>
        <v>-2.9928154283579339E-2</v>
      </c>
      <c r="V51" s="346">
        <f t="shared" si="30"/>
        <v>1.9111383126348525E-2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3.7792605068981057E-2</v>
      </c>
      <c r="C52" s="11">
        <v>9.4689910109796896E-2</v>
      </c>
      <c r="D52" s="11">
        <f t="shared" si="25"/>
        <v>5.6897305040815839E-2</v>
      </c>
      <c r="E52" s="11">
        <v>4.0407663146563508E-2</v>
      </c>
      <c r="F52" s="11">
        <f t="shared" si="26"/>
        <v>9.7304968187379354E-2</v>
      </c>
      <c r="G52" s="200">
        <f t="shared" si="27"/>
        <v>4.9671552894487325E-2</v>
      </c>
      <c r="I52" s="11" t="str">
        <f>I41</f>
        <v>Managers, directors and senior officials</v>
      </c>
      <c r="J52" s="11">
        <f t="array" ref="J52:J60">MMULT(aggregation!$B$13:$AA$21,B123:B148)</f>
        <v>3.789445438666379</v>
      </c>
      <c r="K52" s="11">
        <f t="array" ref="K52:K60">MMULT(aggregation!$B$13:$AA$21,C123:C148)</f>
        <v>4.166305371653273</v>
      </c>
      <c r="L52" s="11">
        <f t="array" ref="L52:L60">MMULT(aggregation!$B$13:$AA$21,D123:D148)</f>
        <v>0.37685993298689402</v>
      </c>
      <c r="M52" s="11">
        <f t="array" ref="M52:M60">MMULT(aggregation!$B$13:$AA$21,E123:E148)</f>
        <v>2.2182719516263298</v>
      </c>
      <c r="N52" s="11">
        <f t="array" ref="N52:N60">MMULT(aggregation!$B$13:$AA$21,F123:F148)</f>
        <v>2.5951318846132239</v>
      </c>
      <c r="P52" s="10" t="str">
        <f>name!D20</f>
        <v>54 Textiles, printing and other skilled trades</v>
      </c>
      <c r="Q52" s="11">
        <v>4.7647305866147196</v>
      </c>
      <c r="R52" s="11">
        <v>4.5348046131402615</v>
      </c>
      <c r="S52" s="345">
        <f t="shared" si="28"/>
        <v>-0.22992597347445809</v>
      </c>
      <c r="T52" s="345">
        <v>2.6710655294804724</v>
      </c>
      <c r="U52" s="345">
        <f t="shared" si="29"/>
        <v>2.4411395560060143</v>
      </c>
      <c r="V52" s="346">
        <f t="shared" si="30"/>
        <v>3.0115546519124736E-2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3.0641124797941524E-2</v>
      </c>
      <c r="C53" s="11">
        <v>8.2837591166671914E-2</v>
      </c>
      <c r="D53" s="11">
        <f t="shared" si="25"/>
        <v>5.219646636873039E-2</v>
      </c>
      <c r="E53" s="11">
        <v>3.6973824909385472E-2</v>
      </c>
      <c r="F53" s="11">
        <f t="shared" si="26"/>
        <v>8.9170291278115862E-2</v>
      </c>
      <c r="G53" s="200">
        <f t="shared" si="27"/>
        <v>5.4182660114013403E-2</v>
      </c>
      <c r="I53" s="11" t="str">
        <f>I42</f>
        <v>Professional occupations</v>
      </c>
      <c r="J53" s="11">
        <v>6.8696716041691666</v>
      </c>
      <c r="K53" s="11">
        <v>3.8449501725939141</v>
      </c>
      <c r="L53" s="11">
        <v>-3.0247214315752524</v>
      </c>
      <c r="M53" s="11">
        <v>1.7543061877362538</v>
      </c>
      <c r="N53" s="11">
        <v>-1.2704152438389988</v>
      </c>
      <c r="P53" s="10" t="str">
        <f>name!D21</f>
        <v>61 Caring personal service occupations</v>
      </c>
      <c r="Q53" s="11">
        <v>45.522276554957713</v>
      </c>
      <c r="R53" s="11">
        <v>51.129537444958892</v>
      </c>
      <c r="S53" s="345">
        <f t="shared" si="28"/>
        <v>5.6072608900011787</v>
      </c>
      <c r="T53" s="345">
        <v>28.337415239805633</v>
      </c>
      <c r="U53" s="345">
        <f t="shared" si="29"/>
        <v>33.944676129806808</v>
      </c>
      <c r="V53" s="346">
        <f t="shared" si="30"/>
        <v>3.2790500182120041E-2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2.2306363525231198E-2</v>
      </c>
      <c r="C54" s="11">
        <v>5.8076327809206511E-2</v>
      </c>
      <c r="D54" s="11">
        <f t="shared" ref="D54:D55" si="36">C54-B54</f>
        <v>3.5769964283975317E-2</v>
      </c>
      <c r="E54" s="11">
        <v>2.5482329534496622E-2</v>
      </c>
      <c r="F54" s="11">
        <f t="shared" ref="F54:F55" si="37">SUM(D54:E54)</f>
        <v>6.1252293818471942E-2</v>
      </c>
      <c r="G54" s="200">
        <f t="shared" si="27"/>
        <v>5.2106632777186634E-2</v>
      </c>
      <c r="I54" s="11" t="str">
        <f>I43</f>
        <v>Associate professional occupations</v>
      </c>
      <c r="J54" s="11">
        <v>5.9704581429859713</v>
      </c>
      <c r="K54" s="11">
        <v>6.6744385251471048</v>
      </c>
      <c r="L54" s="11">
        <v>0.7039803821611339</v>
      </c>
      <c r="M54" s="11">
        <v>3.050457257664756</v>
      </c>
      <c r="N54" s="11">
        <v>3.7544376398258898</v>
      </c>
      <c r="P54" s="10" t="str">
        <f>name!D22</f>
        <v>62 Leisure, travel and related personal service occupations</v>
      </c>
      <c r="Q54" s="11">
        <v>9.7060811026109342</v>
      </c>
      <c r="R54" s="11">
        <v>7.2911231805937735</v>
      </c>
      <c r="S54" s="345">
        <f t="shared" si="28"/>
        <v>-2.4149579220171606</v>
      </c>
      <c r="T54" s="345">
        <v>4.2493280078004316</v>
      </c>
      <c r="U54" s="345">
        <f t="shared" si="29"/>
        <v>1.834370085783271</v>
      </c>
      <c r="V54" s="346">
        <f t="shared" si="30"/>
        <v>2.450302198142551E-2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1.0856566813014202E-3</v>
      </c>
      <c r="C55" s="11">
        <v>2.1153037376171542E-3</v>
      </c>
      <c r="D55" s="11">
        <f t="shared" si="36"/>
        <v>1.029647056315734E-3</v>
      </c>
      <c r="E55" s="11">
        <v>9.5485161319180381E-4</v>
      </c>
      <c r="F55" s="11">
        <f t="shared" si="37"/>
        <v>1.9844986695075379E-3</v>
      </c>
      <c r="G55" s="200">
        <f t="shared" si="27"/>
        <v>4.2964973892832159E-2</v>
      </c>
      <c r="I55" s="11" t="str">
        <f>I44</f>
        <v>Administrative and secretarial occupations</v>
      </c>
      <c r="J55" s="11">
        <v>5.1610681300246402</v>
      </c>
      <c r="K55" s="11">
        <v>7.2699239080910232</v>
      </c>
      <c r="L55" s="11">
        <v>2.108855778066383</v>
      </c>
      <c r="M55" s="11">
        <v>3.793000657467561</v>
      </c>
      <c r="N55" s="11">
        <v>5.9018564355339436</v>
      </c>
      <c r="P55" s="10" t="str">
        <f>name!D23</f>
        <v>63 Community and civil enforcement occupations</v>
      </c>
      <c r="Q55" s="11">
        <v>0.14522619862490938</v>
      </c>
      <c r="R55" s="11">
        <v>0.18542960676717424</v>
      </c>
      <c r="S55" s="345">
        <f t="shared" si="28"/>
        <v>4.0203408142264863E-2</v>
      </c>
      <c r="T55" s="345">
        <v>0.11489705348513324</v>
      </c>
      <c r="U55" s="345">
        <f t="shared" si="29"/>
        <v>0.1551004616273981</v>
      </c>
      <c r="V55" s="346">
        <f t="shared" si="30"/>
        <v>3.962236488327342E-2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7.7604434606615424E-2</v>
      </c>
      <c r="C56" s="11">
        <v>0.15028099898848007</v>
      </c>
      <c r="D56" s="11">
        <f t="shared" si="25"/>
        <v>7.267656438186465E-2</v>
      </c>
      <c r="E56" s="11">
        <v>6.3391442613977028E-2</v>
      </c>
      <c r="F56" s="11">
        <f t="shared" si="26"/>
        <v>0.13606800699584168</v>
      </c>
      <c r="G56" s="200">
        <f t="shared" si="27"/>
        <v>4.0609991869788864E-2</v>
      </c>
      <c r="I56" s="11" t="str">
        <f t="shared" ref="I56:I60" si="38">I45</f>
        <v>Skilled trades occupations</v>
      </c>
      <c r="J56" s="11">
        <v>1.4242437005148281</v>
      </c>
      <c r="K56" s="11">
        <v>2.2356990184044156</v>
      </c>
      <c r="L56" s="11">
        <v>0.81145531788958758</v>
      </c>
      <c r="M56" s="11">
        <v>1.1082772189574754</v>
      </c>
      <c r="N56" s="11">
        <v>1.919732536847063</v>
      </c>
      <c r="P56" s="10" t="str">
        <f>name!D24</f>
        <v>71 Sales occupations</v>
      </c>
      <c r="Q56" s="11">
        <v>24.439558964494367</v>
      </c>
      <c r="R56" s="11">
        <v>21.234109915102604</v>
      </c>
      <c r="S56" s="345">
        <f t="shared" si="28"/>
        <v>-3.2054490493917633</v>
      </c>
      <c r="T56" s="345">
        <v>12.572750666522687</v>
      </c>
      <c r="U56" s="345">
        <f t="shared" si="29"/>
        <v>9.3673016171309236</v>
      </c>
      <c r="V56" s="346">
        <f t="shared" si="30"/>
        <v>2.8056195857347976E-2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3.9749889686503712E-2</v>
      </c>
      <c r="C57" s="11">
        <v>0.10721819182096373</v>
      </c>
      <c r="D57" s="11">
        <f t="shared" si="25"/>
        <v>6.746830213446002E-2</v>
      </c>
      <c r="E57" s="11">
        <v>3.8686463830372317E-2</v>
      </c>
      <c r="F57" s="11">
        <f t="shared" si="26"/>
        <v>0.10615476596483234</v>
      </c>
      <c r="G57" s="200">
        <f t="shared" si="27"/>
        <v>4.6354302685083226E-2</v>
      </c>
      <c r="I57" s="11" t="str">
        <f t="shared" si="38"/>
        <v>Caring, leisure and other service occupations</v>
      </c>
      <c r="J57" s="11">
        <v>5.0522936221237273</v>
      </c>
      <c r="K57" s="11">
        <v>5.4626801732979535</v>
      </c>
      <c r="L57" s="11">
        <v>0.41038655117422573</v>
      </c>
      <c r="M57" s="11">
        <v>3.2062116856554925</v>
      </c>
      <c r="N57" s="11">
        <v>3.6165982368297183</v>
      </c>
      <c r="P57" s="10" t="str">
        <f>name!D25</f>
        <v>72 Customer service occupations</v>
      </c>
      <c r="Q57" s="11">
        <v>6.624264612884164</v>
      </c>
      <c r="R57" s="11">
        <v>7.1518648617067138</v>
      </c>
      <c r="S57" s="345">
        <f t="shared" si="28"/>
        <v>0.52760024882254974</v>
      </c>
      <c r="T57" s="345">
        <v>3.7174286944054353</v>
      </c>
      <c r="U57" s="345">
        <f t="shared" si="29"/>
        <v>4.2450289432279851</v>
      </c>
      <c r="V57" s="346">
        <f t="shared" si="30"/>
        <v>3.0141615573859193E-2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3.4071835098236213E-2</v>
      </c>
      <c r="C58" s="11">
        <v>0.14349212130635802</v>
      </c>
      <c r="D58" s="11">
        <f t="shared" ref="D58:D59" si="39">C58-B58</f>
        <v>0.1094202862081218</v>
      </c>
      <c r="E58" s="11">
        <v>5.4459891837419297E-2</v>
      </c>
      <c r="F58" s="11">
        <f t="shared" ref="F58:F59" si="40">SUM(D58:E58)</f>
        <v>0.16388017804554111</v>
      </c>
      <c r="G58" s="200">
        <f t="shared" si="27"/>
        <v>6.5729270757573843E-2</v>
      </c>
      <c r="I58" s="11" t="str">
        <f t="shared" si="38"/>
        <v>Sales and customer service occupations</v>
      </c>
      <c r="J58" s="11">
        <v>2.0622266421588691</v>
      </c>
      <c r="K58" s="11">
        <v>3.0032666175118945</v>
      </c>
      <c r="L58" s="11">
        <v>0.94103997535302553</v>
      </c>
      <c r="M58" s="11">
        <v>1.4299094469528297</v>
      </c>
      <c r="N58" s="11">
        <v>2.3709494223058551</v>
      </c>
      <c r="P58" s="10" t="str">
        <f>name!D26</f>
        <v>81 Process, plant and machine operatives</v>
      </c>
      <c r="Q58" s="11">
        <v>4.8277318704181109</v>
      </c>
      <c r="R58" s="11">
        <v>5.471951865317279</v>
      </c>
      <c r="S58" s="345">
        <f t="shared" si="28"/>
        <v>0.64421999489916804</v>
      </c>
      <c r="T58" s="345">
        <v>2.8081380802954663</v>
      </c>
      <c r="U58" s="345">
        <f t="shared" si="29"/>
        <v>3.4523580751946343</v>
      </c>
      <c r="V58" s="346">
        <f t="shared" si="30"/>
        <v>3.1037256462699947E-2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4.6038704910250507E-2</v>
      </c>
      <c r="C59" s="11">
        <v>0.12110885763834793</v>
      </c>
      <c r="D59" s="11">
        <f t="shared" si="39"/>
        <v>7.5070152728097417E-2</v>
      </c>
      <c r="E59" s="11">
        <v>6.6131679734849902E-2</v>
      </c>
      <c r="F59" s="11">
        <f t="shared" si="40"/>
        <v>0.14120183246294732</v>
      </c>
      <c r="G59" s="200">
        <f t="shared" si="27"/>
        <v>6.1166848895985115E-2</v>
      </c>
      <c r="I59" s="11" t="str">
        <f t="shared" si="38"/>
        <v>Process, plant and machine operatives</v>
      </c>
      <c r="J59" s="11">
        <v>0.80704049101148922</v>
      </c>
      <c r="K59" s="11">
        <v>1.4428325245125477</v>
      </c>
      <c r="L59" s="11">
        <v>0.63579203350105851</v>
      </c>
      <c r="M59" s="11">
        <v>0.71131173406559245</v>
      </c>
      <c r="N59" s="11">
        <v>1.3471037675666508</v>
      </c>
      <c r="P59" s="10" t="str">
        <f>name!D27</f>
        <v>82 Transport and mobile machine drivers and operatives</v>
      </c>
      <c r="Q59" s="11">
        <v>1.2012269569164544</v>
      </c>
      <c r="R59" s="11">
        <v>1.7837615491995316</v>
      </c>
      <c r="S59" s="345">
        <f t="shared" si="28"/>
        <v>0.58253459228307714</v>
      </c>
      <c r="T59" s="345">
        <v>1.0501185875155317</v>
      </c>
      <c r="U59" s="345">
        <f t="shared" si="29"/>
        <v>1.6326531797986088</v>
      </c>
      <c r="V59" s="346">
        <f t="shared" si="30"/>
        <v>4.2768265474146805E-2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4.4672511126861203E-4</v>
      </c>
      <c r="C60" s="11">
        <v>7.498200287695744E-3</v>
      </c>
      <c r="D60" s="11">
        <f t="shared" si="25"/>
        <v>7.0514751764271322E-3</v>
      </c>
      <c r="E60" s="11">
        <v>3.2297243294368799E-3</v>
      </c>
      <c r="F60" s="11">
        <f t="shared" si="26"/>
        <v>1.0281199505864012E-2</v>
      </c>
      <c r="G60" s="200">
        <f t="shared" si="27"/>
        <v>0.15086897390342502</v>
      </c>
      <c r="I60" s="11" t="str">
        <f t="shared" si="38"/>
        <v>Elementary occupations</v>
      </c>
      <c r="J60" s="11">
        <v>1.9540976337460283</v>
      </c>
      <c r="K60" s="11">
        <v>3.6308202843305368</v>
      </c>
      <c r="L60" s="11">
        <v>1.6767226505845083</v>
      </c>
      <c r="M60" s="11">
        <v>1.917752700697684</v>
      </c>
      <c r="N60" s="11">
        <v>3.5944753512821923</v>
      </c>
      <c r="P60" s="10" t="str">
        <f>name!D28</f>
        <v>91 Elementary trades and related occupations</v>
      </c>
      <c r="Q60" s="11">
        <v>2.4862163360678187</v>
      </c>
      <c r="R60" s="11">
        <v>9.7868702570858179</v>
      </c>
      <c r="S60" s="345">
        <f t="shared" si="28"/>
        <v>7.3006539210179993</v>
      </c>
      <c r="T60" s="345">
        <v>5.4657513399014377</v>
      </c>
      <c r="U60" s="345">
        <f t="shared" si="29"/>
        <v>12.766405260919438</v>
      </c>
      <c r="V60" s="346">
        <f t="shared" si="30"/>
        <v>8.0593570952260718E-2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3.7930929813642753E-2</v>
      </c>
      <c r="C61" s="11">
        <v>7.7498013003759636E-2</v>
      </c>
      <c r="D61" s="11">
        <f t="shared" ref="D61" si="41">C61-B61</f>
        <v>3.9567083190116883E-2</v>
      </c>
      <c r="E61" s="11">
        <v>3.7874701513624431E-2</v>
      </c>
      <c r="F61" s="11">
        <f t="shared" ref="F61" si="42">SUM(D61:E61)</f>
        <v>7.7441784703741315E-2</v>
      </c>
      <c r="G61" s="200">
        <f t="shared" ref="G61" si="43">IF(B61&gt;0,(1+(E61/B61))^(1/($C$6-$B$6))-1,0)</f>
        <v>4.7242355088416454E-2</v>
      </c>
      <c r="P61" s="10" t="str">
        <f>name!D29</f>
        <v>92 Elementary administration and service occupations</v>
      </c>
      <c r="Q61" s="11">
        <v>25.524180151695681</v>
      </c>
      <c r="R61" s="11">
        <v>15.618990176979667</v>
      </c>
      <c r="S61" s="345">
        <f t="shared" ref="S61" si="44">R61-Q61</f>
        <v>-9.9051899747160146</v>
      </c>
      <c r="T61" s="345">
        <v>10.525591950841552</v>
      </c>
      <c r="U61" s="345">
        <f t="shared" ref="U61" si="45">SUM(S61:T61)</f>
        <v>0.62040197612553705</v>
      </c>
      <c r="V61" s="346">
        <f t="shared" ref="V61" si="46">IF(Q61&gt;0,(1+(T61/Q61))^(1/($C$6-$B$6))-1,0)</f>
        <v>2.3285251708857091E-2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8.753683485101293</v>
      </c>
      <c r="C62" s="11">
        <f t="shared" ref="C62:F62" si="47">SUM(C36:C61)</f>
        <v>16.148923958404612</v>
      </c>
      <c r="D62" s="11">
        <f t="shared" si="47"/>
        <v>7.3952404733033212</v>
      </c>
      <c r="E62" s="11">
        <f t="shared" si="47"/>
        <v>6.7077515706709594</v>
      </c>
      <c r="F62" s="11">
        <f t="shared" si="47"/>
        <v>14.102992043974277</v>
      </c>
      <c r="G62" s="200">
        <f t="shared" si="27"/>
        <v>3.865328118010769E-2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313.56636382009333</v>
      </c>
      <c r="R62" s="11">
        <f>SUM(R36:R61)</f>
        <v>335.88061756657186</v>
      </c>
      <c r="S62" s="345">
        <f>R62-Q62</f>
        <v>22.314253746478528</v>
      </c>
      <c r="T62" s="11">
        <f>SUM(T36:T61)</f>
        <v>185.93795817111359</v>
      </c>
      <c r="U62" s="345">
        <f>SUM(S62:T62)</f>
        <v>208.25221191759212</v>
      </c>
      <c r="V62" s="346">
        <f t="shared" si="30"/>
        <v>3.1527123528881873E-2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4.5275880495449439</v>
      </c>
      <c r="K63" s="11">
        <f t="array" ref="K63:K71">MMULT(aggregation!$B$13:$AA$21,C152:C177)</f>
        <v>5.0418019014178981</v>
      </c>
      <c r="L63" s="11">
        <f t="array" ref="L63:L71">MMULT(aggregation!$B$13:$AA$21,D152:D177)</f>
        <v>0.51421385187295399</v>
      </c>
      <c r="M63" s="11">
        <f t="array" ref="M63:M71">MMULT(aggregation!$B$13:$AA$21,E152:E177)</f>
        <v>2.6159579000488931</v>
      </c>
      <c r="N63" s="11">
        <f t="array" ref="N63:N71">MMULT(aggregation!$B$13:$AA$21,F152:F177)</f>
        <v>3.1301717519218468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6.0085558731891808</v>
      </c>
      <c r="K64" s="11">
        <v>7.2051332974809821</v>
      </c>
      <c r="L64" s="11">
        <v>1.1965774242918008</v>
      </c>
      <c r="M64" s="11">
        <v>2.8497523189502942</v>
      </c>
      <c r="N64" s="11">
        <v>4.0463297432420955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4.57080415765315</v>
      </c>
      <c r="C65" s="11">
        <v>7.728292528129602</v>
      </c>
      <c r="D65" s="11">
        <f>C65-B65</f>
        <v>3.157488370476452</v>
      </c>
      <c r="E65" s="11">
        <v>3.6705652152496375</v>
      </c>
      <c r="F65" s="11">
        <f>SUM(D65:E65)</f>
        <v>6.8280535857260896</v>
      </c>
      <c r="G65" s="200">
        <f>IF(B65&gt;0,(1+(E65/B65))^(1/($C$6-$B$6))-1,0)</f>
        <v>4.0080891915269756E-2</v>
      </c>
      <c r="I65" s="11" t="str">
        <f>I54</f>
        <v>Associate professional occupations</v>
      </c>
      <c r="J65" s="11">
        <v>4.8470127897251629</v>
      </c>
      <c r="K65" s="11">
        <v>5.7578525621059633</v>
      </c>
      <c r="L65" s="11">
        <v>0.91083977238079994</v>
      </c>
      <c r="M65" s="11">
        <v>2.4991051661920531</v>
      </c>
      <c r="N65" s="11">
        <v>3.4099449385728535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1.6409922973373452</v>
      </c>
      <c r="C66" s="11">
        <v>3.4020934542309971</v>
      </c>
      <c r="D66" s="11">
        <f t="shared" ref="D66:D89" si="50">C66-B66</f>
        <v>1.7611011568936519</v>
      </c>
      <c r="E66" s="11">
        <v>1.6854002892989612</v>
      </c>
      <c r="F66" s="11">
        <f t="shared" ref="F66:F89" si="51">SUM(D66:E66)</f>
        <v>3.4465014461926131</v>
      </c>
      <c r="G66" s="200">
        <f t="shared" ref="G66:G89" si="52">IF(B66&gt;0,(1+(E66/B66))^(1/($C$6-$B$6))-1,0)</f>
        <v>4.8232926608524185E-2</v>
      </c>
      <c r="I66" s="11" t="str">
        <f>I55</f>
        <v>Administrative and secretarial occupations</v>
      </c>
      <c r="J66" s="11">
        <v>4.5634356040464397</v>
      </c>
      <c r="K66" s="11">
        <v>5.9625556391094889</v>
      </c>
      <c r="L66" s="11">
        <v>1.3991200350630493</v>
      </c>
      <c r="M66" s="11">
        <v>2.9838425511481255</v>
      </c>
      <c r="N66" s="11">
        <v>4.3829625862111747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5.7819767742805457</v>
      </c>
      <c r="C67" s="11">
        <v>12.735675719507205</v>
      </c>
      <c r="D67" s="11">
        <f t="shared" si="50"/>
        <v>6.9536989452266589</v>
      </c>
      <c r="E67" s="11">
        <v>4.4430655321924633</v>
      </c>
      <c r="F67" s="11">
        <f t="shared" si="51"/>
        <v>11.396764477419122</v>
      </c>
      <c r="G67" s="200">
        <f t="shared" si="52"/>
        <v>3.8737757016628072E-2</v>
      </c>
      <c r="I67" s="11" t="str">
        <f t="shared" ref="I67:I71" si="53">I56</f>
        <v>Skilled trades occupations</v>
      </c>
      <c r="J67" s="11">
        <v>2.9279371296357919</v>
      </c>
      <c r="K67" s="11">
        <v>4.1378662185948967</v>
      </c>
      <c r="L67" s="11">
        <v>1.2099290889591043</v>
      </c>
      <c r="M67" s="11">
        <v>1.9382276324882002</v>
      </c>
      <c r="N67" s="11">
        <v>3.1481567214473047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5.5035579100496941</v>
      </c>
      <c r="C68" s="11">
        <v>9.7083542007403398</v>
      </c>
      <c r="D68" s="11">
        <f t="shared" si="50"/>
        <v>4.2047962906906458</v>
      </c>
      <c r="E68" s="11">
        <v>4.2904354672502301</v>
      </c>
      <c r="F68" s="11">
        <f t="shared" si="51"/>
        <v>8.4952317579408749</v>
      </c>
      <c r="G68" s="200">
        <f t="shared" si="52"/>
        <v>3.9172752923706922E-2</v>
      </c>
      <c r="I68" s="11" t="str">
        <f t="shared" si="53"/>
        <v>Caring, leisure and other service occupations</v>
      </c>
      <c r="J68" s="11">
        <v>3.5220282253397013</v>
      </c>
      <c r="K68" s="11">
        <v>4.3508473312505664</v>
      </c>
      <c r="L68" s="11">
        <v>0.82881910591086505</v>
      </c>
      <c r="M68" s="11">
        <v>2.4481805636132168</v>
      </c>
      <c r="N68" s="11">
        <v>3.2769996695240819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15.74537672434802</v>
      </c>
      <c r="C69" s="11">
        <v>21.942167937223996</v>
      </c>
      <c r="D69" s="11">
        <f t="shared" ref="D69" si="54">C69-B69</f>
        <v>6.1967912128759757</v>
      </c>
      <c r="E69" s="11">
        <v>10.366154813366563</v>
      </c>
      <c r="F69" s="11">
        <f t="shared" ref="F69" si="55">SUM(D69:E69)</f>
        <v>16.562946026242539</v>
      </c>
      <c r="G69" s="200">
        <f t="shared" si="52"/>
        <v>3.4297049920630096E-2</v>
      </c>
      <c r="I69" s="11" t="str">
        <f t="shared" si="53"/>
        <v>Sales and customer service occupations</v>
      </c>
      <c r="J69" s="11">
        <v>1.9177363723001801</v>
      </c>
      <c r="K69" s="11">
        <v>2.6761707327213498</v>
      </c>
      <c r="L69" s="11">
        <v>0.75843436042116952</v>
      </c>
      <c r="M69" s="11">
        <v>1.1135869453920302</v>
      </c>
      <c r="N69" s="11">
        <v>1.8720213058131998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7.7473250938599403</v>
      </c>
      <c r="C70" s="11">
        <v>13.628686538109708</v>
      </c>
      <c r="D70" s="11">
        <f t="shared" si="50"/>
        <v>5.8813614442497677</v>
      </c>
      <c r="E70" s="11">
        <v>5.9877028047018905</v>
      </c>
      <c r="F70" s="11">
        <f t="shared" si="51"/>
        <v>11.869064248951659</v>
      </c>
      <c r="G70" s="200">
        <f t="shared" si="52"/>
        <v>3.8911414091578944E-2</v>
      </c>
      <c r="I70" s="11" t="str">
        <f t="shared" si="53"/>
        <v>Process, plant and machine operatives</v>
      </c>
      <c r="J70" s="11">
        <v>1.4427874217146071</v>
      </c>
      <c r="K70" s="11">
        <v>2.4473533301173473</v>
      </c>
      <c r="L70" s="11">
        <v>1.0045659084027403</v>
      </c>
      <c r="M70" s="11">
        <v>1.2543957436248734</v>
      </c>
      <c r="N70" s="11">
        <v>2.2589616520276135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1.3396195410476994</v>
      </c>
      <c r="C71" s="11">
        <v>2.2922356519907163</v>
      </c>
      <c r="D71" s="11">
        <f t="shared" si="50"/>
        <v>0.9526161109430169</v>
      </c>
      <c r="E71" s="11">
        <v>0.89426516378902376</v>
      </c>
      <c r="F71" s="11">
        <f t="shared" si="51"/>
        <v>1.8468812747320407</v>
      </c>
      <c r="G71" s="200">
        <f t="shared" si="52"/>
        <v>3.4678167821119654E-2</v>
      </c>
      <c r="I71" s="11" t="str">
        <f t="shared" si="53"/>
        <v>Elementary occupations</v>
      </c>
      <c r="J71" s="11">
        <v>1.7966399539550131</v>
      </c>
      <c r="K71" s="11">
        <v>3.0607742890766714</v>
      </c>
      <c r="L71" s="11">
        <v>1.2641343351216583</v>
      </c>
      <c r="M71" s="11">
        <v>1.5579740008671421</v>
      </c>
      <c r="N71" s="11">
        <v>2.8221083359888004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1.1782837751023167</v>
      </c>
      <c r="C72" s="11">
        <v>4.7079404171481647</v>
      </c>
      <c r="D72" s="11">
        <f t="shared" si="50"/>
        <v>3.5296566420458477</v>
      </c>
      <c r="E72" s="11">
        <v>1.9626868050304811</v>
      </c>
      <c r="F72" s="11">
        <f t="shared" si="51"/>
        <v>5.4923434470763288</v>
      </c>
      <c r="G72" s="200">
        <f t="shared" si="52"/>
        <v>6.7548459224063384E-2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0.35805905545584293</v>
      </c>
      <c r="C73" s="11">
        <v>0.5786624550272742</v>
      </c>
      <c r="D73" s="11">
        <f t="shared" si="50"/>
        <v>0.22060339957143127</v>
      </c>
      <c r="E73" s="11">
        <v>0.17231651051691824</v>
      </c>
      <c r="F73" s="11">
        <f t="shared" si="51"/>
        <v>0.39291991008834948</v>
      </c>
      <c r="G73" s="200">
        <f t="shared" si="52"/>
        <v>2.653853391253902E-2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1.6167193332161134</v>
      </c>
      <c r="C74" s="11">
        <v>2.4113731810265437</v>
      </c>
      <c r="D74" s="11">
        <f t="shared" ref="D74:D75" si="56">C74-B74</f>
        <v>0.79465384781043036</v>
      </c>
      <c r="E74" s="11">
        <v>1.1169696170845431</v>
      </c>
      <c r="F74" s="11">
        <f t="shared" ref="F74:F75" si="57">SUM(D74:E74)</f>
        <v>1.9116234648949735</v>
      </c>
      <c r="G74" s="200">
        <f t="shared" si="52"/>
        <v>3.5637174183790865E-2</v>
      </c>
      <c r="I74" s="11" t="str">
        <f>I63</f>
        <v>Managers, directors and senior officials</v>
      </c>
      <c r="J74" s="11">
        <f t="array" ref="J74:J82">MMULT(aggregation!$B$13:$AA$21,B181:B206)</f>
        <v>13.856086444809058</v>
      </c>
      <c r="K74" s="11">
        <f t="array" ref="K74:K82">MMULT(aggregation!$B$13:$AA$21,C181:C206)</f>
        <v>12.257093157900856</v>
      </c>
      <c r="L74" s="11">
        <f t="array" ref="L74:L82">MMULT(aggregation!$B$13:$AA$21,D181:D206)</f>
        <v>-1.5989932869082017</v>
      </c>
      <c r="M74" s="11">
        <f t="array" ref="M74:M82">MMULT(aggregation!$B$13:$AA$21,E181:E206)</f>
        <v>5.1925118918761202</v>
      </c>
      <c r="N74" s="11">
        <f t="array" ref="N74:N82">MMULT(aggregation!$B$13:$AA$21,F181:F206)</f>
        <v>3.5935186049679184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3.8714258849478664</v>
      </c>
      <c r="C75" s="11">
        <v>7.3642649658141375</v>
      </c>
      <c r="D75" s="11">
        <f t="shared" si="56"/>
        <v>3.492839080866271</v>
      </c>
      <c r="E75" s="11">
        <v>3.1695892438777231</v>
      </c>
      <c r="F75" s="11">
        <f t="shared" si="57"/>
        <v>6.6624283247439937</v>
      </c>
      <c r="G75" s="200">
        <f t="shared" si="52"/>
        <v>4.0680991051293747E-2</v>
      </c>
      <c r="I75" s="11" t="str">
        <f>I64</f>
        <v>Professional occupations</v>
      </c>
      <c r="J75" s="11">
        <v>17.303024494149835</v>
      </c>
      <c r="K75" s="11">
        <v>17.585079099661385</v>
      </c>
      <c r="L75" s="11">
        <v>0.28205460551155004</v>
      </c>
      <c r="M75" s="11">
        <v>6.6759948252160042</v>
      </c>
      <c r="N75" s="11">
        <v>6.9580494307275549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3.4737225285699056</v>
      </c>
      <c r="C76" s="11">
        <v>8.0011194858594017</v>
      </c>
      <c r="D76" s="11">
        <f t="shared" si="50"/>
        <v>4.5273969572894961</v>
      </c>
      <c r="E76" s="11">
        <v>3.5189351856349642</v>
      </c>
      <c r="F76" s="11">
        <f t="shared" si="51"/>
        <v>8.0463321429244594</v>
      </c>
      <c r="G76" s="200">
        <f t="shared" si="52"/>
        <v>4.7747121451185537E-2</v>
      </c>
      <c r="I76" s="11" t="str">
        <f>I65</f>
        <v>Associate professional occupations</v>
      </c>
      <c r="J76" s="11">
        <v>17.446286574779137</v>
      </c>
      <c r="K76" s="11">
        <v>18.774526782283768</v>
      </c>
      <c r="L76" s="11">
        <v>1.3282402075046293</v>
      </c>
      <c r="M76" s="11">
        <v>7.773034558059539</v>
      </c>
      <c r="N76" s="11">
        <v>9.1012747655641686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0.53121186534048948</v>
      </c>
      <c r="C77" s="11">
        <v>1.1904053098756371</v>
      </c>
      <c r="D77" s="11">
        <f t="shared" si="50"/>
        <v>0.65919344453514761</v>
      </c>
      <c r="E77" s="11">
        <v>0.59117125702993212</v>
      </c>
      <c r="F77" s="11">
        <f t="shared" si="51"/>
        <v>1.2503647015650796</v>
      </c>
      <c r="G77" s="200">
        <f t="shared" si="52"/>
        <v>5.1134338884033292E-2</v>
      </c>
      <c r="I77" s="11" t="str">
        <f>I66</f>
        <v>Administrative and secretarial occupations</v>
      </c>
      <c r="J77" s="11">
        <v>19.412028515959999</v>
      </c>
      <c r="K77" s="11">
        <v>17.824727547479569</v>
      </c>
      <c r="L77" s="11">
        <v>-1.5873009684804293</v>
      </c>
      <c r="M77" s="11">
        <v>8.7961848820650843</v>
      </c>
      <c r="N77" s="11">
        <v>7.2088839135846552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8.2574286268760025E-2</v>
      </c>
      <c r="C78" s="11">
        <v>0.19713083730280823</v>
      </c>
      <c r="D78" s="11">
        <f t="shared" si="50"/>
        <v>0.1145565510340482</v>
      </c>
      <c r="E78" s="11">
        <v>8.7430721659493768E-2</v>
      </c>
      <c r="F78" s="11">
        <f t="shared" si="51"/>
        <v>0.20198727269354197</v>
      </c>
      <c r="G78" s="200">
        <f t="shared" si="52"/>
        <v>4.9319617859988396E-2</v>
      </c>
      <c r="I78" s="11" t="str">
        <f t="shared" ref="I78:I82" si="58">I67</f>
        <v>Skilled trades occupations</v>
      </c>
      <c r="J78" s="11">
        <v>21.459193978704139</v>
      </c>
      <c r="K78" s="11">
        <v>18.719068908897832</v>
      </c>
      <c r="L78" s="11">
        <v>-2.7401250698063082</v>
      </c>
      <c r="M78" s="11">
        <v>7.1955835200611062</v>
      </c>
      <c r="N78" s="11">
        <v>4.4554584502547971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0.35248296770527748</v>
      </c>
      <c r="C79" s="11">
        <v>0.85493724527877368</v>
      </c>
      <c r="D79" s="11">
        <f t="shared" si="50"/>
        <v>0.50245427757349614</v>
      </c>
      <c r="E79" s="11">
        <v>0.35710648314675275</v>
      </c>
      <c r="F79" s="11">
        <f t="shared" si="51"/>
        <v>0.8595607607202489</v>
      </c>
      <c r="G79" s="200">
        <f t="shared" si="52"/>
        <v>4.7750638756830943E-2</v>
      </c>
      <c r="I79" s="11" t="str">
        <f t="shared" si="58"/>
        <v>Caring, leisure and other service occupations</v>
      </c>
      <c r="J79" s="11">
        <v>25.586297572799388</v>
      </c>
      <c r="K79" s="11">
        <v>33.337906626047435</v>
      </c>
      <c r="L79" s="11">
        <v>7.7516090532480515</v>
      </c>
      <c r="M79" s="11">
        <v>16.059838768736231</v>
      </c>
      <c r="N79" s="11">
        <v>23.811447821984277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0.13090805547451345</v>
      </c>
      <c r="C80" s="11">
        <v>0.24405624462040096</v>
      </c>
      <c r="D80" s="11">
        <f t="shared" ref="D80" si="59">C80-B80</f>
        <v>0.11314818914588751</v>
      </c>
      <c r="E80" s="11">
        <v>0.12195029126143034</v>
      </c>
      <c r="F80" s="11">
        <f t="shared" ref="F80" si="60">SUM(D80:E80)</f>
        <v>0.23509848040731784</v>
      </c>
      <c r="G80" s="200">
        <f t="shared" si="52"/>
        <v>4.486631446915168E-2</v>
      </c>
      <c r="I80" s="11" t="str">
        <f t="shared" si="58"/>
        <v>Sales and customer service occupations</v>
      </c>
      <c r="J80" s="11">
        <v>15.645369837355275</v>
      </c>
      <c r="K80" s="11">
        <v>17.480670842702306</v>
      </c>
      <c r="L80" s="11">
        <v>1.8353010053470324</v>
      </c>
      <c r="M80" s="11">
        <v>7.2886895930304636</v>
      </c>
      <c r="N80" s="11">
        <v>9.123990598377496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0.37976987112482502</v>
      </c>
      <c r="C81" s="11">
        <v>0.83475278940726649</v>
      </c>
      <c r="D81" s="11">
        <f t="shared" si="50"/>
        <v>0.45498291828244147</v>
      </c>
      <c r="E81" s="11">
        <v>0.37721310551838827</v>
      </c>
      <c r="F81" s="11">
        <f t="shared" si="51"/>
        <v>0.83219602380082969</v>
      </c>
      <c r="G81" s="200">
        <f t="shared" si="52"/>
        <v>4.7058725780839694E-2</v>
      </c>
      <c r="I81" s="11" t="str">
        <f t="shared" si="58"/>
        <v>Process, plant and machine operatives</v>
      </c>
      <c r="J81" s="11">
        <v>10.660565891389833</v>
      </c>
      <c r="K81" s="11">
        <v>12.25664561938455</v>
      </c>
      <c r="L81" s="11">
        <v>1.5960797279947148</v>
      </c>
      <c r="M81" s="11">
        <v>4.9516971324795271</v>
      </c>
      <c r="N81" s="11">
        <v>6.5477768604742419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1.635948864134436</v>
      </c>
      <c r="C82" s="11">
        <v>4.421146036551602</v>
      </c>
      <c r="D82" s="11">
        <f t="shared" si="50"/>
        <v>2.785197172417166</v>
      </c>
      <c r="E82" s="11">
        <v>2.0319843208445767</v>
      </c>
      <c r="F82" s="11">
        <f t="shared" si="51"/>
        <v>4.8171814932617423</v>
      </c>
      <c r="G82" s="200">
        <f t="shared" si="52"/>
        <v>5.5302044265794548E-2</v>
      </c>
      <c r="I82" s="11" t="str">
        <f t="shared" si="58"/>
        <v>Elementary occupations</v>
      </c>
      <c r="J82" s="11">
        <v>12.11964241054209</v>
      </c>
      <c r="K82" s="11">
        <v>13.820761369994305</v>
      </c>
      <c r="L82" s="11">
        <v>1.7011189594522134</v>
      </c>
      <c r="M82" s="11">
        <v>6.0576147966163365</v>
      </c>
      <c r="N82" s="11">
        <v>7.7587337560685494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0.22968030830976432</v>
      </c>
      <c r="C83" s="11">
        <v>0.47189939681404947</v>
      </c>
      <c r="D83" s="11">
        <f t="shared" ref="D83:D84" si="61">C83-B83</f>
        <v>0.24221908850428514</v>
      </c>
      <c r="E83" s="11">
        <v>0.20181496616104766</v>
      </c>
      <c r="F83" s="11">
        <f t="shared" ref="F83:F84" si="62">SUM(D83:E83)</f>
        <v>0.4440340546653328</v>
      </c>
      <c r="G83" s="200">
        <f t="shared" si="52"/>
        <v>4.2933983014302735E-2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2.1140709230106341E-2</v>
      </c>
      <c r="C84" s="11">
        <v>3.3041709054982007E-2</v>
      </c>
      <c r="D84" s="11">
        <f t="shared" si="61"/>
        <v>1.1900999824875667E-2</v>
      </c>
      <c r="E84" s="11">
        <v>1.5183509117988247E-2</v>
      </c>
      <c r="F84" s="11">
        <f t="shared" si="62"/>
        <v>2.7084508942863912E-2</v>
      </c>
      <c r="G84" s="200">
        <f t="shared" si="52"/>
        <v>3.6744599216220752E-2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1.0805985944138436</v>
      </c>
      <c r="C85" s="11">
        <v>2.5752676569701913</v>
      </c>
      <c r="D85" s="11">
        <f t="shared" si="50"/>
        <v>1.4946690625563477</v>
      </c>
      <c r="E85" s="11">
        <v>1.0346054829380991</v>
      </c>
      <c r="F85" s="11">
        <f t="shared" si="51"/>
        <v>2.529274545494447</v>
      </c>
      <c r="G85" s="200">
        <f t="shared" si="52"/>
        <v>4.5793307951234929E-2</v>
      </c>
      <c r="I85" s="11" t="str">
        <f>I74</f>
        <v>Managers, directors and senior officials</v>
      </c>
      <c r="J85" s="11">
        <f t="array" ref="J85:J93">MMULT(aggregation!$B$13:$AA$21,B210:B235)</f>
        <v>10.735554287255344</v>
      </c>
      <c r="K85" s="11">
        <f t="array" ref="K85:K93">MMULT(aggregation!$B$13:$AA$21,C210:C235)</f>
        <v>6.4673654101750913</v>
      </c>
      <c r="L85" s="11">
        <f t="array" ref="L85:L93">MMULT(aggregation!$B$13:$AA$21,D210:D235)</f>
        <v>-4.2681888770802532</v>
      </c>
      <c r="M85" s="11">
        <f t="array" ref="M85:M93">MMULT(aggregation!$B$13:$AA$21,E210:E235)</f>
        <v>3.7641561899902332</v>
      </c>
      <c r="N85" s="11">
        <f t="array" ref="N85:N93">MMULT(aggregation!$B$13:$AA$21,F210:F235)</f>
        <v>-0.5040326870900198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0.40723928165155909</v>
      </c>
      <c r="C86" s="11">
        <v>1.0389054039115653</v>
      </c>
      <c r="D86" s="11">
        <f t="shared" si="50"/>
        <v>0.63166612226000618</v>
      </c>
      <c r="E86" s="11">
        <v>0.40031124612690983</v>
      </c>
      <c r="F86" s="11">
        <f t="shared" si="51"/>
        <v>1.031977368386916</v>
      </c>
      <c r="G86" s="200">
        <f t="shared" si="52"/>
        <v>4.6697859833205957E-2</v>
      </c>
      <c r="I86" s="11" t="str">
        <f>I75</f>
        <v>Professional occupations</v>
      </c>
      <c r="J86" s="11">
        <v>11.346566610038415</v>
      </c>
      <c r="K86" s="11">
        <v>7.3479406556235833</v>
      </c>
      <c r="L86" s="11">
        <v>-3.9986259544148335</v>
      </c>
      <c r="M86" s="11">
        <v>3.5289626226317017</v>
      </c>
      <c r="N86" s="11">
        <v>-0.46966333178313224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0.22004063848237296</v>
      </c>
      <c r="C87" s="11">
        <v>0.65727999738415432</v>
      </c>
      <c r="D87" s="11">
        <f t="shared" ref="D87:D88" si="63">C87-B87</f>
        <v>0.43723935890178134</v>
      </c>
      <c r="E87" s="11">
        <v>0.26778119997097016</v>
      </c>
      <c r="F87" s="11">
        <f t="shared" ref="F87:F88" si="64">SUM(D87:E87)</f>
        <v>0.7050205588727515</v>
      </c>
      <c r="G87" s="200">
        <f t="shared" si="52"/>
        <v>5.4509644524886491E-2</v>
      </c>
      <c r="I87" s="11" t="str">
        <f>I76</f>
        <v>Associate professional occupations</v>
      </c>
      <c r="J87" s="11">
        <v>12.856247774522974</v>
      </c>
      <c r="K87" s="11">
        <v>8.8546709050866639</v>
      </c>
      <c r="L87" s="11">
        <v>-4.0015768694363105</v>
      </c>
      <c r="M87" s="11">
        <v>4.3187470799967773</v>
      </c>
      <c r="N87" s="11">
        <v>0.31717021056046613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0.27288235366578667</v>
      </c>
      <c r="C88" s="11">
        <v>0.61400271687561858</v>
      </c>
      <c r="D88" s="11">
        <f t="shared" si="63"/>
        <v>0.34112036320983191</v>
      </c>
      <c r="E88" s="11">
        <v>0.33616188124524327</v>
      </c>
      <c r="F88" s="11">
        <f t="shared" si="64"/>
        <v>0.67728224445507523</v>
      </c>
      <c r="G88" s="200">
        <f t="shared" si="52"/>
        <v>5.4981617356443691E-2</v>
      </c>
      <c r="I88" s="11" t="str">
        <f>I77</f>
        <v>Administrative and secretarial occupations</v>
      </c>
      <c r="J88" s="11">
        <v>20.32144912318066</v>
      </c>
      <c r="K88" s="11">
        <v>11.131333477332213</v>
      </c>
      <c r="L88" s="11">
        <v>-9.1901156458484472</v>
      </c>
      <c r="M88" s="11">
        <v>6.6698958885924551</v>
      </c>
      <c r="N88" s="11">
        <v>-2.5202197572559912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9.1295578516218667E-2</v>
      </c>
      <c r="C89" s="11">
        <v>0.59157119951109993</v>
      </c>
      <c r="D89" s="11">
        <f t="shared" si="50"/>
        <v>0.50027562099488132</v>
      </c>
      <c r="E89" s="11">
        <v>0.24744596139525898</v>
      </c>
      <c r="F89" s="11">
        <f t="shared" si="51"/>
        <v>0.7477215823901403</v>
      </c>
      <c r="G89" s="200">
        <f t="shared" si="52"/>
        <v>9.1342950560895142E-2</v>
      </c>
      <c r="I89" s="11" t="str">
        <f t="shared" ref="I89:I93" si="65">I78</f>
        <v>Skilled trades occupations</v>
      </c>
      <c r="J89" s="11">
        <v>15.713475969659319</v>
      </c>
      <c r="K89" s="11">
        <v>11.351166052466388</v>
      </c>
      <c r="L89" s="11">
        <v>-4.3623099171929312</v>
      </c>
      <c r="M89" s="11">
        <v>5.4122539458824965</v>
      </c>
      <c r="N89" s="11">
        <v>1.0499440286895667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0.84932448913997516</v>
      </c>
      <c r="C90" s="11">
        <v>1.7337243931109454</v>
      </c>
      <c r="D90" s="11">
        <f t="shared" ref="D90" si="66">C90-B90</f>
        <v>0.88439990397097024</v>
      </c>
      <c r="E90" s="11">
        <v>0.84232208899073635</v>
      </c>
      <c r="F90" s="11">
        <f t="shared" ref="F90" si="67">SUM(D90:E90)</f>
        <v>1.7267219929617066</v>
      </c>
      <c r="G90" s="200">
        <f t="shared" ref="G90:G91" si="68">IF(B90&gt;0,(1+(E90/B90))^(1/($C$6-$B$6))-1,0)</f>
        <v>4.7005747834947931E-2</v>
      </c>
      <c r="I90" s="11" t="str">
        <f t="shared" si="65"/>
        <v>Caring, leisure and other service occupations</v>
      </c>
      <c r="J90" s="11">
        <v>19.347463570689708</v>
      </c>
      <c r="K90" s="11">
        <v>12.610698216795424</v>
      </c>
      <c r="L90" s="11">
        <v>-6.7367653538942855</v>
      </c>
      <c r="M90" s="11">
        <v>7.70010364838594</v>
      </c>
      <c r="N90" s="11">
        <v>0.96333829449165387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59.112960939326349</v>
      </c>
      <c r="C91" s="11">
        <f t="shared" ref="C91:F91" si="69">SUM(C65:C90)</f>
        <v>109.9589874714772</v>
      </c>
      <c r="D91" s="11">
        <f t="shared" si="69"/>
        <v>50.846026532150816</v>
      </c>
      <c r="E91" s="11">
        <f t="shared" si="69"/>
        <v>48.190569163400227</v>
      </c>
      <c r="F91" s="11">
        <f t="shared" si="69"/>
        <v>99.036595695551014</v>
      </c>
      <c r="G91" s="200">
        <f t="shared" si="68"/>
        <v>4.0547922378006973E-2</v>
      </c>
      <c r="I91" s="11" t="str">
        <f t="shared" si="65"/>
        <v>Sales and customer service occupations</v>
      </c>
      <c r="J91" s="11">
        <v>14.575289567541995</v>
      </c>
      <c r="K91" s="11">
        <v>10.247630963211257</v>
      </c>
      <c r="L91" s="11">
        <v>-4.3276586043307379</v>
      </c>
      <c r="M91" s="11">
        <v>5.7093080071950784</v>
      </c>
      <c r="N91" s="11">
        <v>1.3816494028643405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13.153880484017975</v>
      </c>
      <c r="K92" s="11">
        <v>11.389653674902917</v>
      </c>
      <c r="L92" s="11">
        <v>-1.7642268091150584</v>
      </c>
      <c r="M92" s="11">
        <v>5.8808568164327966</v>
      </c>
      <c r="N92" s="11">
        <v>4.1166300073177382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18.843236855165195</v>
      </c>
      <c r="K93" s="11">
        <v>15.187801107706035</v>
      </c>
      <c r="L93" s="11">
        <v>-3.6554357474591597</v>
      </c>
      <c r="M93" s="11">
        <v>7.7414646525662869</v>
      </c>
      <c r="N93" s="11">
        <v>4.0860289051071277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11.626821395572216</v>
      </c>
      <c r="C94" s="11">
        <v>13.590179886651311</v>
      </c>
      <c r="D94" s="11">
        <f>C94-B94</f>
        <v>1.9633584910790951</v>
      </c>
      <c r="E94" s="11">
        <v>7.2546736261811091</v>
      </c>
      <c r="F94" s="11">
        <f>SUM(D94:E94)</f>
        <v>9.2180321172602042</v>
      </c>
      <c r="G94" s="200">
        <f>IF(B94&gt;0,(1+(E94/B94))^(1/($C$6-$B$6))-1,0)</f>
        <v>3.2852627073509444E-2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3.9925878195369067</v>
      </c>
      <c r="C95" s="11">
        <v>5.7031573645845492</v>
      </c>
      <c r="D95" s="11">
        <f t="shared" ref="D95:D118" si="72">C95-B95</f>
        <v>1.7105695450476426</v>
      </c>
      <c r="E95" s="11">
        <v>3.1305863351356189</v>
      </c>
      <c r="F95" s="11">
        <f t="shared" ref="F95:F118" si="73">SUM(D95:E95)</f>
        <v>4.8411558801832619</v>
      </c>
      <c r="G95" s="200">
        <f t="shared" ref="G95:G120" si="74">IF(B95&gt;0,(1+(E95/B95))^(1/($C$6-$B$6))-1,0)</f>
        <v>3.9348688406184662E-2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10.407999084728864</v>
      </c>
      <c r="C96" s="11">
        <v>14.795426563077925</v>
      </c>
      <c r="D96" s="11">
        <f t="shared" si="72"/>
        <v>4.3874274783490606</v>
      </c>
      <c r="E96" s="11">
        <v>5.315521115574473</v>
      </c>
      <c r="F96" s="11">
        <f t="shared" si="73"/>
        <v>9.7029485939235336</v>
      </c>
      <c r="G96" s="200">
        <f t="shared" si="74"/>
        <v>2.7887305474129986E-2</v>
      </c>
      <c r="I96" s="11" t="str">
        <f>I85</f>
        <v>Managers, directors and senior officials</v>
      </c>
      <c r="J96" s="11">
        <f t="array" ref="J96:J104">MMULT(aggregation!$B$13:$AA$21,B239:B264)</f>
        <v>6.8360211744884083</v>
      </c>
      <c r="K96" s="11">
        <f t="array" ref="K96:K104">MMULT(aggregation!$B$13:$AA$21,C239:C264)</f>
        <v>3.9696843306831644</v>
      </c>
      <c r="L96" s="11">
        <f t="array" ref="L96:L104">MMULT(aggregation!$B$13:$AA$21,D239:D264)</f>
        <v>-2.8663368438052435</v>
      </c>
      <c r="M96" s="11">
        <f t="array" ref="M96:M104">MMULT(aggregation!$B$13:$AA$21,E239:E264)</f>
        <v>2.1681748651973587</v>
      </c>
      <c r="N96" s="11">
        <f t="array" ref="N96:N104">MMULT(aggregation!$B$13:$AA$21,F239:F264)</f>
        <v>-0.69816197860788487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11.783879286075784</v>
      </c>
      <c r="C97" s="11">
        <v>13.216879972077065</v>
      </c>
      <c r="D97" s="11">
        <f t="shared" si="72"/>
        <v>1.4330006860012805</v>
      </c>
      <c r="E97" s="11">
        <v>7.0699038195830433</v>
      </c>
      <c r="F97" s="11">
        <f t="shared" si="73"/>
        <v>8.5029045055843238</v>
      </c>
      <c r="G97" s="200">
        <f t="shared" si="74"/>
        <v>3.1828093295104942E-2</v>
      </c>
      <c r="I97" s="11" t="str">
        <f>I86</f>
        <v>Professional occupations</v>
      </c>
      <c r="J97" s="11">
        <v>6.4945830314232289</v>
      </c>
      <c r="K97" s="11">
        <v>3.8065986992003027</v>
      </c>
      <c r="L97" s="11">
        <v>-2.6879843322229258</v>
      </c>
      <c r="M97" s="11">
        <v>1.7340576807973869</v>
      </c>
      <c r="N97" s="11">
        <v>-0.95392665142553901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9.0307325145446971</v>
      </c>
      <c r="C98" s="11">
        <v>5.107144303001613</v>
      </c>
      <c r="D98" s="11">
        <f t="shared" ref="D98" si="75">C98-B98</f>
        <v>-3.923588211543084</v>
      </c>
      <c r="E98" s="11">
        <v>3.3395064290232237</v>
      </c>
      <c r="F98" s="11">
        <f t="shared" ref="F98" si="76">SUM(D98:E98)</f>
        <v>-0.58408178251986032</v>
      </c>
      <c r="G98" s="200">
        <f t="shared" si="74"/>
        <v>2.1198905449305361E-2</v>
      </c>
      <c r="I98" s="11" t="str">
        <f>I87</f>
        <v>Associate professional occupations</v>
      </c>
      <c r="J98" s="11">
        <v>6.9545258723308114</v>
      </c>
      <c r="K98" s="11">
        <v>3.8812658692021254</v>
      </c>
      <c r="L98" s="11">
        <v>-3.073260003128687</v>
      </c>
      <c r="M98" s="11">
        <v>1.7991381690854065</v>
      </c>
      <c r="N98" s="11">
        <v>-1.2741218340432805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14.359731555663696</v>
      </c>
      <c r="C99" s="11">
        <v>16.912537970743912</v>
      </c>
      <c r="D99" s="11">
        <f t="shared" si="72"/>
        <v>2.5528064150802159</v>
      </c>
      <c r="E99" s="11">
        <v>8.15027389209936</v>
      </c>
      <c r="F99" s="11">
        <f t="shared" si="73"/>
        <v>10.703080307179576</v>
      </c>
      <c r="G99" s="200">
        <f t="shared" si="74"/>
        <v>3.0422386154719927E-2</v>
      </c>
      <c r="I99" s="11" t="str">
        <f>I88</f>
        <v>Administrative and secretarial occupations</v>
      </c>
      <c r="J99" s="11">
        <v>9.6695362693526921</v>
      </c>
      <c r="K99" s="11">
        <v>2.491844237586982</v>
      </c>
      <c r="L99" s="11">
        <v>-7.1776920317657096</v>
      </c>
      <c r="M99" s="11">
        <v>1.9538355834108521</v>
      </c>
      <c r="N99" s="11">
        <v>-5.2238564483548577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3.1121390587925739</v>
      </c>
      <c r="C100" s="11">
        <v>3.7504718723318335</v>
      </c>
      <c r="D100" s="11">
        <f t="shared" si="72"/>
        <v>0.63833281353925964</v>
      </c>
      <c r="E100" s="11">
        <v>1.5283954276708616</v>
      </c>
      <c r="F100" s="11">
        <f t="shared" si="73"/>
        <v>2.1667282412101212</v>
      </c>
      <c r="G100" s="200">
        <f t="shared" si="74"/>
        <v>2.6992488990132957E-2</v>
      </c>
      <c r="I100" s="11" t="str">
        <f t="shared" ref="I100:I104" si="77">I89</f>
        <v>Skilled trades occupations</v>
      </c>
      <c r="J100" s="11">
        <v>8.5619991554281398</v>
      </c>
      <c r="K100" s="11">
        <v>6.1817445884268283</v>
      </c>
      <c r="L100" s="11">
        <v>-2.3802545670013124</v>
      </c>
      <c r="M100" s="11">
        <v>2.8507937606778482</v>
      </c>
      <c r="N100" s="11">
        <v>0.47053919367653618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3.7078310825184713</v>
      </c>
      <c r="C101" s="11">
        <v>8.7052763988930035</v>
      </c>
      <c r="D101" s="11">
        <f t="shared" si="72"/>
        <v>4.9974453163745327</v>
      </c>
      <c r="E101" s="11">
        <v>4.5179287401410164</v>
      </c>
      <c r="F101" s="11">
        <f t="shared" si="73"/>
        <v>9.5153740565155491</v>
      </c>
      <c r="G101" s="200">
        <f t="shared" si="74"/>
        <v>5.4557842050150462E-2</v>
      </c>
      <c r="I101" s="11" t="str">
        <f t="shared" si="77"/>
        <v>Caring, leisure and other service occupations</v>
      </c>
      <c r="J101" s="11">
        <v>4.3843945490023772</v>
      </c>
      <c r="K101" s="11">
        <v>2.2616018973344563</v>
      </c>
      <c r="L101" s="11">
        <v>-2.1227926516679219</v>
      </c>
      <c r="M101" s="11">
        <v>1.1012729920309574</v>
      </c>
      <c r="N101" s="11">
        <v>-1.0215196596369644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1.8010521988888313</v>
      </c>
      <c r="C102" s="11">
        <v>2.4449683253504508</v>
      </c>
      <c r="D102" s="11">
        <f t="shared" si="72"/>
        <v>0.64391612646161955</v>
      </c>
      <c r="E102" s="11">
        <v>0.84681309241358127</v>
      </c>
      <c r="F102" s="11">
        <f t="shared" si="73"/>
        <v>1.4907292188752008</v>
      </c>
      <c r="G102" s="200">
        <f t="shared" si="74"/>
        <v>2.6025069907162246E-2</v>
      </c>
      <c r="I102" s="11" t="str">
        <f t="shared" si="77"/>
        <v>Sales and customer service occupations</v>
      </c>
      <c r="J102" s="11">
        <v>8.2567945275963162</v>
      </c>
      <c r="K102" s="11">
        <v>4.0317695550259725</v>
      </c>
      <c r="L102" s="11">
        <v>-4.2250249725703428</v>
      </c>
      <c r="M102" s="11">
        <v>2.0538180608608316</v>
      </c>
      <c r="N102" s="11">
        <v>-2.1712069117095107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3.4454398442477276</v>
      </c>
      <c r="C103" s="11">
        <v>3.2487203311564192</v>
      </c>
      <c r="D103" s="11">
        <f t="shared" ref="D103:D104" si="78">C103-B103</f>
        <v>-0.19671951309130842</v>
      </c>
      <c r="E103" s="11">
        <v>1.5811655655920418</v>
      </c>
      <c r="F103" s="11">
        <f t="shared" ref="F103:F104" si="79">SUM(D103:E103)</f>
        <v>1.3844460525007334</v>
      </c>
      <c r="G103" s="200">
        <f t="shared" si="74"/>
        <v>2.5499236828085525E-2</v>
      </c>
      <c r="I103" s="11" t="str">
        <f t="shared" si="77"/>
        <v>Process, plant and machine operatives</v>
      </c>
      <c r="J103" s="11">
        <v>10.3957938266211</v>
      </c>
      <c r="K103" s="11">
        <v>6.4229315194907546</v>
      </c>
      <c r="L103" s="11">
        <v>-3.9728623071303457</v>
      </c>
      <c r="M103" s="11">
        <v>3.6559158416159243</v>
      </c>
      <c r="N103" s="11">
        <v>-0.3169464655144214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8.7354942368212409</v>
      </c>
      <c r="C104" s="11">
        <v>10.451476473773772</v>
      </c>
      <c r="D104" s="11">
        <f t="shared" si="78"/>
        <v>1.7159822369525308</v>
      </c>
      <c r="E104" s="11">
        <v>5.0553740288343274</v>
      </c>
      <c r="F104" s="11">
        <f t="shared" si="79"/>
        <v>6.7713562657868582</v>
      </c>
      <c r="G104" s="200">
        <f t="shared" si="74"/>
        <v>3.0908867376513438E-2</v>
      </c>
      <c r="I104" s="11" t="str">
        <f t="shared" si="77"/>
        <v>Elementary occupations</v>
      </c>
      <c r="J104" s="11">
        <v>17.137070563816991</v>
      </c>
      <c r="K104" s="11">
        <v>13.209791965326112</v>
      </c>
      <c r="L104" s="11">
        <v>-3.9272785984908785</v>
      </c>
      <c r="M104" s="11">
        <v>6.3125889313256645</v>
      </c>
      <c r="N104" s="11">
        <v>2.385310332834786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12.038632493020955</v>
      </c>
      <c r="C105" s="11">
        <v>18.821066251765824</v>
      </c>
      <c r="D105" s="11">
        <f t="shared" si="72"/>
        <v>6.7824337587448689</v>
      </c>
      <c r="E105" s="11">
        <v>8.90275375802449</v>
      </c>
      <c r="F105" s="11">
        <f t="shared" si="73"/>
        <v>15.685187516769359</v>
      </c>
      <c r="G105" s="200">
        <f t="shared" si="74"/>
        <v>3.7596627178371422E-2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1.7375902150941029</v>
      </c>
      <c r="C106" s="11">
        <v>3.0399819263907717</v>
      </c>
      <c r="D106" s="11">
        <f t="shared" si="72"/>
        <v>1.3023917112966688</v>
      </c>
      <c r="E106" s="11">
        <v>1.5713467672812846</v>
      </c>
      <c r="F106" s="11">
        <f t="shared" si="73"/>
        <v>2.8737384785779536</v>
      </c>
      <c r="G106" s="200">
        <f t="shared" si="74"/>
        <v>4.3877192669619536E-2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0.65900255463663471</v>
      </c>
      <c r="C107" s="11">
        <v>1.1353342153152959</v>
      </c>
      <c r="D107" s="11">
        <f t="shared" si="72"/>
        <v>0.47633166067866117</v>
      </c>
      <c r="E107" s="11">
        <v>0.60928037052561113</v>
      </c>
      <c r="F107" s="11">
        <f t="shared" si="73"/>
        <v>1.0856120312042723</v>
      </c>
      <c r="G107" s="200">
        <f t="shared" si="74"/>
        <v>4.461262378012143E-2</v>
      </c>
      <c r="I107" s="11" t="str">
        <f>I96</f>
        <v>Managers, directors and senior officials</v>
      </c>
      <c r="J107" s="11">
        <f t="array" ref="J107:J115">MMULT(aggregation!$B$13:$AA$21,B268:B293)</f>
        <v>1.63974179884777</v>
      </c>
      <c r="K107" s="11">
        <f t="array" ref="K107:K115">MMULT(aggregation!$B$13:$AA$21,C268:C293)</f>
        <v>1.0999756023243918</v>
      </c>
      <c r="L107" s="11">
        <f t="array" ref="L107:L115">MMULT(aggregation!$B$13:$AA$21,D268:D293)</f>
        <v>-0.53976619652337821</v>
      </c>
      <c r="M107" s="11">
        <f t="array" ref="M107:M115">MMULT(aggregation!$B$13:$AA$21,E268:E293)</f>
        <v>0.49104108648758116</v>
      </c>
      <c r="N107" s="11">
        <f t="array" ref="N107:N115">MMULT(aggregation!$B$13:$AA$21,F268:F293)</f>
        <v>-4.8725110035797076E-2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0.99645596054307051</v>
      </c>
      <c r="C108" s="11">
        <v>1.6553820500867875</v>
      </c>
      <c r="D108" s="11">
        <f t="shared" si="72"/>
        <v>0.65892608954371701</v>
      </c>
      <c r="E108" s="11">
        <v>0.71809196319170443</v>
      </c>
      <c r="F108" s="11">
        <f t="shared" si="73"/>
        <v>1.3770180527354214</v>
      </c>
      <c r="G108" s="200">
        <f t="shared" si="74"/>
        <v>3.6842446061316814E-2</v>
      </c>
      <c r="I108" s="11" t="str">
        <f>I97</f>
        <v>Professional occupations</v>
      </c>
      <c r="J108" s="11">
        <v>1.4017381509443387</v>
      </c>
      <c r="K108" s="11">
        <v>1.0342352878367631</v>
      </c>
      <c r="L108" s="11">
        <v>-0.36750286310757552</v>
      </c>
      <c r="M108" s="11">
        <v>0.45542981888131329</v>
      </c>
      <c r="N108" s="11">
        <v>8.7926955773737742E-2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0.54416249091878988</v>
      </c>
      <c r="C109" s="11">
        <v>0.77748312275288745</v>
      </c>
      <c r="D109" s="11">
        <f t="shared" ref="D109" si="80">C109-B109</f>
        <v>0.23332063183409757</v>
      </c>
      <c r="E109" s="11">
        <v>0.38790626622407265</v>
      </c>
      <c r="F109" s="11">
        <f t="shared" ref="F109" si="81">SUM(D109:E109)</f>
        <v>0.62122689805817022</v>
      </c>
      <c r="G109" s="200">
        <f t="shared" si="74"/>
        <v>3.6528600436850134E-2</v>
      </c>
      <c r="I109" s="11" t="str">
        <f>I98</f>
        <v>Associate professional occupations</v>
      </c>
      <c r="J109" s="11">
        <v>1.4899021795035192</v>
      </c>
      <c r="K109" s="11">
        <v>0.98698632225463623</v>
      </c>
      <c r="L109" s="11">
        <v>-0.5029158572488831</v>
      </c>
      <c r="M109" s="11">
        <v>0.44142733677158424</v>
      </c>
      <c r="N109" s="11">
        <v>-6.1488520477298844E-2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0.87495984297899398</v>
      </c>
      <c r="C110" s="11">
        <v>1.3997758704452474</v>
      </c>
      <c r="D110" s="11">
        <f t="shared" si="72"/>
        <v>0.52481602746625344</v>
      </c>
      <c r="E110" s="11">
        <v>0.64835081914647752</v>
      </c>
      <c r="F110" s="11">
        <f t="shared" si="73"/>
        <v>1.173166846612731</v>
      </c>
      <c r="G110" s="200">
        <f t="shared" si="74"/>
        <v>3.765589429274252E-2</v>
      </c>
      <c r="I110" s="11" t="str">
        <f>I99</f>
        <v>Administrative and secretarial occupations</v>
      </c>
      <c r="J110" s="11">
        <v>2.4056878304388434</v>
      </c>
      <c r="K110" s="11">
        <v>1.3552830370697087</v>
      </c>
      <c r="L110" s="11">
        <v>-1.0504047933691349</v>
      </c>
      <c r="M110" s="11">
        <v>0.63511385889011707</v>
      </c>
      <c r="N110" s="11">
        <v>-0.41529093447901788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5.3343666244794221</v>
      </c>
      <c r="C111" s="11">
        <v>7.8173817922713749</v>
      </c>
      <c r="D111" s="11">
        <f>C111-B111</f>
        <v>2.4830151677919527</v>
      </c>
      <c r="E111" s="11">
        <v>4.5798688497906133</v>
      </c>
      <c r="F111" s="11">
        <f>SUM(D111:E111)</f>
        <v>7.062884017582566</v>
      </c>
      <c r="G111" s="200">
        <f t="shared" si="74"/>
        <v>4.2185655377231512E-2</v>
      </c>
      <c r="I111" s="11" t="str">
        <f t="shared" ref="I111:I115" si="82">I100</f>
        <v>Skilled trades occupations</v>
      </c>
      <c r="J111" s="11">
        <v>3.9421724859738361</v>
      </c>
      <c r="K111" s="11">
        <v>1.5339680583593855</v>
      </c>
      <c r="L111" s="11">
        <v>-2.4082044276144505</v>
      </c>
      <c r="M111" s="11">
        <v>0.93562245249606513</v>
      </c>
      <c r="N111" s="11">
        <v>-1.4725819751183855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1.1993195534790493</v>
      </c>
      <c r="C112" s="11">
        <v>1.969115079124294</v>
      </c>
      <c r="D112" s="11">
        <f t="shared" ref="D112:D113" si="83">C112-B112</f>
        <v>0.76979552564524467</v>
      </c>
      <c r="E112" s="11">
        <v>0.98114387451204177</v>
      </c>
      <c r="F112" s="11">
        <f t="shared" ref="F112:F113" si="84">SUM(D112:E112)</f>
        <v>1.7509394001572864</v>
      </c>
      <c r="G112" s="200">
        <f t="shared" si="74"/>
        <v>4.0656959184557806E-2</v>
      </c>
      <c r="I112" s="11" t="str">
        <f t="shared" si="82"/>
        <v>Caring, leisure and other service occupations</v>
      </c>
      <c r="J112" s="11">
        <v>1.2550882541088928</v>
      </c>
      <c r="K112" s="11">
        <v>0.65990806752009046</v>
      </c>
      <c r="L112" s="11">
        <v>-0.59518018658880234</v>
      </c>
      <c r="M112" s="11">
        <v>0.28820026907102564</v>
      </c>
      <c r="N112" s="11">
        <v>-0.3069799175177767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0.10706920312730463</v>
      </c>
      <c r="C113" s="11">
        <v>0.16076038421912436</v>
      </c>
      <c r="D113" s="11">
        <f t="shared" si="83"/>
        <v>5.3691181091819737E-2</v>
      </c>
      <c r="E113" s="11">
        <v>8.6551148149603879E-2</v>
      </c>
      <c r="F113" s="11">
        <f t="shared" si="84"/>
        <v>0.1402423292414236</v>
      </c>
      <c r="G113" s="200">
        <f t="shared" si="74"/>
        <v>4.0285221570294238E-2</v>
      </c>
      <c r="I113" s="11" t="str">
        <f t="shared" si="82"/>
        <v>Sales and customer service occupations</v>
      </c>
      <c r="J113" s="11">
        <v>3.0937979523675447</v>
      </c>
      <c r="K113" s="11">
        <v>1.6345522124529945</v>
      </c>
      <c r="L113" s="11">
        <v>-1.4592457399145504</v>
      </c>
      <c r="M113" s="11">
        <v>0.68858920335627449</v>
      </c>
      <c r="N113" s="11">
        <v>-0.77065653655827593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4.5771601868325158</v>
      </c>
      <c r="C114" s="11">
        <v>7.0496549702900362</v>
      </c>
      <c r="D114" s="11">
        <f t="shared" si="72"/>
        <v>2.4724947834575204</v>
      </c>
      <c r="E114" s="11">
        <v>3.2914829122480249</v>
      </c>
      <c r="F114" s="11">
        <f t="shared" si="73"/>
        <v>5.7639776957055453</v>
      </c>
      <c r="G114" s="200">
        <f t="shared" si="74"/>
        <v>3.6780727774621935E-2</v>
      </c>
      <c r="I114" s="11" t="str">
        <f t="shared" si="82"/>
        <v>Process, plant and machine operatives</v>
      </c>
      <c r="J114" s="11">
        <v>4.4924324421336577</v>
      </c>
      <c r="K114" s="11">
        <v>1.3730118178564379</v>
      </c>
      <c r="L114" s="11">
        <v>-3.11942062427722</v>
      </c>
      <c r="M114" s="11">
        <v>1.0244308606166563</v>
      </c>
      <c r="N114" s="11">
        <v>-2.0949897636605637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1.7735645307933432</v>
      </c>
      <c r="C115" s="11">
        <v>2.9374911690106402</v>
      </c>
      <c r="D115" s="11">
        <f t="shared" si="72"/>
        <v>1.163926638217297</v>
      </c>
      <c r="E115" s="11">
        <v>1.2460624370066788</v>
      </c>
      <c r="F115" s="11">
        <f t="shared" si="73"/>
        <v>2.4099890752239759</v>
      </c>
      <c r="G115" s="200">
        <f t="shared" si="74"/>
        <v>3.6112913915731681E-2</v>
      </c>
      <c r="I115" s="11" t="str">
        <f t="shared" si="82"/>
        <v>Elementary occupations</v>
      </c>
      <c r="J115" s="11">
        <v>6.7945514664504731</v>
      </c>
      <c r="K115" s="11">
        <v>3.1340019294771868</v>
      </c>
      <c r="L115" s="11">
        <v>-3.6605495369732859</v>
      </c>
      <c r="M115" s="11">
        <v>1.5636138259267458</v>
      </c>
      <c r="N115" s="11">
        <v>-2.0969357110465401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0.61398071718429625</v>
      </c>
      <c r="C116" s="11">
        <v>1.5807897547844989</v>
      </c>
      <c r="D116" s="11">
        <f t="shared" ref="D116:D117" si="85">C116-B116</f>
        <v>0.96680903760020265</v>
      </c>
      <c r="E116" s="11">
        <v>0.63670028805725776</v>
      </c>
      <c r="F116" s="11">
        <f t="shared" ref="F116:F117" si="86">SUM(D116:E116)</f>
        <v>1.6035093256574604</v>
      </c>
      <c r="G116" s="200">
        <f t="shared" si="74"/>
        <v>4.8574893067939273E-2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1.0751510220984379</v>
      </c>
      <c r="C117" s="11">
        <v>1.9254350725086811</v>
      </c>
      <c r="D117" s="11">
        <f t="shared" si="85"/>
        <v>0.85028405041024313</v>
      </c>
      <c r="E117" s="11">
        <v>1.0982352137231415</v>
      </c>
      <c r="F117" s="11">
        <f t="shared" si="86"/>
        <v>1.9485192641333846</v>
      </c>
      <c r="G117" s="200">
        <f t="shared" si="74"/>
        <v>4.8039929752216493E-2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0.39754337309344634</v>
      </c>
      <c r="C118" s="11">
        <v>1.715782158078119</v>
      </c>
      <c r="D118" s="11">
        <f t="shared" si="72"/>
        <v>1.3182387849846726</v>
      </c>
      <c r="E118" s="11">
        <v>0.85924408565612154</v>
      </c>
      <c r="F118" s="11">
        <f t="shared" si="73"/>
        <v>2.177482870640794</v>
      </c>
      <c r="G118" s="200">
        <f t="shared" si="74"/>
        <v>7.9754828109542597E-2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3.3879304116594575</v>
      </c>
      <c r="C119" s="11">
        <v>4.6082479789347648</v>
      </c>
      <c r="D119" s="11">
        <f t="shared" ref="D119" si="87">C119-B119</f>
        <v>1.2203175672753073</v>
      </c>
      <c r="E119" s="11">
        <v>2.6067119359501518</v>
      </c>
      <c r="F119" s="11">
        <f t="shared" ref="F119" si="88">SUM(D119:E119)</f>
        <v>3.8270295032254591</v>
      </c>
      <c r="G119" s="200">
        <f t="shared" si="74"/>
        <v>3.8776030259413785E-2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117.32059725733082</v>
      </c>
      <c r="C120" s="11">
        <f t="shared" ref="C120:F120" si="89">SUM(C94:C119)</f>
        <v>154.51992125762018</v>
      </c>
      <c r="D120" s="11">
        <f t="shared" si="89"/>
        <v>37.199324000289366</v>
      </c>
      <c r="E120" s="11">
        <f t="shared" si="89"/>
        <v>76.013872761735939</v>
      </c>
      <c r="F120" s="11">
        <f t="shared" si="89"/>
        <v>113.21319676202529</v>
      </c>
      <c r="G120" s="200">
        <f t="shared" si="74"/>
        <v>3.3861433848608957E-2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2.5186137988000437</v>
      </c>
      <c r="C123" s="11">
        <v>2.5540538031228484</v>
      </c>
      <c r="D123" s="11">
        <f>C123-B123</f>
        <v>3.5440004322804697E-2</v>
      </c>
      <c r="E123" s="11">
        <v>1.3176099637373229</v>
      </c>
      <c r="F123" s="11">
        <f>SUM(D123:E123)</f>
        <v>1.3530499680601276</v>
      </c>
      <c r="G123" s="200">
        <f>IF(B123&gt;0,(1+(E123/B123))^(1/($C$6-$B$6))-1,0)</f>
        <v>2.8449149857089795E-2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1.2708316398663353</v>
      </c>
      <c r="C124" s="11">
        <v>1.6122515685304246</v>
      </c>
      <c r="D124" s="11">
        <f t="shared" ref="D124:D139" si="92">C124-B124</f>
        <v>0.34141992866408932</v>
      </c>
      <c r="E124" s="11">
        <v>0.90066198788900709</v>
      </c>
      <c r="F124" s="11">
        <f t="shared" ref="F124:F131" si="93">SUM(D124:E124)</f>
        <v>1.2420819165530963</v>
      </c>
      <c r="G124" s="200">
        <f t="shared" ref="G124:G147" si="94">IF(B124&gt;0,(1+(E124/B124))^(1/($C$6-$B$6))-1,0)</f>
        <v>3.6361734898379128E-2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1.1786743107721209</v>
      </c>
      <c r="C125" s="11">
        <v>1.6284008883869829</v>
      </c>
      <c r="D125" s="11">
        <f t="shared" si="92"/>
        <v>0.44972657761486201</v>
      </c>
      <c r="E125" s="11">
        <v>0.56778077326824894</v>
      </c>
      <c r="F125" s="11">
        <f t="shared" si="93"/>
        <v>1.017507350883111</v>
      </c>
      <c r="G125" s="200">
        <f t="shared" si="94"/>
        <v>2.6559768923259508E-2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3.7749438237373658</v>
      </c>
      <c r="C126" s="11">
        <v>0.7285209758915151</v>
      </c>
      <c r="D126" s="11">
        <f t="shared" si="92"/>
        <v>-3.0464228478458506</v>
      </c>
      <c r="E126" s="11">
        <v>0.65185225448589368</v>
      </c>
      <c r="F126" s="11">
        <f t="shared" si="93"/>
        <v>-2.394570593359957</v>
      </c>
      <c r="G126" s="200">
        <f t="shared" si="94"/>
        <v>1.0675958195887514E-2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0.54616719605929531</v>
      </c>
      <c r="C127" s="11">
        <v>0.22804544084286338</v>
      </c>
      <c r="D127" s="11">
        <f t="shared" si="92"/>
        <v>-0.31812175521643193</v>
      </c>
      <c r="E127" s="11">
        <v>7.3887546353210057E-2</v>
      </c>
      <c r="F127" s="11">
        <f t="shared" si="93"/>
        <v>-0.24423420886322189</v>
      </c>
      <c r="G127" s="200">
        <f>IF(B127&gt;0,(1+(E127/B127))^(1/($C$6-$B$6))-1,0)</f>
        <v>8.494718392780598E-3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1.3698862736003847</v>
      </c>
      <c r="C128" s="11">
        <v>1.2599828674725526</v>
      </c>
      <c r="D128" s="11">
        <f t="shared" si="92"/>
        <v>-0.10990340612783212</v>
      </c>
      <c r="E128" s="11">
        <v>0.46078561362890119</v>
      </c>
      <c r="F128" s="11">
        <f t="shared" si="93"/>
        <v>0.35088220750106908</v>
      </c>
      <c r="G128" s="200">
        <f t="shared" si="94"/>
        <v>1.9518396095450807E-2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0.55808651262173115</v>
      </c>
      <c r="C129" s="11">
        <v>0.82410962428247725</v>
      </c>
      <c r="D129" s="11">
        <f t="shared" si="92"/>
        <v>0.2660231116607461</v>
      </c>
      <c r="E129" s="11">
        <v>0.32188488773036894</v>
      </c>
      <c r="F129" s="11">
        <f t="shared" si="93"/>
        <v>0.58790799939111504</v>
      </c>
      <c r="G129" s="200">
        <f t="shared" si="94"/>
        <v>3.082387494443295E-2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1.9175047581802032</v>
      </c>
      <c r="C130" s="11">
        <v>1.4881463227334497</v>
      </c>
      <c r="D130" s="11">
        <f t="shared" si="92"/>
        <v>-0.42935843544675345</v>
      </c>
      <c r="E130" s="11">
        <v>0.88417812766285386</v>
      </c>
      <c r="F130" s="11">
        <f t="shared" si="93"/>
        <v>0.45481969221610041</v>
      </c>
      <c r="G130" s="200">
        <f t="shared" si="94"/>
        <v>2.5601943433343433E-2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0.52587866503050995</v>
      </c>
      <c r="C131" s="11">
        <v>0.7454958926119698</v>
      </c>
      <c r="D131" s="11">
        <f t="shared" si="92"/>
        <v>0.21961722758145985</v>
      </c>
      <c r="E131" s="11">
        <v>0.22809180911170915</v>
      </c>
      <c r="F131" s="11">
        <f t="shared" si="93"/>
        <v>0.44770903669316897</v>
      </c>
      <c r="G131" s="200">
        <f t="shared" si="94"/>
        <v>2.4309622325687563E-2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0.43443871591183852</v>
      </c>
      <c r="C132" s="11">
        <v>0.4885867262639475</v>
      </c>
      <c r="D132" s="11">
        <f t="shared" si="92"/>
        <v>5.4148010352108977E-2</v>
      </c>
      <c r="E132" s="11">
        <v>0.20995823747392492</v>
      </c>
      <c r="F132" s="11">
        <f t="shared" ref="F132:F133" si="95">SUM(D132:E132)</f>
        <v>0.26410624782603387</v>
      </c>
      <c r="G132" s="200">
        <f t="shared" si="94"/>
        <v>2.6632473009334134E-2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2.5345494912416888</v>
      </c>
      <c r="C133" s="11">
        <v>3.1280999592552612</v>
      </c>
      <c r="D133" s="11">
        <f t="shared" si="92"/>
        <v>0.59355046801357236</v>
      </c>
      <c r="E133" s="11">
        <v>1.4063441956858993</v>
      </c>
      <c r="F133" s="11">
        <f t="shared" si="95"/>
        <v>1.9998946636994717</v>
      </c>
      <c r="G133" s="200">
        <f t="shared" si="94"/>
        <v>2.9863333718619378E-2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4.2776881629839192</v>
      </c>
      <c r="C134" s="11">
        <v>6.0834222140154299</v>
      </c>
      <c r="D134" s="11">
        <f t="shared" si="92"/>
        <v>1.8057340510315107</v>
      </c>
      <c r="E134" s="11">
        <v>3.1344411314648153</v>
      </c>
      <c r="F134" s="11">
        <f t="shared" ref="F134:F137" si="96">SUM(D134:E134)</f>
        <v>4.9401751824963256</v>
      </c>
      <c r="G134" s="200">
        <f t="shared" si="94"/>
        <v>3.7326782432231642E-2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0.88337996704072053</v>
      </c>
      <c r="C135" s="11">
        <v>1.1865016940755928</v>
      </c>
      <c r="D135" s="11">
        <f t="shared" si="92"/>
        <v>0.30312172703487228</v>
      </c>
      <c r="E135" s="11">
        <v>0.65855952600274559</v>
      </c>
      <c r="F135" s="11">
        <f t="shared" si="96"/>
        <v>0.96168125303761787</v>
      </c>
      <c r="G135" s="200">
        <f t="shared" si="94"/>
        <v>3.7834218422409638E-2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0.34371181485441654</v>
      </c>
      <c r="C136" s="11">
        <v>0.578229082658407</v>
      </c>
      <c r="D136" s="11">
        <f t="shared" si="92"/>
        <v>0.23451726780399046</v>
      </c>
      <c r="E136" s="11">
        <v>0.33940503440346775</v>
      </c>
      <c r="F136" s="11">
        <f t="shared" si="96"/>
        <v>0.57392230220745821</v>
      </c>
      <c r="G136" s="200">
        <f t="shared" si="94"/>
        <v>4.6855411622644061E-2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0.38017445393999533</v>
      </c>
      <c r="C137" s="11">
        <v>0.60835163272681414</v>
      </c>
      <c r="D137" s="11">
        <f t="shared" si="92"/>
        <v>0.22817717878681881</v>
      </c>
      <c r="E137" s="11">
        <v>0.24611898296721343</v>
      </c>
      <c r="F137" s="11">
        <f t="shared" si="96"/>
        <v>0.47429616175403222</v>
      </c>
      <c r="G137" s="200">
        <f t="shared" si="94"/>
        <v>3.3839200160736826E-2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0.36516812926095116</v>
      </c>
      <c r="C138" s="11">
        <v>0.56929687007023089</v>
      </c>
      <c r="D138" s="11">
        <f t="shared" si="92"/>
        <v>0.20412874080927973</v>
      </c>
      <c r="E138" s="11">
        <v>0.28786068922658853</v>
      </c>
      <c r="F138" s="11">
        <f t="shared" ref="F138" si="97">SUM(D138:E138)</f>
        <v>0.49198943003586826</v>
      </c>
      <c r="G138" s="200">
        <f t="shared" si="94"/>
        <v>3.9511501117403869E-2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0.3351893024594651</v>
      </c>
      <c r="C139" s="11">
        <v>0.47982143294896379</v>
      </c>
      <c r="D139" s="11">
        <f t="shared" si="92"/>
        <v>0.14463213048949869</v>
      </c>
      <c r="E139" s="11">
        <v>0.23489251236020578</v>
      </c>
      <c r="F139" s="11">
        <f t="shared" ref="F139" si="98">SUM(D139:E139)</f>
        <v>0.37952464284970444</v>
      </c>
      <c r="G139" s="200">
        <f t="shared" si="94"/>
        <v>3.603987112675755E-2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4.246076573671024</v>
      </c>
      <c r="C140" s="11">
        <v>4.3642743507995956</v>
      </c>
      <c r="D140" s="11">
        <f>C140-B140</f>
        <v>0.1181977771285716</v>
      </c>
      <c r="E140" s="11">
        <v>2.6250178252475096</v>
      </c>
      <c r="F140" s="11">
        <f>SUM(D140:E140)</f>
        <v>2.7432156023760812</v>
      </c>
      <c r="G140" s="200">
        <f t="shared" si="94"/>
        <v>3.2608921380529621E-2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0.77266104483248033</v>
      </c>
      <c r="C141" s="11">
        <v>1.0584504146053113</v>
      </c>
      <c r="D141" s="11">
        <f t="shared" ref="D141:D147" si="99">C141-B141</f>
        <v>0.28578936977283098</v>
      </c>
      <c r="E141" s="11">
        <v>0.56078739563753222</v>
      </c>
      <c r="F141" s="11">
        <f t="shared" ref="F141:F142" si="100">SUM(D141:E141)</f>
        <v>0.8465767654103632</v>
      </c>
      <c r="G141" s="200">
        <f t="shared" si="94"/>
        <v>3.7048690369098969E-2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3.3556003620223131E-2</v>
      </c>
      <c r="C142" s="11">
        <v>3.9955407893046274E-2</v>
      </c>
      <c r="D142" s="11">
        <f t="shared" si="99"/>
        <v>6.3994042728231434E-3</v>
      </c>
      <c r="E142" s="11">
        <v>2.0406464770450491E-2</v>
      </c>
      <c r="F142" s="11">
        <f t="shared" si="100"/>
        <v>2.6805869043273634E-2</v>
      </c>
      <c r="G142" s="200">
        <f t="shared" si="94"/>
        <v>3.2178412193477168E-2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1.4897930579320182</v>
      </c>
      <c r="C143" s="11">
        <v>2.0375030478052785</v>
      </c>
      <c r="D143" s="11">
        <f t="shared" si="99"/>
        <v>0.54770998987326025</v>
      </c>
      <c r="E143" s="11">
        <v>1.0050831849954522</v>
      </c>
      <c r="F143" s="11">
        <f t="shared" ref="F143:F144" si="101">SUM(D143:E143)</f>
        <v>1.5527931748687125</v>
      </c>
      <c r="G143" s="200">
        <f t="shared" si="94"/>
        <v>3.4971055053959699E-2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0.57243358422685087</v>
      </c>
      <c r="C144" s="11">
        <v>0.96576356970661614</v>
      </c>
      <c r="D144" s="11">
        <f t="shared" si="99"/>
        <v>0.39332998547976528</v>
      </c>
      <c r="E144" s="11">
        <v>0.42482626195737749</v>
      </c>
      <c r="F144" s="11">
        <f t="shared" si="101"/>
        <v>0.81815624743714277</v>
      </c>
      <c r="G144" s="200">
        <f t="shared" si="94"/>
        <v>3.77009519879139E-2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0.30233168173153802</v>
      </c>
      <c r="C145" s="11">
        <v>0.62666282783728489</v>
      </c>
      <c r="D145" s="11">
        <f t="shared" si="99"/>
        <v>0.32433114610574687</v>
      </c>
      <c r="E145" s="11">
        <v>0.24827201727119891</v>
      </c>
      <c r="F145" s="11">
        <f t="shared" ref="F145:F146" si="102">SUM(D145:E145)</f>
        <v>0.57260316337694572</v>
      </c>
      <c r="G145" s="200">
        <f t="shared" si="94"/>
        <v>4.0775429707587296E-2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0.50470880927995121</v>
      </c>
      <c r="C146" s="11">
        <v>0.81616969667526285</v>
      </c>
      <c r="D146" s="11">
        <f t="shared" si="99"/>
        <v>0.31146088739531164</v>
      </c>
      <c r="E146" s="11">
        <v>0.46303971679439354</v>
      </c>
      <c r="F146" s="11">
        <f t="shared" si="102"/>
        <v>0.77450060418970512</v>
      </c>
      <c r="G146" s="200">
        <f t="shared" si="94"/>
        <v>4.4354900376245121E-2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0.24600604565345824</v>
      </c>
      <c r="C147" s="11">
        <v>1.2701576502083147</v>
      </c>
      <c r="D147" s="11">
        <f t="shared" si="99"/>
        <v>1.0241516045548564</v>
      </c>
      <c r="E147" s="11">
        <v>0.64589954306554354</v>
      </c>
      <c r="F147" s="11">
        <f t="shared" ref="F147" si="103">SUM(D147:E147)</f>
        <v>1.6700511476203999</v>
      </c>
      <c r="G147" s="200">
        <f t="shared" si="94"/>
        <v>8.966133364533202E-2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1.70809158809257</v>
      </c>
      <c r="C148" s="11">
        <v>2.3606626341222219</v>
      </c>
      <c r="D148" s="11">
        <f t="shared" ref="D148" si="104">C148-B148</f>
        <v>0.65257104602965188</v>
      </c>
      <c r="E148" s="11">
        <v>1.2718531576321406</v>
      </c>
      <c r="F148" s="11">
        <f t="shared" ref="F148" si="105">SUM(D148:E148)</f>
        <v>1.9244242036617925</v>
      </c>
      <c r="G148" s="200">
        <f t="shared" ref="G148:G149" si="106">IF(B148&gt;0,(1+(E148/B148))^(1/($C$6-$B$6))-1,0)</f>
        <v>3.7798735437044595E-2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33.090545405401102</v>
      </c>
      <c r="C149" s="11">
        <f t="shared" ref="C149:F149" si="107">SUM(C123:C148)</f>
        <v>37.730916595542652</v>
      </c>
      <c r="D149" s="11">
        <f t="shared" si="107"/>
        <v>4.6403711901415639</v>
      </c>
      <c r="E149" s="11">
        <f t="shared" si="107"/>
        <v>19.189498840823976</v>
      </c>
      <c r="F149" s="11">
        <f t="shared" si="107"/>
        <v>23.82987003096553</v>
      </c>
      <c r="G149" s="200">
        <f t="shared" si="106"/>
        <v>3.096075781330998E-2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3.269153330924448</v>
      </c>
      <c r="C152" s="11">
        <v>3.3284792606462621</v>
      </c>
      <c r="D152" s="11">
        <f>C152-B152</f>
        <v>5.9325929721814052E-2</v>
      </c>
      <c r="E152" s="11">
        <v>1.7155881824612551</v>
      </c>
      <c r="F152" s="11">
        <f>SUM(D152:E152)</f>
        <v>1.7749141121830692</v>
      </c>
      <c r="G152" s="200">
        <f>IF(B152&gt;0,(1+(E152/B152))^(1/($C$6-$B$6))-1,0)</f>
        <v>2.8522563230074738E-2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1.2584347186204963</v>
      </c>
      <c r="C153" s="11">
        <v>1.7133226407716362</v>
      </c>
      <c r="D153" s="11">
        <f t="shared" ref="D153:D168" si="110">C153-B153</f>
        <v>0.45488792215113993</v>
      </c>
      <c r="E153" s="11">
        <v>0.90036971758763773</v>
      </c>
      <c r="F153" s="11">
        <f t="shared" ref="F153:F160" si="111">SUM(D153:E153)</f>
        <v>1.3552576397387777</v>
      </c>
      <c r="G153" s="200">
        <f t="shared" ref="G153:G155" si="112">IF(B153&gt;0,(1+(E153/B153))^(1/($C$6-$B$6))-1,0)</f>
        <v>3.663413947826677E-2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2.830839844232885</v>
      </c>
      <c r="C154" s="11">
        <v>3.6127157811982249</v>
      </c>
      <c r="D154" s="11">
        <f t="shared" si="110"/>
        <v>0.78187593696533986</v>
      </c>
      <c r="E154" s="11">
        <v>1.2180787491714176</v>
      </c>
      <c r="F154" s="11">
        <f t="shared" si="111"/>
        <v>1.9999546861367574</v>
      </c>
      <c r="G154" s="200">
        <f t="shared" si="112"/>
        <v>2.4145315899957165E-2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0.78110812429198717</v>
      </c>
      <c r="C155" s="11">
        <v>0.94409020132101851</v>
      </c>
      <c r="D155" s="11">
        <f t="shared" si="110"/>
        <v>0.16298207702903134</v>
      </c>
      <c r="E155" s="11">
        <v>0.43322300781869599</v>
      </c>
      <c r="F155" s="11">
        <f t="shared" si="111"/>
        <v>0.59620508484772738</v>
      </c>
      <c r="G155" s="200">
        <f t="shared" si="112"/>
        <v>2.9852588597148788E-2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0.2682364110670527</v>
      </c>
      <c r="C156" s="11">
        <v>0.16759143271772445</v>
      </c>
      <c r="D156" s="11">
        <f t="shared" si="110"/>
        <v>-0.10064497834932826</v>
      </c>
      <c r="E156" s="11">
        <v>8.6816626097474869E-2</v>
      </c>
      <c r="F156" s="11">
        <f t="shared" si="111"/>
        <v>-1.3828352251853387E-2</v>
      </c>
      <c r="G156" s="200">
        <f>IF(B156&gt;0,(1+(E156/B156))^(1/($C$6-$B$6))-1,0)</f>
        <v>1.8869042640562217E-2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2.128371493597256</v>
      </c>
      <c r="C157" s="11">
        <v>2.480735882244014</v>
      </c>
      <c r="D157" s="11">
        <f t="shared" si="110"/>
        <v>0.35236438864675801</v>
      </c>
      <c r="E157" s="11">
        <v>1.1116339358627056</v>
      </c>
      <c r="F157" s="11">
        <f t="shared" si="111"/>
        <v>1.4639983245094637</v>
      </c>
      <c r="G157" s="200">
        <f t="shared" ref="G157:G178" si="113">IF(B157&gt;0,(1+(E157/B157))^(1/($C$6-$B$6))-1,0)</f>
        <v>2.8410621995057728E-2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1.217683636275932</v>
      </c>
      <c r="C158" s="11">
        <v>1.1955572897233335</v>
      </c>
      <c r="D158" s="11">
        <f t="shared" si="110"/>
        <v>-2.2126346552598486E-2</v>
      </c>
      <c r="E158" s="11">
        <v>0.44725133332722944</v>
      </c>
      <c r="F158" s="11">
        <f t="shared" si="111"/>
        <v>0.42512498677463095</v>
      </c>
      <c r="G158" s="200">
        <f t="shared" si="113"/>
        <v>2.107471151000273E-2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0.5825851254018134</v>
      </c>
      <c r="C159" s="11">
        <v>1.1105151276880352</v>
      </c>
      <c r="D159" s="11">
        <f t="shared" si="110"/>
        <v>0.52793000228622178</v>
      </c>
      <c r="E159" s="11">
        <v>0.55062326630808966</v>
      </c>
      <c r="F159" s="11">
        <f t="shared" si="111"/>
        <v>1.0785532685943116</v>
      </c>
      <c r="G159" s="200">
        <f t="shared" si="113"/>
        <v>4.5353937276443101E-2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0.36395343108222233</v>
      </c>
      <c r="C160" s="11">
        <v>0.38116633821549833</v>
      </c>
      <c r="D160" s="11">
        <f t="shared" si="110"/>
        <v>1.7212907133276001E-2</v>
      </c>
      <c r="E160" s="11">
        <v>0.11296929712898647</v>
      </c>
      <c r="F160" s="11">
        <f t="shared" si="111"/>
        <v>0.13018220426226246</v>
      </c>
      <c r="G160" s="200">
        <f t="shared" si="113"/>
        <v>1.8185278444416753E-2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0.5340002448321608</v>
      </c>
      <c r="C161" s="11">
        <v>0.46637740477214384</v>
      </c>
      <c r="D161" s="11">
        <f t="shared" si="110"/>
        <v>-6.7622840060016953E-2</v>
      </c>
      <c r="E161" s="11">
        <v>0.22306571871800748</v>
      </c>
      <c r="F161" s="11">
        <f t="shared" ref="F161:F162" si="114">SUM(D161:E161)</f>
        <v>0.15544287865799053</v>
      </c>
      <c r="G161" s="200">
        <f t="shared" si="113"/>
        <v>2.354313792119056E-2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2.1487903521330347</v>
      </c>
      <c r="C162" s="11">
        <v>2.6042364017069524</v>
      </c>
      <c r="D162" s="11">
        <f t="shared" si="110"/>
        <v>0.45544604957391766</v>
      </c>
      <c r="E162" s="11">
        <v>1.1651955507097402</v>
      </c>
      <c r="F162" s="11">
        <f t="shared" si="114"/>
        <v>1.6206416002836579</v>
      </c>
      <c r="G162" s="200">
        <f t="shared" si="113"/>
        <v>2.9304269204182276E-2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3.9127864744440335</v>
      </c>
      <c r="C163" s="11">
        <v>5.2275201553180217</v>
      </c>
      <c r="D163" s="11">
        <f t="shared" si="110"/>
        <v>1.3147336808739882</v>
      </c>
      <c r="E163" s="11">
        <v>2.5517440938696132</v>
      </c>
      <c r="F163" s="11">
        <f t="shared" ref="F163:F166" si="115">SUM(D163:E163)</f>
        <v>3.8664777747436014</v>
      </c>
      <c r="G163" s="200">
        <f t="shared" si="113"/>
        <v>3.4038533318041075E-2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0.65064912960240651</v>
      </c>
      <c r="C164" s="11">
        <v>0.73503548379146755</v>
      </c>
      <c r="D164" s="11">
        <f t="shared" si="110"/>
        <v>8.4386354189061041E-2</v>
      </c>
      <c r="E164" s="11">
        <v>0.4320984572785122</v>
      </c>
      <c r="F164" s="11">
        <f t="shared" si="115"/>
        <v>0.5164848114675733</v>
      </c>
      <c r="G164" s="200">
        <f t="shared" si="113"/>
        <v>3.4535404841369077E-2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0.52126831989112965</v>
      </c>
      <c r="C165" s="11">
        <v>0.798489523169162</v>
      </c>
      <c r="D165" s="11">
        <f t="shared" si="110"/>
        <v>0.27722120327803235</v>
      </c>
      <c r="E165" s="11">
        <v>0.43068336493672732</v>
      </c>
      <c r="F165" s="11">
        <f t="shared" si="115"/>
        <v>0.70790456821475967</v>
      </c>
      <c r="G165" s="200">
        <f t="shared" si="113"/>
        <v>4.0966863360597516E-2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1.5328517164551563</v>
      </c>
      <c r="C166" s="11">
        <v>2.117430378545067</v>
      </c>
      <c r="D166" s="11">
        <f t="shared" si="110"/>
        <v>0.58457866208991072</v>
      </c>
      <c r="E166" s="11">
        <v>0.90407098687849996</v>
      </c>
      <c r="F166" s="11">
        <f t="shared" si="115"/>
        <v>1.4886496489684107</v>
      </c>
      <c r="G166" s="200">
        <f t="shared" si="113"/>
        <v>3.138966192642334E-2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0.54347740272195577</v>
      </c>
      <c r="C167" s="11">
        <v>0.73351397509320537</v>
      </c>
      <c r="D167" s="11">
        <f t="shared" si="110"/>
        <v>0.1900365723712496</v>
      </c>
      <c r="E167" s="11">
        <v>0.37779526565292432</v>
      </c>
      <c r="F167" s="11">
        <f t="shared" ref="F167" si="116">SUM(D167:E167)</f>
        <v>0.56783183802417392</v>
      </c>
      <c r="G167" s="200">
        <f t="shared" si="113"/>
        <v>3.5810827330842177E-2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0.3303396905675503</v>
      </c>
      <c r="C168" s="11">
        <v>0.48843234178746203</v>
      </c>
      <c r="D168" s="11">
        <f t="shared" si="110"/>
        <v>0.15809265121991173</v>
      </c>
      <c r="E168" s="11">
        <v>0.22567801502004842</v>
      </c>
      <c r="F168" s="11">
        <f t="shared" ref="F168" si="117">SUM(D168:E168)</f>
        <v>0.38377066623996015</v>
      </c>
      <c r="G168" s="200">
        <f t="shared" si="113"/>
        <v>3.5321399947614296E-2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2.4880335230847792</v>
      </c>
      <c r="C169" s="11">
        <v>2.92095261417687</v>
      </c>
      <c r="D169" s="11">
        <f>C169-B169</f>
        <v>0.43291909109209081</v>
      </c>
      <c r="E169" s="11">
        <v>1.7007105748797968</v>
      </c>
      <c r="F169" s="11">
        <f>SUM(D169:E169)</f>
        <v>2.1336296659718874</v>
      </c>
      <c r="G169" s="200">
        <f t="shared" si="113"/>
        <v>3.5337251144030635E-2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1.0073011567178942</v>
      </c>
      <c r="C170" s="11">
        <v>1.4058590962920807</v>
      </c>
      <c r="D170" s="11">
        <f t="shared" ref="D170:D176" si="118">C170-B170</f>
        <v>0.3985579395741865</v>
      </c>
      <c r="E170" s="11">
        <v>0.7336629080398499</v>
      </c>
      <c r="F170" s="11">
        <f t="shared" ref="F170:F171" si="119">SUM(D170:E170)</f>
        <v>1.1322208476140365</v>
      </c>
      <c r="G170" s="200">
        <f t="shared" si="113"/>
        <v>3.7151098380198144E-2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2.6693545537027834E-2</v>
      </c>
      <c r="C171" s="11">
        <v>2.4035620781615613E-2</v>
      </c>
      <c r="D171" s="11">
        <f t="shared" si="118"/>
        <v>-2.6579247554122214E-3</v>
      </c>
      <c r="E171" s="11">
        <v>1.3807080693570081E-2</v>
      </c>
      <c r="F171" s="11">
        <f t="shared" si="119"/>
        <v>1.114915593815786E-2</v>
      </c>
      <c r="G171" s="200">
        <f t="shared" si="113"/>
        <v>2.8182872448180296E-2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1.1819054686452126</v>
      </c>
      <c r="C172" s="11">
        <v>1.5249728887834566</v>
      </c>
      <c r="D172" s="11">
        <f t="shared" si="118"/>
        <v>0.34306742013824398</v>
      </c>
      <c r="E172" s="11">
        <v>0.65009721110596663</v>
      </c>
      <c r="F172" s="11">
        <f t="shared" ref="F172:F173" si="120">SUM(D172:E172)</f>
        <v>0.99316463124421062</v>
      </c>
      <c r="G172" s="200">
        <f t="shared" si="113"/>
        <v>2.964984273392357E-2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0.73583090365496762</v>
      </c>
      <c r="C173" s="11">
        <v>1.1511978439378932</v>
      </c>
      <c r="D173" s="11">
        <f t="shared" si="118"/>
        <v>0.41536694028292553</v>
      </c>
      <c r="E173" s="11">
        <v>0.46348973428606355</v>
      </c>
      <c r="F173" s="11">
        <f t="shared" si="120"/>
        <v>0.87885667456898908</v>
      </c>
      <c r="G173" s="200">
        <f t="shared" si="113"/>
        <v>3.3103466776019275E-2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0.64968696204781906</v>
      </c>
      <c r="C174" s="11">
        <v>1.1595511452746798</v>
      </c>
      <c r="D174" s="11">
        <f t="shared" si="118"/>
        <v>0.50986418322686078</v>
      </c>
      <c r="E174" s="11">
        <v>0.48530293018344717</v>
      </c>
      <c r="F174" s="11">
        <f t="shared" ref="F174:F175" si="121">SUM(D174:E174)</f>
        <v>0.99516711341030795</v>
      </c>
      <c r="G174" s="200">
        <f t="shared" si="113"/>
        <v>3.7892856468937142E-2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0.79310045966678799</v>
      </c>
      <c r="C175" s="11">
        <v>1.2878021848426675</v>
      </c>
      <c r="D175" s="11">
        <f t="shared" si="118"/>
        <v>0.49470172517587951</v>
      </c>
      <c r="E175" s="11">
        <v>0.76909281344142622</v>
      </c>
      <c r="F175" s="11">
        <f t="shared" si="121"/>
        <v>1.2637945386173057</v>
      </c>
      <c r="G175" s="200">
        <f t="shared" si="113"/>
        <v>4.6229843709057139E-2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0.30458648898283264</v>
      </c>
      <c r="C176" s="11">
        <v>1.204295750979679</v>
      </c>
      <c r="D176" s="11">
        <f t="shared" si="118"/>
        <v>0.89970926199684631</v>
      </c>
      <c r="E176" s="11">
        <v>0.54988429176465425</v>
      </c>
      <c r="F176" s="11">
        <f t="shared" ref="F176" si="122">SUM(D176:E176)</f>
        <v>1.4495935537615006</v>
      </c>
      <c r="G176" s="200">
        <f t="shared" si="113"/>
        <v>7.1188180701471593E-2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1.4920534649721804</v>
      </c>
      <c r="C177" s="11">
        <v>1.8564785380969924</v>
      </c>
      <c r="D177" s="11">
        <f t="shared" ref="D177" si="123">C177-B177</f>
        <v>0.36442507312481198</v>
      </c>
      <c r="E177" s="11">
        <v>1.0080897091024879</v>
      </c>
      <c r="F177" s="11">
        <f t="shared" ref="F177" si="124">SUM(D177:E177)</f>
        <v>1.3725147822272998</v>
      </c>
      <c r="G177" s="200">
        <f t="shared" si="113"/>
        <v>3.5011955252817417E-2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31.553721419451023</v>
      </c>
      <c r="C178" s="11">
        <f t="shared" ref="C178:F178" si="125">SUM(C152:C177)</f>
        <v>40.640355301875182</v>
      </c>
      <c r="D178" s="11">
        <f t="shared" si="125"/>
        <v>9.0866338824241417</v>
      </c>
      <c r="E178" s="11">
        <f t="shared" si="125"/>
        <v>19.261022822324833</v>
      </c>
      <c r="F178" s="11">
        <f t="shared" si="125"/>
        <v>28.347656704748964</v>
      </c>
      <c r="G178" s="200">
        <f t="shared" si="113"/>
        <v>3.2276269829667692E-2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9.7206076837009725</v>
      </c>
      <c r="C181" s="11">
        <v>8.3168473301787564</v>
      </c>
      <c r="D181" s="11">
        <f>C181-B181</f>
        <v>-1.4037603535222161</v>
      </c>
      <c r="E181" s="11">
        <v>3.4792884752771234</v>
      </c>
      <c r="F181" s="11">
        <f>SUM(D181:E181)</f>
        <v>2.0755281217549073</v>
      </c>
      <c r="G181" s="200">
        <f>IF(B181&gt;0,(1+(E181/B181))^(1/($C$6-$B$6))-1,0)</f>
        <v>2.0606836864711209E-2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4.1354787611080859</v>
      </c>
      <c r="C182" s="11">
        <v>3.9402458277221002</v>
      </c>
      <c r="D182" s="11">
        <f t="shared" ref="D182:D197" si="128">C182-B182</f>
        <v>-0.19523293338598569</v>
      </c>
      <c r="E182" s="11">
        <v>1.7132234165989968</v>
      </c>
      <c r="F182" s="11">
        <f t="shared" ref="F182:F189" si="129">SUM(D182:E182)</f>
        <v>1.5179904832130111</v>
      </c>
      <c r="G182" s="200">
        <f t="shared" ref="G182:G184" si="130">IF(B182&gt;0,(1+(E182/B182))^(1/($C$6-$B$6))-1,0)</f>
        <v>2.3376831949492693E-2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5.0991776609099881</v>
      </c>
      <c r="C183" s="11">
        <v>5.0085849985533111</v>
      </c>
      <c r="D183" s="11">
        <f t="shared" si="128"/>
        <v>-9.0592662356677067E-2</v>
      </c>
      <c r="E183" s="11">
        <v>1.4136559068868186</v>
      </c>
      <c r="F183" s="11">
        <f t="shared" si="129"/>
        <v>1.3230632445301416</v>
      </c>
      <c r="G183" s="200">
        <f t="shared" si="130"/>
        <v>1.6446806613660714E-2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3.8799964820915465</v>
      </c>
      <c r="C184" s="11">
        <v>4.5387757183693047</v>
      </c>
      <c r="D184" s="11">
        <f t="shared" si="128"/>
        <v>0.65877923627775825</v>
      </c>
      <c r="E184" s="11">
        <v>2.2059909775078812</v>
      </c>
      <c r="F184" s="11">
        <f t="shared" si="129"/>
        <v>2.8647702137856395</v>
      </c>
      <c r="G184" s="200">
        <f t="shared" si="130"/>
        <v>3.0465164450932836E-2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1.6202538875080585</v>
      </c>
      <c r="C185" s="11">
        <v>1.3460248740803002</v>
      </c>
      <c r="D185" s="11">
        <f t="shared" si="128"/>
        <v>-0.27422901342775829</v>
      </c>
      <c r="E185" s="11">
        <v>0.51604647745684784</v>
      </c>
      <c r="F185" s="11">
        <f t="shared" si="129"/>
        <v>0.24181746402908955</v>
      </c>
      <c r="G185" s="200">
        <f>IF(B185&gt;0,(1+(E185/B185))^(1/($C$6-$B$6))-1,0)</f>
        <v>1.8603778458847531E-2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6.7035964636402419</v>
      </c>
      <c r="C186" s="11">
        <v>6.691693508658469</v>
      </c>
      <c r="D186" s="11">
        <f t="shared" si="128"/>
        <v>-1.1902954981772851E-2</v>
      </c>
      <c r="E186" s="11">
        <v>2.5403014633644565</v>
      </c>
      <c r="F186" s="11">
        <f t="shared" si="129"/>
        <v>2.5283985083826837</v>
      </c>
      <c r="G186" s="200">
        <f t="shared" ref="G186:G205" si="131">IF(B186&gt;0,(1+(E186/B186))^(1/($C$6-$B$6))-1,0)</f>
        <v>2.1652381923480846E-2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2.672843538544456</v>
      </c>
      <c r="C187" s="11">
        <v>1.7467013436378591</v>
      </c>
      <c r="D187" s="11">
        <f t="shared" si="128"/>
        <v>-0.92614219490659688</v>
      </c>
      <c r="E187" s="11">
        <v>0.67441299483571127</v>
      </c>
      <c r="F187" s="11">
        <f t="shared" si="129"/>
        <v>-0.25172920007088562</v>
      </c>
      <c r="G187" s="200">
        <f t="shared" si="131"/>
        <v>1.5112940341685421E-2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3.0260132047116235</v>
      </c>
      <c r="C188" s="11">
        <v>6.9023587659652241</v>
      </c>
      <c r="D188" s="11">
        <f t="shared" si="128"/>
        <v>3.8763455612536006</v>
      </c>
      <c r="E188" s="11">
        <v>3.1287445700253387</v>
      </c>
      <c r="F188" s="11">
        <f t="shared" si="129"/>
        <v>7.0050901312789389</v>
      </c>
      <c r="G188" s="200">
        <f t="shared" si="131"/>
        <v>4.8470003202696788E-2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1.7231378410792708</v>
      </c>
      <c r="C189" s="11">
        <v>1.0889688348977578</v>
      </c>
      <c r="D189" s="11">
        <f t="shared" si="128"/>
        <v>-0.63416900618151306</v>
      </c>
      <c r="E189" s="11">
        <v>0.29582012891136927</v>
      </c>
      <c r="F189" s="11">
        <f t="shared" si="129"/>
        <v>-0.33834887727014379</v>
      </c>
      <c r="G189" s="200">
        <f t="shared" si="131"/>
        <v>1.061828250994834E-2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1.7489108236436519</v>
      </c>
      <c r="C190" s="11">
        <v>1.1916428688431016</v>
      </c>
      <c r="D190" s="11">
        <f t="shared" si="128"/>
        <v>-0.55726795480055036</v>
      </c>
      <c r="E190" s="11">
        <v>0.46908339409116812</v>
      </c>
      <c r="F190" s="11">
        <f t="shared" ref="F190:F191" si="132">SUM(D190:E190)</f>
        <v>-8.8184560709382243E-2</v>
      </c>
      <c r="G190" s="200">
        <f t="shared" si="131"/>
        <v>1.5966800163476069E-2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8.2753811668001358</v>
      </c>
      <c r="C191" s="11">
        <v>7.844854968939825</v>
      </c>
      <c r="D191" s="11">
        <f t="shared" si="128"/>
        <v>-0.43052619786031077</v>
      </c>
      <c r="E191" s="11">
        <v>3.2049734701959518</v>
      </c>
      <c r="F191" s="11">
        <f t="shared" si="132"/>
        <v>2.774447272335641</v>
      </c>
      <c r="G191" s="200">
        <f t="shared" si="131"/>
        <v>2.206336070141468E-2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16.175558222350553</v>
      </c>
      <c r="C192" s="11">
        <v>16.11603226622255</v>
      </c>
      <c r="D192" s="11">
        <f t="shared" si="128"/>
        <v>-5.9525956128002377E-2</v>
      </c>
      <c r="E192" s="11">
        <v>7.3741532527939437</v>
      </c>
      <c r="F192" s="11">
        <f t="shared" ref="F192:F195" si="133">SUM(D192:E192)</f>
        <v>7.3146272966659414</v>
      </c>
      <c r="G192" s="200">
        <f t="shared" si="131"/>
        <v>2.535696910799734E-2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3.2364702936094467</v>
      </c>
      <c r="C193" s="11">
        <v>1.7086952812570197</v>
      </c>
      <c r="D193" s="11">
        <f t="shared" si="128"/>
        <v>-1.527775012352427</v>
      </c>
      <c r="E193" s="11">
        <v>1.4220316292711406</v>
      </c>
      <c r="F193" s="11">
        <f t="shared" si="133"/>
        <v>-0.10574338308128639</v>
      </c>
      <c r="G193" s="200">
        <f t="shared" si="131"/>
        <v>2.4577883388735566E-2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0.97544433999602997</v>
      </c>
      <c r="C194" s="11">
        <v>0.97380540925697434</v>
      </c>
      <c r="D194" s="11">
        <f t="shared" si="128"/>
        <v>-1.6389307390556329E-3</v>
      </c>
      <c r="E194" s="11">
        <v>0.45078038185995167</v>
      </c>
      <c r="F194" s="11">
        <f t="shared" si="133"/>
        <v>0.44914145112089604</v>
      </c>
      <c r="G194" s="200">
        <f t="shared" si="131"/>
        <v>2.564963813811949E-2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10.239061651884585</v>
      </c>
      <c r="C195" s="11">
        <v>8.7501809273039548</v>
      </c>
      <c r="D195" s="11">
        <f t="shared" si="128"/>
        <v>-1.4888807245806301</v>
      </c>
      <c r="E195" s="11">
        <v>3.1353876278989881</v>
      </c>
      <c r="F195" s="11">
        <f t="shared" si="133"/>
        <v>1.6465069033183579</v>
      </c>
      <c r="G195" s="200">
        <f t="shared" si="131"/>
        <v>1.7968602976066839E-2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7.233175329757854</v>
      </c>
      <c r="C196" s="11">
        <v>5.5513980750566017</v>
      </c>
      <c r="D196" s="11">
        <f t="shared" si="128"/>
        <v>-1.6817772547012524</v>
      </c>
      <c r="E196" s="11">
        <v>2.2965434542677956</v>
      </c>
      <c r="F196" s="11">
        <f t="shared" ref="F196" si="134">SUM(D196:E196)</f>
        <v>0.61476619956654321</v>
      </c>
      <c r="G196" s="200">
        <f t="shared" si="131"/>
        <v>1.8552469761648371E-2</v>
      </c>
    </row>
    <row r="197" spans="1:14" x14ac:dyDescent="0.2">
      <c r="A197" t="str">
        <f t="shared" si="127"/>
        <v>54 Textiles, printing and other skilled trades</v>
      </c>
      <c r="B197" s="11">
        <v>3.0115126570656701</v>
      </c>
      <c r="C197" s="11">
        <v>3.4436844972802998</v>
      </c>
      <c r="D197" s="11">
        <f t="shared" si="128"/>
        <v>0.43217184021462973</v>
      </c>
      <c r="E197" s="11">
        <v>1.3128720560343701</v>
      </c>
      <c r="F197" s="11">
        <f t="shared" ref="F197" si="135">SUM(D197:E197)</f>
        <v>1.7450438962489998</v>
      </c>
      <c r="G197" s="200">
        <f t="shared" si="131"/>
        <v>2.4415109386163314E-2</v>
      </c>
    </row>
    <row r="198" spans="1:14" x14ac:dyDescent="0.2">
      <c r="A198" t="str">
        <f t="shared" si="127"/>
        <v>61 Caring personal service occupations</v>
      </c>
      <c r="B198" s="11">
        <v>21.507914674649172</v>
      </c>
      <c r="C198" s="11">
        <v>30.1952637209492</v>
      </c>
      <c r="D198" s="11">
        <f>C198-B198</f>
        <v>8.687349046300028</v>
      </c>
      <c r="E198" s="11">
        <v>14.547778062456761</v>
      </c>
      <c r="F198" s="11">
        <f>SUM(D198:E198)</f>
        <v>23.235127108756789</v>
      </c>
      <c r="G198" s="200">
        <f t="shared" si="131"/>
        <v>3.5042944488050454E-2</v>
      </c>
    </row>
    <row r="199" spans="1:14" x14ac:dyDescent="0.2">
      <c r="A199" t="str">
        <f t="shared" si="127"/>
        <v>62 Leisure, travel and related personal service occupations</v>
      </c>
      <c r="B199" s="11">
        <v>3.9458212079933435</v>
      </c>
      <c r="C199" s="11">
        <v>3.0489744459127079</v>
      </c>
      <c r="D199" s="11">
        <f t="shared" ref="D199:D205" si="136">C199-B199</f>
        <v>-0.89684676208063552</v>
      </c>
      <c r="E199" s="11">
        <v>1.4799759659020302</v>
      </c>
      <c r="F199" s="11">
        <f t="shared" ref="F199:F200" si="137">SUM(D199:E199)</f>
        <v>0.58312920382139466</v>
      </c>
      <c r="G199" s="200">
        <f t="shared" si="131"/>
        <v>2.1460891402409699E-2</v>
      </c>
    </row>
    <row r="200" spans="1:14" x14ac:dyDescent="0.2">
      <c r="A200" t="str">
        <f t="shared" si="127"/>
        <v>63 Community and civil enforcement occupations</v>
      </c>
      <c r="B200" s="11">
        <v>0.13256169015687444</v>
      </c>
      <c r="C200" s="11">
        <v>9.3668459185533071E-2</v>
      </c>
      <c r="D200" s="11">
        <f t="shared" si="136"/>
        <v>-3.8893230971341369E-2</v>
      </c>
      <c r="E200" s="11">
        <v>3.2084740377438394E-2</v>
      </c>
      <c r="F200" s="11">
        <f t="shared" si="137"/>
        <v>-6.8084905939029758E-3</v>
      </c>
      <c r="G200" s="200">
        <f t="shared" si="131"/>
        <v>1.4555055166187492E-2</v>
      </c>
    </row>
    <row r="201" spans="1:14" x14ac:dyDescent="0.2">
      <c r="A201" t="str">
        <f t="shared" si="127"/>
        <v>71 Sales occupations</v>
      </c>
      <c r="B201" s="11">
        <v>12.195478503947818</v>
      </c>
      <c r="C201" s="11">
        <v>13.104777869393805</v>
      </c>
      <c r="D201" s="11">
        <f t="shared" si="136"/>
        <v>0.90929936544598711</v>
      </c>
      <c r="E201" s="11">
        <v>5.6793789687340581</v>
      </c>
      <c r="F201" s="11">
        <f t="shared" ref="F201:F202" si="138">SUM(D201:E201)</f>
        <v>6.5886783341800452</v>
      </c>
      <c r="G201" s="200">
        <f t="shared" si="131"/>
        <v>2.581626978084528E-2</v>
      </c>
    </row>
    <row r="202" spans="1:14" x14ac:dyDescent="0.2">
      <c r="A202" t="str">
        <f t="shared" si="127"/>
        <v>72 Customer service occupations</v>
      </c>
      <c r="B202" s="11">
        <v>3.4498913334074564</v>
      </c>
      <c r="C202" s="11">
        <v>4.3758929733085017</v>
      </c>
      <c r="D202" s="11">
        <f t="shared" si="136"/>
        <v>0.92600163990104534</v>
      </c>
      <c r="E202" s="11">
        <v>1.6093106242964057</v>
      </c>
      <c r="F202" s="11">
        <f t="shared" si="138"/>
        <v>2.5353122641974508</v>
      </c>
      <c r="G202" s="200">
        <f t="shared" si="131"/>
        <v>2.5852938281857307E-2</v>
      </c>
    </row>
    <row r="203" spans="1:14" x14ac:dyDescent="0.2">
      <c r="A203" t="str">
        <f t="shared" si="127"/>
        <v>81 Process, plant and machine operatives</v>
      </c>
      <c r="B203" s="11">
        <v>5.2210407108941164</v>
      </c>
      <c r="C203" s="11">
        <v>6.110682952577724</v>
      </c>
      <c r="D203" s="11">
        <f t="shared" si="136"/>
        <v>0.88964224168360762</v>
      </c>
      <c r="E203" s="11">
        <v>2.1166256086072481</v>
      </c>
      <c r="F203" s="11">
        <f t="shared" ref="F203:F204" si="139">SUM(D203:E203)</f>
        <v>3.0062678502908557</v>
      </c>
      <c r="G203" s="200">
        <f t="shared" si="131"/>
        <v>2.294760979342203E-2</v>
      </c>
    </row>
    <row r="204" spans="1:14" x14ac:dyDescent="0.2">
      <c r="A204" t="str">
        <f t="shared" si="127"/>
        <v>82 Transport and mobile machine drivers and operatives</v>
      </c>
      <c r="B204" s="11">
        <v>5.4395251804957176</v>
      </c>
      <c r="C204" s="11">
        <v>6.1459626668068248</v>
      </c>
      <c r="D204" s="11">
        <f t="shared" si="136"/>
        <v>0.70643748631110714</v>
      </c>
      <c r="E204" s="11">
        <v>2.8350715238722795</v>
      </c>
      <c r="F204" s="11">
        <f t="shared" si="139"/>
        <v>3.5415090101833866</v>
      </c>
      <c r="G204" s="200">
        <f t="shared" si="131"/>
        <v>2.8361296087919152E-2</v>
      </c>
    </row>
    <row r="205" spans="1:14" x14ac:dyDescent="0.2">
      <c r="A205" t="str">
        <f t="shared" si="127"/>
        <v>91 Elementary trades and related occupations</v>
      </c>
      <c r="B205" s="11">
        <v>1.8805392206497182</v>
      </c>
      <c r="C205" s="11">
        <v>5.1863565751594196</v>
      </c>
      <c r="D205" s="11">
        <f t="shared" si="136"/>
        <v>3.3058173545097014</v>
      </c>
      <c r="E205" s="11">
        <v>1.9230754881538847</v>
      </c>
      <c r="F205" s="11">
        <f t="shared" ref="F205" si="140">SUM(D205:E205)</f>
        <v>5.2288928426635861</v>
      </c>
      <c r="G205" s="200">
        <f t="shared" si="131"/>
        <v>4.8079616793319291E-2</v>
      </c>
    </row>
    <row r="206" spans="1:14" x14ac:dyDescent="0.2">
      <c r="A206" t="str">
        <f t="shared" si="127"/>
        <v>92 Elementary administration and service occupations</v>
      </c>
      <c r="B206" s="11">
        <v>10.239103189892372</v>
      </c>
      <c r="C206" s="11">
        <v>8.6344047948348841</v>
      </c>
      <c r="D206" s="11">
        <f t="shared" ref="D206" si="141">C206-B206</f>
        <v>-1.604698395057488</v>
      </c>
      <c r="E206" s="11">
        <v>4.1345393084624513</v>
      </c>
      <c r="F206" s="11">
        <f t="shared" ref="F206" si="142">SUM(D206:E206)</f>
        <v>2.5298409134049633</v>
      </c>
      <c r="G206" s="200">
        <f t="shared" ref="G206:G207" si="143">IF(B206&gt;0,(1+(E206/B206))^(1/($C$6-$B$6))-1,0)</f>
        <v>2.2869733072113929E-2</v>
      </c>
    </row>
    <row r="207" spans="1:14" x14ac:dyDescent="0.2">
      <c r="A207" t="str">
        <f t="shared" si="127"/>
        <v>All occupations</v>
      </c>
      <c r="B207" s="11">
        <f>SUM(B181:B206)</f>
        <v>153.4884957204888</v>
      </c>
      <c r="C207" s="11">
        <f t="shared" ref="C207:F207" si="144">SUM(C181:C206)</f>
        <v>162.05647995435203</v>
      </c>
      <c r="D207" s="11">
        <f t="shared" si="144"/>
        <v>8.5679842338632515</v>
      </c>
      <c r="E207" s="11">
        <f t="shared" si="144"/>
        <v>69.991149968140419</v>
      </c>
      <c r="F207" s="11">
        <f t="shared" si="144"/>
        <v>78.559134202003662</v>
      </c>
      <c r="G207" s="200">
        <f t="shared" si="143"/>
        <v>2.536260884715591E-2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6.7113700555634503</v>
      </c>
      <c r="C210" s="11">
        <v>3.5638069426108463</v>
      </c>
      <c r="D210" s="11">
        <f>C210-B210</f>
        <v>-3.147563112952604</v>
      </c>
      <c r="E210" s="11">
        <v>2.0084481824914713</v>
      </c>
      <c r="F210" s="11">
        <f>SUM(D210:E210)</f>
        <v>-1.1391149304611328</v>
      </c>
      <c r="G210" s="200">
        <f>IF(B210&gt;0,(1+(E210/B210))^(1/($C$6-$B$6))-1,0)</f>
        <v>1.7606212676565036E-2</v>
      </c>
    </row>
    <row r="211" spans="1:7" x14ac:dyDescent="0.2">
      <c r="A211" t="str">
        <f t="shared" si="146"/>
        <v>12 Other managers and proprietors</v>
      </c>
      <c r="B211" s="11">
        <v>4.0241842316918941</v>
      </c>
      <c r="C211" s="11">
        <v>2.903558467564245</v>
      </c>
      <c r="D211" s="11">
        <f t="shared" ref="D211:D226" si="147">C211-B211</f>
        <v>-1.1206257641276491</v>
      </c>
      <c r="E211" s="11">
        <v>1.7557080074987621</v>
      </c>
      <c r="F211" s="11">
        <f t="shared" ref="F211:F218" si="148">SUM(D211:E211)</f>
        <v>0.63508224337111296</v>
      </c>
      <c r="G211" s="200">
        <f t="shared" ref="G211:G213" si="149">IF(B211&gt;0,(1+(E211/B211))^(1/($C$6-$B$6))-1,0)</f>
        <v>2.4431189606491932E-2</v>
      </c>
    </row>
    <row r="212" spans="1:7" x14ac:dyDescent="0.2">
      <c r="A212" t="str">
        <f t="shared" si="146"/>
        <v>21 Science, research, engineering and technology professionals</v>
      </c>
      <c r="B212" s="11">
        <v>3.4302117839017958</v>
      </c>
      <c r="C212" s="11">
        <v>2.7303625514918246</v>
      </c>
      <c r="D212" s="11">
        <f t="shared" si="147"/>
        <v>-0.69984923240997121</v>
      </c>
      <c r="E212" s="11">
        <v>1.0383375327189663</v>
      </c>
      <c r="F212" s="11">
        <f t="shared" si="148"/>
        <v>0.33848830030899513</v>
      </c>
      <c r="G212" s="200">
        <f t="shared" si="149"/>
        <v>1.7785770362830799E-2</v>
      </c>
    </row>
    <row r="213" spans="1:7" x14ac:dyDescent="0.2">
      <c r="A213" t="str">
        <f t="shared" si="146"/>
        <v>22 Health professionals</v>
      </c>
      <c r="B213" s="11">
        <v>2.6013452660362129</v>
      </c>
      <c r="C213" s="11">
        <v>1.5274290434827982</v>
      </c>
      <c r="D213" s="11">
        <f t="shared" si="147"/>
        <v>-1.0739162225534147</v>
      </c>
      <c r="E213" s="11">
        <v>0.90368794705459321</v>
      </c>
      <c r="F213" s="11">
        <f t="shared" si="148"/>
        <v>-0.17022827549882147</v>
      </c>
      <c r="G213" s="200">
        <f t="shared" si="149"/>
        <v>2.0076969770558506E-2</v>
      </c>
    </row>
    <row r="214" spans="1:7" x14ac:dyDescent="0.2">
      <c r="A214" t="str">
        <f t="shared" si="146"/>
        <v>23 Teaching and other educational professionals</v>
      </c>
      <c r="B214" s="11">
        <v>1.2865191287685822</v>
      </c>
      <c r="C214" s="11">
        <v>0.6342613940745937</v>
      </c>
      <c r="D214" s="11">
        <f t="shared" si="147"/>
        <v>-0.65225773469398851</v>
      </c>
      <c r="E214" s="11">
        <v>0.40166189166325394</v>
      </c>
      <c r="F214" s="11">
        <f t="shared" si="148"/>
        <v>-0.25059584303073457</v>
      </c>
      <c r="G214" s="200">
        <f>IF(B214&gt;0,(1+(E214/B214))^(1/($C$6-$B$6))-1,0)</f>
        <v>1.8279149204676548E-2</v>
      </c>
    </row>
    <row r="215" spans="1:7" x14ac:dyDescent="0.2">
      <c r="A215" t="str">
        <f t="shared" si="146"/>
        <v>24 Business, media and public service professionals</v>
      </c>
      <c r="B215" s="11">
        <v>4.0284904313318259</v>
      </c>
      <c r="C215" s="11">
        <v>2.455887666574367</v>
      </c>
      <c r="D215" s="11">
        <f t="shared" si="147"/>
        <v>-1.572602764757459</v>
      </c>
      <c r="E215" s="11">
        <v>1.1852752511948876</v>
      </c>
      <c r="F215" s="11">
        <f t="shared" si="148"/>
        <v>-0.38732751356257134</v>
      </c>
      <c r="G215" s="200">
        <f t="shared" ref="G215:G234" si="150">IF(B215&gt;0,(1+(E215/B215))^(1/($C$6-$B$6))-1,0)</f>
        <v>1.7342711843014946E-2</v>
      </c>
    </row>
    <row r="216" spans="1:7" x14ac:dyDescent="0.2">
      <c r="A216" t="str">
        <f t="shared" si="146"/>
        <v>31 Science, engineering and technology associate professionals</v>
      </c>
      <c r="B216" s="11">
        <v>1.982896895680009</v>
      </c>
      <c r="C216" s="11">
        <v>1.4210598969736079</v>
      </c>
      <c r="D216" s="11">
        <f t="shared" si="147"/>
        <v>-0.56183699870640114</v>
      </c>
      <c r="E216" s="11">
        <v>0.5708253363358099</v>
      </c>
      <c r="F216" s="11">
        <f t="shared" si="148"/>
        <v>8.9883376294087602E-3</v>
      </c>
      <c r="G216" s="200">
        <f t="shared" si="150"/>
        <v>1.7009246850320681E-2</v>
      </c>
    </row>
    <row r="217" spans="1:7" x14ac:dyDescent="0.2">
      <c r="A217" t="str">
        <f t="shared" si="146"/>
        <v>32 Health and social care associate professionals</v>
      </c>
      <c r="B217" s="11">
        <v>2.2060599927906224</v>
      </c>
      <c r="C217" s="11">
        <v>2.379101552955027</v>
      </c>
      <c r="D217" s="11">
        <f t="shared" si="147"/>
        <v>0.17304156016440464</v>
      </c>
      <c r="E217" s="11">
        <v>1.3947475177965702</v>
      </c>
      <c r="F217" s="11">
        <f t="shared" si="148"/>
        <v>1.5677890779609749</v>
      </c>
      <c r="G217" s="200">
        <f t="shared" si="150"/>
        <v>3.3202636693191234E-2</v>
      </c>
    </row>
    <row r="218" spans="1:7" x14ac:dyDescent="0.2">
      <c r="A218" t="str">
        <f t="shared" si="146"/>
        <v>33 Protective service occupations</v>
      </c>
      <c r="B218" s="11">
        <v>1.8290653373836536</v>
      </c>
      <c r="C218" s="11">
        <v>0.83432566912904305</v>
      </c>
      <c r="D218" s="11">
        <f t="shared" si="147"/>
        <v>-0.99473966825461058</v>
      </c>
      <c r="E218" s="11">
        <v>0.32765630870763229</v>
      </c>
      <c r="F218" s="11">
        <f t="shared" si="148"/>
        <v>-0.66708335954697828</v>
      </c>
      <c r="G218" s="200">
        <f t="shared" si="150"/>
        <v>1.104617813873543E-2</v>
      </c>
    </row>
    <row r="219" spans="1:7" x14ac:dyDescent="0.2">
      <c r="A219" t="str">
        <f t="shared" si="146"/>
        <v>34 Culture, media and sports occupations</v>
      </c>
      <c r="B219" s="11">
        <v>0.70803593264767606</v>
      </c>
      <c r="C219" s="11">
        <v>0.23296274968392872</v>
      </c>
      <c r="D219" s="11">
        <f t="shared" si="147"/>
        <v>-0.47507318296374734</v>
      </c>
      <c r="E219" s="11">
        <v>0.13039995445378283</v>
      </c>
      <c r="F219" s="11">
        <f t="shared" ref="F219:F220" si="151">SUM(D219:E219)</f>
        <v>-0.34467322850996451</v>
      </c>
      <c r="G219" s="200">
        <f t="shared" si="150"/>
        <v>1.1333292092234659E-2</v>
      </c>
    </row>
    <row r="220" spans="1:7" x14ac:dyDescent="0.2">
      <c r="A220" t="str">
        <f t="shared" si="146"/>
        <v>35 Business and public service associate professionals</v>
      </c>
      <c r="B220" s="11">
        <v>6.1301896160210134</v>
      </c>
      <c r="C220" s="11">
        <v>3.9872210363450571</v>
      </c>
      <c r="D220" s="11">
        <f t="shared" si="147"/>
        <v>-2.1429685796759563</v>
      </c>
      <c r="E220" s="11">
        <v>1.8951179627029815</v>
      </c>
      <c r="F220" s="11">
        <f t="shared" si="151"/>
        <v>-0.24785061697297484</v>
      </c>
      <c r="G220" s="200">
        <f t="shared" si="150"/>
        <v>1.8120507248235773E-2</v>
      </c>
    </row>
    <row r="221" spans="1:7" x14ac:dyDescent="0.2">
      <c r="A221" t="str">
        <f t="shared" si="146"/>
        <v>41 Administrative occupations</v>
      </c>
      <c r="B221" s="11">
        <v>16.874710334103082</v>
      </c>
      <c r="C221" s="11">
        <v>10.510131300563286</v>
      </c>
      <c r="D221" s="11">
        <f t="shared" si="147"/>
        <v>-6.3645790335397958</v>
      </c>
      <c r="E221" s="11">
        <v>5.7772363761614622</v>
      </c>
      <c r="F221" s="11">
        <f t="shared" ref="F221:F224" si="152">SUM(D221:E221)</f>
        <v>-0.58734265737833358</v>
      </c>
      <c r="G221" s="200">
        <f t="shared" si="150"/>
        <v>1.9822556858948515E-2</v>
      </c>
    </row>
    <row r="222" spans="1:7" x14ac:dyDescent="0.2">
      <c r="A222" t="str">
        <f t="shared" si="146"/>
        <v>42 Secretarial and related occupations</v>
      </c>
      <c r="B222" s="11">
        <v>3.4467387890775787</v>
      </c>
      <c r="C222" s="11">
        <v>0.62120217676892764</v>
      </c>
      <c r="D222" s="11">
        <f t="shared" si="147"/>
        <v>-2.8255366123086509</v>
      </c>
      <c r="E222" s="11">
        <v>0.89265951243099317</v>
      </c>
      <c r="F222" s="11">
        <f t="shared" si="152"/>
        <v>-1.9328770998776577</v>
      </c>
      <c r="G222" s="200">
        <f t="shared" si="150"/>
        <v>1.5472288213350449E-2</v>
      </c>
    </row>
    <row r="223" spans="1:7" x14ac:dyDescent="0.2">
      <c r="A223" t="str">
        <f t="shared" si="146"/>
        <v>51 Skilled agricultural and related trades</v>
      </c>
      <c r="B223" s="11">
        <v>1.4234246527973062</v>
      </c>
      <c r="C223" s="11">
        <v>1.0962059838594107</v>
      </c>
      <c r="D223" s="11">
        <f t="shared" si="147"/>
        <v>-0.32721866893789553</v>
      </c>
      <c r="E223" s="11">
        <v>0.63327880563666272</v>
      </c>
      <c r="F223" s="11">
        <f t="shared" si="152"/>
        <v>0.30606013669876719</v>
      </c>
      <c r="G223" s="200">
        <f t="shared" si="150"/>
        <v>2.4839398764479048E-2</v>
      </c>
    </row>
    <row r="224" spans="1:7" x14ac:dyDescent="0.2">
      <c r="A224" t="str">
        <f t="shared" si="146"/>
        <v>52 Skilled metal, electrical and electronic trades</v>
      </c>
      <c r="B224" s="11">
        <v>5.1083640447232064</v>
      </c>
      <c r="C224" s="11">
        <v>3.3825434680678228</v>
      </c>
      <c r="D224" s="11">
        <f t="shared" si="147"/>
        <v>-1.7258205766553836</v>
      </c>
      <c r="E224" s="11">
        <v>1.4623807193499192</v>
      </c>
      <c r="F224" s="11">
        <f t="shared" si="152"/>
        <v>-0.26343985730546438</v>
      </c>
      <c r="G224" s="200">
        <f t="shared" si="150"/>
        <v>1.6924827713224788E-2</v>
      </c>
    </row>
    <row r="225" spans="1:7" x14ac:dyDescent="0.2">
      <c r="A225" t="str">
        <f t="shared" si="146"/>
        <v>53 Skilled construction and building trades</v>
      </c>
      <c r="B225" s="11">
        <v>6.0957268012114714</v>
      </c>
      <c r="C225" s="11">
        <v>4.8531708915890395</v>
      </c>
      <c r="D225" s="11">
        <f t="shared" si="147"/>
        <v>-1.2425559096224319</v>
      </c>
      <c r="E225" s="11">
        <v>2.3436337355090235</v>
      </c>
      <c r="F225" s="11">
        <f t="shared" ref="F225" si="153">SUM(D225:E225)</f>
        <v>1.1010778258865916</v>
      </c>
      <c r="G225" s="200">
        <f t="shared" si="150"/>
        <v>2.1924794599169184E-2</v>
      </c>
    </row>
    <row r="226" spans="1:7" x14ac:dyDescent="0.2">
      <c r="A226" t="str">
        <f t="shared" si="146"/>
        <v>54 Textiles, printing and other skilled trades</v>
      </c>
      <c r="B226" s="11">
        <v>3.0859604709273345</v>
      </c>
      <c r="C226" s="11">
        <v>2.0192457089501148</v>
      </c>
      <c r="D226" s="11">
        <f t="shared" si="147"/>
        <v>-1.0667147619772197</v>
      </c>
      <c r="E226" s="11">
        <v>0.97296068538689195</v>
      </c>
      <c r="F226" s="11">
        <f t="shared" ref="F226" si="154">SUM(D226:E226)</f>
        <v>-9.3754076590327751E-2</v>
      </c>
      <c r="G226" s="200">
        <f t="shared" si="150"/>
        <v>1.8438207326356482E-2</v>
      </c>
    </row>
    <row r="227" spans="1:7" x14ac:dyDescent="0.2">
      <c r="A227" t="str">
        <f t="shared" si="146"/>
        <v>61 Caring personal service occupations</v>
      </c>
      <c r="B227" s="11">
        <v>15.175037701737009</v>
      </c>
      <c r="C227" s="11">
        <v>10.26952368003624</v>
      </c>
      <c r="D227" s="11">
        <f>C227-B227</f>
        <v>-4.9055140217007693</v>
      </c>
      <c r="E227" s="11">
        <v>6.313784633907658</v>
      </c>
      <c r="F227" s="11">
        <f>SUM(D227:E227)</f>
        <v>1.4082706122068887</v>
      </c>
      <c r="G227" s="200">
        <f t="shared" si="150"/>
        <v>2.3463099763536999E-2</v>
      </c>
    </row>
    <row r="228" spans="1:7" x14ac:dyDescent="0.2">
      <c r="A228" t="str">
        <f t="shared" si="146"/>
        <v>62 Leisure, travel and related personal service occupations</v>
      </c>
      <c r="B228" s="11">
        <v>3.9933547451945084</v>
      </c>
      <c r="C228" s="11">
        <v>2.2373285089981918</v>
      </c>
      <c r="D228" s="11">
        <f t="shared" ref="D228:D234" si="155">C228-B228</f>
        <v>-1.7560262361963166</v>
      </c>
      <c r="E228" s="11">
        <v>1.3371198698659748</v>
      </c>
      <c r="F228" s="11">
        <f t="shared" ref="F228:F229" si="156">SUM(D228:E228)</f>
        <v>-0.41890636633034184</v>
      </c>
      <c r="G228" s="200">
        <f t="shared" si="150"/>
        <v>1.9440459458724968E-2</v>
      </c>
    </row>
    <row r="229" spans="1:7" x14ac:dyDescent="0.2">
      <c r="A229" t="str">
        <f t="shared" si="146"/>
        <v>63 Community and civil enforcement occupations</v>
      </c>
      <c r="B229" s="11">
        <v>0.17907112375819043</v>
      </c>
      <c r="C229" s="11">
        <v>0.10384602776099074</v>
      </c>
      <c r="D229" s="11">
        <f t="shared" si="155"/>
        <v>-7.522509599719969E-2</v>
      </c>
      <c r="E229" s="11">
        <v>4.9199144612306699E-2</v>
      </c>
      <c r="F229" s="11">
        <f t="shared" si="156"/>
        <v>-2.6025951384892991E-2</v>
      </c>
      <c r="G229" s="200">
        <f t="shared" si="150"/>
        <v>1.631480629459281E-2</v>
      </c>
    </row>
    <row r="230" spans="1:7" x14ac:dyDescent="0.2">
      <c r="A230" t="str">
        <f t="shared" si="146"/>
        <v>71 Sales occupations</v>
      </c>
      <c r="B230" s="11">
        <v>11.375696191705597</v>
      </c>
      <c r="C230" s="11">
        <v>7.5838346905674516</v>
      </c>
      <c r="D230" s="11">
        <f t="shared" si="155"/>
        <v>-3.7918615011381451</v>
      </c>
      <c r="E230" s="11">
        <v>4.3675120659081772</v>
      </c>
      <c r="F230" s="11">
        <f t="shared" ref="F230:F231" si="157">SUM(D230:E230)</f>
        <v>0.57565056477003207</v>
      </c>
      <c r="G230" s="200">
        <f t="shared" si="150"/>
        <v>2.1898316547786623E-2</v>
      </c>
    </row>
    <row r="231" spans="1:7" x14ac:dyDescent="0.2">
      <c r="A231" t="str">
        <f t="shared" si="146"/>
        <v>72 Customer service occupations</v>
      </c>
      <c r="B231" s="11">
        <v>3.1995933758363981</v>
      </c>
      <c r="C231" s="11">
        <v>2.6637962726438049</v>
      </c>
      <c r="D231" s="11">
        <f t="shared" si="155"/>
        <v>-0.53579710319259322</v>
      </c>
      <c r="E231" s="11">
        <v>1.3417959412869016</v>
      </c>
      <c r="F231" s="11">
        <f t="shared" si="157"/>
        <v>0.80599883809430839</v>
      </c>
      <c r="G231" s="200">
        <f t="shared" si="150"/>
        <v>2.3621964712303267E-2</v>
      </c>
    </row>
    <row r="232" spans="1:7" x14ac:dyDescent="0.2">
      <c r="A232" t="str">
        <f t="shared" si="146"/>
        <v>81 Process, plant and machine operatives</v>
      </c>
      <c r="B232" s="11">
        <v>5.9590650637339069</v>
      </c>
      <c r="C232" s="11">
        <v>5.1350336214565022</v>
      </c>
      <c r="D232" s="11">
        <f t="shared" si="155"/>
        <v>-0.82403144227740466</v>
      </c>
      <c r="E232" s="11">
        <v>2.3215394342510054</v>
      </c>
      <c r="F232" s="11">
        <f t="shared" ref="F232:F233" si="158">SUM(D232:E232)</f>
        <v>1.4975079919736007</v>
      </c>
      <c r="G232" s="200">
        <f t="shared" si="150"/>
        <v>2.2175798828096394E-2</v>
      </c>
    </row>
    <row r="233" spans="1:7" x14ac:dyDescent="0.2">
      <c r="A233" t="str">
        <f t="shared" si="146"/>
        <v>82 Transport and mobile machine drivers and operatives</v>
      </c>
      <c r="B233" s="11">
        <v>7.1948154202840691</v>
      </c>
      <c r="C233" s="11">
        <v>6.2546200534464154</v>
      </c>
      <c r="D233" s="11">
        <f t="shared" si="155"/>
        <v>-0.9401953668376537</v>
      </c>
      <c r="E233" s="11">
        <v>3.5593173821817907</v>
      </c>
      <c r="F233" s="11">
        <f t="shared" si="158"/>
        <v>2.619122015344137</v>
      </c>
      <c r="G233" s="200">
        <f t="shared" si="150"/>
        <v>2.7157518078337439E-2</v>
      </c>
    </row>
    <row r="234" spans="1:7" x14ac:dyDescent="0.2">
      <c r="A234" t="str">
        <f t="shared" si="146"/>
        <v>91 Elementary trades and related occupations</v>
      </c>
      <c r="B234" s="11">
        <v>2.8869189255414294</v>
      </c>
      <c r="C234" s="11">
        <v>4.8543419468472955</v>
      </c>
      <c r="D234" s="11">
        <f t="shared" si="155"/>
        <v>1.9674230213058661</v>
      </c>
      <c r="E234" s="11">
        <v>1.9721520760945284</v>
      </c>
      <c r="F234" s="11">
        <f t="shared" ref="F234" si="159">SUM(D234:E234)</f>
        <v>3.9395750974003945</v>
      </c>
      <c r="G234" s="200">
        <f t="shared" si="150"/>
        <v>3.5319936838147825E-2</v>
      </c>
    </row>
    <row r="235" spans="1:7" x14ac:dyDescent="0.2">
      <c r="A235" t="str">
        <f t="shared" si="146"/>
        <v>92 Elementary administration and service occupations</v>
      </c>
      <c r="B235" s="11">
        <v>15.956317929623765</v>
      </c>
      <c r="C235" s="11">
        <v>10.333459160858739</v>
      </c>
      <c r="D235" s="11">
        <f t="shared" ref="D235" si="160">C235-B235</f>
        <v>-5.6228587687650258</v>
      </c>
      <c r="E235" s="11">
        <v>5.7693125764717585</v>
      </c>
      <c r="F235" s="11">
        <f t="shared" ref="F235" si="161">SUM(D235:E235)</f>
        <v>0.14645380770673277</v>
      </c>
      <c r="G235" s="200">
        <f t="shared" ref="G235:G236" si="162">IF(B235&gt;0,(1+(E235/B235))^(1/($C$6-$B$6))-1,0)</f>
        <v>2.0788997843429469E-2</v>
      </c>
    </row>
    <row r="236" spans="1:7" x14ac:dyDescent="0.2">
      <c r="A236" t="str">
        <f t="shared" si="146"/>
        <v>All occupations</v>
      </c>
      <c r="B236" s="11">
        <f>SUM(B210:B235)</f>
        <v>136.89316424207158</v>
      </c>
      <c r="C236" s="11">
        <f t="shared" ref="C236:F236" si="163">SUM(C210:C235)</f>
        <v>94.588260463299576</v>
      </c>
      <c r="D236" s="11">
        <f t="shared" si="163"/>
        <v>-42.304903778772015</v>
      </c>
      <c r="E236" s="11">
        <f t="shared" si="163"/>
        <v>50.725748851673771</v>
      </c>
      <c r="F236" s="11">
        <f t="shared" si="163"/>
        <v>8.4208450729017486</v>
      </c>
      <c r="G236" s="200">
        <f t="shared" si="162"/>
        <v>2.1236488347082139E-2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4.478065622377577</v>
      </c>
      <c r="C239" s="11">
        <v>2.5227789379891599</v>
      </c>
      <c r="D239" s="11">
        <f>C239-B239</f>
        <v>-1.9552866843884171</v>
      </c>
      <c r="E239" s="11">
        <v>1.3618083016853899</v>
      </c>
      <c r="F239" s="11">
        <f>SUM(D239:E239)</f>
        <v>-0.59347838270302722</v>
      </c>
      <c r="G239" s="200">
        <f>IF(B239&gt;0,(1+(E239/B239))^(1/($C$6-$B$6))-1,0)</f>
        <v>1.7858797168621487E-2</v>
      </c>
    </row>
    <row r="240" spans="1:7" x14ac:dyDescent="0.2">
      <c r="A240" t="str">
        <f t="shared" si="165"/>
        <v>12 Other managers and proprietors</v>
      </c>
      <c r="B240" s="11">
        <v>2.3579555521108309</v>
      </c>
      <c r="C240" s="11">
        <v>1.4469053926940045</v>
      </c>
      <c r="D240" s="11">
        <f t="shared" ref="D240:D255" si="166">C240-B240</f>
        <v>-0.91105015941682632</v>
      </c>
      <c r="E240" s="11">
        <v>0.80636656351196867</v>
      </c>
      <c r="F240" s="11">
        <f t="shared" ref="F240:F247" si="167">SUM(D240:E240)</f>
        <v>-0.10468359590485765</v>
      </c>
      <c r="G240" s="200">
        <f t="shared" ref="G240:G242" si="168">IF(B240&gt;0,(1+(E240/B240))^(1/($C$6-$B$6))-1,0)</f>
        <v>1.9803124296883023E-2</v>
      </c>
    </row>
    <row r="241" spans="1:7" x14ac:dyDescent="0.2">
      <c r="A241" t="str">
        <f t="shared" si="165"/>
        <v>21 Science, research, engineering and technology professionals</v>
      </c>
      <c r="B241" s="11">
        <v>2.0330669813416957</v>
      </c>
      <c r="C241" s="11">
        <v>1.6563908606591917</v>
      </c>
      <c r="D241" s="11">
        <f t="shared" si="166"/>
        <v>-0.376676120682504</v>
      </c>
      <c r="E241" s="11">
        <v>0.55108515274696457</v>
      </c>
      <c r="F241" s="11">
        <f t="shared" si="167"/>
        <v>0.17440903206446057</v>
      </c>
      <c r="G241" s="200">
        <f t="shared" si="168"/>
        <v>1.611865819341296E-2</v>
      </c>
    </row>
    <row r="242" spans="1:7" x14ac:dyDescent="0.2">
      <c r="A242" t="str">
        <f t="shared" si="165"/>
        <v>22 Health professionals</v>
      </c>
      <c r="B242" s="11">
        <v>1.3112308776980561</v>
      </c>
      <c r="C242" s="11">
        <v>0.5373376335855844</v>
      </c>
      <c r="D242" s="11">
        <f t="shared" si="166"/>
        <v>-0.77389324411247173</v>
      </c>
      <c r="E242" s="11">
        <v>0.3393657759958153</v>
      </c>
      <c r="F242" s="11">
        <f t="shared" si="167"/>
        <v>-0.43452746811665643</v>
      </c>
      <c r="G242" s="200">
        <f t="shared" si="168"/>
        <v>1.5463036669905561E-2</v>
      </c>
    </row>
    <row r="243" spans="1:7" x14ac:dyDescent="0.2">
      <c r="A243" t="str">
        <f t="shared" si="165"/>
        <v>23 Teaching and other educational professionals</v>
      </c>
      <c r="B243" s="11">
        <v>0.79273735880105123</v>
      </c>
      <c r="C243" s="11">
        <v>0.3356634741687004</v>
      </c>
      <c r="D243" s="11">
        <f t="shared" si="166"/>
        <v>-0.45707388463235082</v>
      </c>
      <c r="E243" s="11">
        <v>0.19900571991189242</v>
      </c>
      <c r="F243" s="11">
        <f t="shared" si="167"/>
        <v>-0.2580681647204584</v>
      </c>
      <c r="G243" s="200">
        <f>IF(B243&gt;0,(1+(E243/B243))^(1/($C$6-$B$6))-1,0)</f>
        <v>1.5043505579456662E-2</v>
      </c>
    </row>
    <row r="244" spans="1:7" x14ac:dyDescent="0.2">
      <c r="A244" t="str">
        <f t="shared" si="165"/>
        <v>24 Business, media and public service professionals</v>
      </c>
      <c r="B244" s="11">
        <v>2.3575478135824253</v>
      </c>
      <c r="C244" s="11">
        <v>1.2772067307868262</v>
      </c>
      <c r="D244" s="11">
        <f t="shared" si="166"/>
        <v>-1.080341082795599</v>
      </c>
      <c r="E244" s="11">
        <v>0.64460103214271436</v>
      </c>
      <c r="F244" s="11">
        <f t="shared" si="167"/>
        <v>-0.43574005065288468</v>
      </c>
      <c r="G244" s="200">
        <f t="shared" ref="G244:G263" si="169">IF(B244&gt;0,(1+(E244/B244))^(1/($C$6-$B$6))-1,0)</f>
        <v>1.6244279827624108E-2</v>
      </c>
    </row>
    <row r="245" spans="1:7" x14ac:dyDescent="0.2">
      <c r="A245" t="str">
        <f t="shared" si="165"/>
        <v>31 Science, engineering and technology associate professionals</v>
      </c>
      <c r="B245" s="11">
        <v>1.526518826103836</v>
      </c>
      <c r="C245" s="11">
        <v>1.1406185425675592</v>
      </c>
      <c r="D245" s="11">
        <f t="shared" si="166"/>
        <v>-0.38590028353627681</v>
      </c>
      <c r="E245" s="11">
        <v>0.43023272351699793</v>
      </c>
      <c r="F245" s="11">
        <f t="shared" si="167"/>
        <v>4.4332439980721117E-2</v>
      </c>
      <c r="G245" s="200">
        <f>IF(B245&gt;0,(1+(E245/B245))^(1/($C$6-$B$6))-1,0)</f>
        <v>1.6690818236073435E-2</v>
      </c>
    </row>
    <row r="246" spans="1:7" x14ac:dyDescent="0.2">
      <c r="A246" t="str">
        <f t="shared" si="165"/>
        <v>32 Health and social care associate professionals</v>
      </c>
      <c r="B246" s="11">
        <v>0.54749138112516194</v>
      </c>
      <c r="C246" s="11">
        <v>0.33477048851499064</v>
      </c>
      <c r="D246" s="11">
        <f t="shared" si="166"/>
        <v>-0.2127208926101713</v>
      </c>
      <c r="E246" s="11">
        <v>0.2080021773065151</v>
      </c>
      <c r="F246" s="11">
        <f t="shared" si="167"/>
        <v>-4.7187153036561957E-3</v>
      </c>
      <c r="G246" s="200">
        <f t="shared" si="169"/>
        <v>2.1700404381186811E-2</v>
      </c>
    </row>
    <row r="247" spans="1:7" x14ac:dyDescent="0.2">
      <c r="A247" t="str">
        <f t="shared" si="165"/>
        <v>33 Protective service occupations</v>
      </c>
      <c r="B247" s="11">
        <v>0.96961894184854158</v>
      </c>
      <c r="C247" s="11">
        <v>0.51807714834549412</v>
      </c>
      <c r="D247" s="11">
        <f t="shared" si="166"/>
        <v>-0.45154179350304746</v>
      </c>
      <c r="E247" s="11">
        <v>0.22644451225313145</v>
      </c>
      <c r="F247" s="11">
        <f t="shared" si="167"/>
        <v>-0.22509728124991601</v>
      </c>
      <c r="G247" s="200">
        <f t="shared" si="169"/>
        <v>1.4090876046497947E-2</v>
      </c>
    </row>
    <row r="248" spans="1:7" x14ac:dyDescent="0.2">
      <c r="A248" t="str">
        <f t="shared" si="165"/>
        <v>34 Culture, media and sports occupations</v>
      </c>
      <c r="B248" s="11">
        <v>0.68488412441313673</v>
      </c>
      <c r="C248" s="11">
        <v>0.24344190601576307</v>
      </c>
      <c r="D248" s="11">
        <f t="shared" si="166"/>
        <v>-0.44144221839737363</v>
      </c>
      <c r="E248" s="11">
        <v>0.13894853771438806</v>
      </c>
      <c r="F248" s="11">
        <f t="shared" ref="F248:F249" si="170">SUM(D248:E248)</f>
        <v>-0.30249368068298554</v>
      </c>
      <c r="G248" s="200">
        <f t="shared" si="169"/>
        <v>1.2390653667515128E-2</v>
      </c>
    </row>
    <row r="249" spans="1:7" x14ac:dyDescent="0.2">
      <c r="A249" t="str">
        <f t="shared" si="165"/>
        <v>35 Business and public service associate professionals</v>
      </c>
      <c r="B249" s="11">
        <v>3.2260125988401356</v>
      </c>
      <c r="C249" s="11">
        <v>1.6443577837583179</v>
      </c>
      <c r="D249" s="11">
        <f t="shared" si="166"/>
        <v>-1.5816548150818177</v>
      </c>
      <c r="E249" s="11">
        <v>0.79551021829437385</v>
      </c>
      <c r="F249" s="11">
        <f t="shared" si="170"/>
        <v>-0.78614459678744386</v>
      </c>
      <c r="G249" s="200">
        <f t="shared" si="169"/>
        <v>1.4802741647362172E-2</v>
      </c>
    </row>
    <row r="250" spans="1:7" x14ac:dyDescent="0.2">
      <c r="A250" t="str">
        <f t="shared" si="165"/>
        <v>41 Administrative occupations</v>
      </c>
      <c r="B250" s="11">
        <v>6.962743529424805</v>
      </c>
      <c r="C250" s="11">
        <v>2.0113301831806405</v>
      </c>
      <c r="D250" s="11">
        <f t="shared" si="166"/>
        <v>-4.9514133462441645</v>
      </c>
      <c r="E250" s="11">
        <v>1.4368393822101775</v>
      </c>
      <c r="F250" s="11">
        <f t="shared" ref="F250:F253" si="171">SUM(D250:E250)</f>
        <v>-3.5145739640339873</v>
      </c>
      <c r="G250" s="200">
        <f t="shared" si="169"/>
        <v>1.2585773812286094E-2</v>
      </c>
    </row>
    <row r="251" spans="1:7" x14ac:dyDescent="0.2">
      <c r="A251" t="str">
        <f t="shared" si="165"/>
        <v>42 Secretarial and related occupations</v>
      </c>
      <c r="B251" s="11">
        <v>2.7067927399278866</v>
      </c>
      <c r="C251" s="11">
        <v>0.48051405440634165</v>
      </c>
      <c r="D251" s="11">
        <f t="shared" si="166"/>
        <v>-2.2262786855215451</v>
      </c>
      <c r="E251" s="11">
        <v>0.51699620120067458</v>
      </c>
      <c r="F251" s="11">
        <f t="shared" si="171"/>
        <v>-1.7092824843208705</v>
      </c>
      <c r="G251" s="200">
        <f t="shared" si="169"/>
        <v>1.1721020034993979E-2</v>
      </c>
    </row>
    <row r="252" spans="1:7" x14ac:dyDescent="0.2">
      <c r="A252" t="str">
        <f t="shared" si="165"/>
        <v>51 Skilled agricultural and related trades</v>
      </c>
      <c r="B252" s="11">
        <v>1.0706697770151621</v>
      </c>
      <c r="C252" s="11">
        <v>1.1337919057609847</v>
      </c>
      <c r="D252" s="11">
        <f t="shared" si="166"/>
        <v>6.312212874582257E-2</v>
      </c>
      <c r="E252" s="11">
        <v>0.48820622598536689</v>
      </c>
      <c r="F252" s="11">
        <f t="shared" si="171"/>
        <v>0.55132835473118946</v>
      </c>
      <c r="G252" s="200">
        <f t="shared" si="169"/>
        <v>2.5361646155978246E-2</v>
      </c>
    </row>
    <row r="253" spans="1:7" x14ac:dyDescent="0.2">
      <c r="A253" t="str">
        <f t="shared" si="165"/>
        <v>52 Skilled metal, electrical and electronic trades</v>
      </c>
      <c r="B253" s="11">
        <v>2.4469617244408934</v>
      </c>
      <c r="C253" s="11">
        <v>1.4108335323689429</v>
      </c>
      <c r="D253" s="11">
        <f t="shared" si="166"/>
        <v>-1.0361281920719505</v>
      </c>
      <c r="E253" s="11">
        <v>0.70248842873894324</v>
      </c>
      <c r="F253" s="11">
        <f t="shared" si="171"/>
        <v>-0.33363976333300727</v>
      </c>
      <c r="G253" s="200">
        <f t="shared" si="169"/>
        <v>1.6967726664643745E-2</v>
      </c>
    </row>
    <row r="254" spans="1:7" x14ac:dyDescent="0.2">
      <c r="A254" t="str">
        <f t="shared" si="165"/>
        <v>53 Skilled construction and building trades</v>
      </c>
      <c r="B254" s="11">
        <v>2.7948892128705398</v>
      </c>
      <c r="C254" s="11">
        <v>2.1786208803743503</v>
      </c>
      <c r="D254" s="11">
        <f t="shared" si="166"/>
        <v>-0.61626833249618951</v>
      </c>
      <c r="E254" s="11">
        <v>1.0029094058149266</v>
      </c>
      <c r="F254" s="11">
        <f t="shared" ref="F254" si="172">SUM(D254:E254)</f>
        <v>0.38664107331873709</v>
      </c>
      <c r="G254" s="200">
        <f t="shared" si="169"/>
        <v>2.0652308796251351E-2</v>
      </c>
    </row>
    <row r="255" spans="1:7" x14ac:dyDescent="0.2">
      <c r="A255" t="str">
        <f t="shared" si="165"/>
        <v>54 Textiles, printing and other skilled trades</v>
      </c>
      <c r="B255" s="11">
        <v>2.2494784411015445</v>
      </c>
      <c r="C255" s="11">
        <v>1.4584982699225495</v>
      </c>
      <c r="D255" s="11">
        <f t="shared" si="166"/>
        <v>-0.790980171178995</v>
      </c>
      <c r="E255" s="11">
        <v>0.65718970013861189</v>
      </c>
      <c r="F255" s="11">
        <f t="shared" ref="F255" si="173">SUM(D255:E255)</f>
        <v>-0.13379047104038311</v>
      </c>
      <c r="G255" s="200">
        <f t="shared" si="169"/>
        <v>1.7234093906556058E-2</v>
      </c>
    </row>
    <row r="256" spans="1:7" x14ac:dyDescent="0.2">
      <c r="A256" t="str">
        <f t="shared" si="165"/>
        <v>61 Caring personal service occupations</v>
      </c>
      <c r="B256" s="11">
        <v>1.8862936285236385</v>
      </c>
      <c r="C256" s="11">
        <v>0.93172054932886283</v>
      </c>
      <c r="D256" s="11">
        <f>C256-B256</f>
        <v>-0.95457307919477563</v>
      </c>
      <c r="E256" s="11">
        <v>0.39239435421760427</v>
      </c>
      <c r="F256" s="11">
        <f>SUM(D256:E256)</f>
        <v>-0.56217872497717136</v>
      </c>
      <c r="G256" s="200">
        <f t="shared" si="169"/>
        <v>1.2678767294530768E-2</v>
      </c>
    </row>
    <row r="257" spans="1:7" x14ac:dyDescent="0.2">
      <c r="A257" t="str">
        <f t="shared" si="165"/>
        <v>62 Leisure, travel and related personal service occupations</v>
      </c>
      <c r="B257" s="11">
        <v>2.3510284980247973</v>
      </c>
      <c r="C257" s="11">
        <v>1.2430536648711292</v>
      </c>
      <c r="D257" s="11">
        <f t="shared" ref="D257:D263" si="174">C257-B257</f>
        <v>-1.1079748331536681</v>
      </c>
      <c r="E257" s="11">
        <v>0.66884407420493264</v>
      </c>
      <c r="F257" s="11">
        <f t="shared" ref="F257:F258" si="175">SUM(D257:E257)</f>
        <v>-0.43913075894873543</v>
      </c>
      <c r="G257" s="200">
        <f t="shared" si="169"/>
        <v>1.6830852303724608E-2</v>
      </c>
    </row>
    <row r="258" spans="1:7" x14ac:dyDescent="0.2">
      <c r="A258" t="str">
        <f t="shared" si="165"/>
        <v>63 Community and civil enforcement occupations</v>
      </c>
      <c r="B258" s="11">
        <v>0.14707242245394206</v>
      </c>
      <c r="C258" s="11">
        <v>8.6827683134463984E-2</v>
      </c>
      <c r="D258" s="11">
        <f t="shared" si="174"/>
        <v>-6.0244739319478074E-2</v>
      </c>
      <c r="E258" s="11">
        <v>4.0034563608420594E-2</v>
      </c>
      <c r="F258" s="11">
        <f t="shared" si="175"/>
        <v>-2.0210175711057481E-2</v>
      </c>
      <c r="G258" s="200">
        <f t="shared" si="169"/>
        <v>1.6179861375856808E-2</v>
      </c>
    </row>
    <row r="259" spans="1:7" x14ac:dyDescent="0.2">
      <c r="A259" t="str">
        <f t="shared" si="165"/>
        <v>71 Sales occupations</v>
      </c>
      <c r="B259" s="11">
        <v>6.7747360289758536</v>
      </c>
      <c r="C259" s="11">
        <v>2.6105139469815724</v>
      </c>
      <c r="D259" s="11">
        <f t="shared" si="174"/>
        <v>-4.1642220819942812</v>
      </c>
      <c r="E259" s="11">
        <v>1.5904055958093506</v>
      </c>
      <c r="F259" s="11">
        <f t="shared" ref="F259:F260" si="176">SUM(D259:E259)</f>
        <v>-2.5738164861849304</v>
      </c>
      <c r="G259" s="200">
        <f t="shared" si="169"/>
        <v>1.4157471818178724E-2</v>
      </c>
    </row>
    <row r="260" spans="1:7" x14ac:dyDescent="0.2">
      <c r="A260" t="str">
        <f t="shared" si="165"/>
        <v>72 Customer service occupations</v>
      </c>
      <c r="B260" s="11">
        <v>1.4820584986204617</v>
      </c>
      <c r="C260" s="11">
        <v>1.4212556080444001</v>
      </c>
      <c r="D260" s="11">
        <f t="shared" si="174"/>
        <v>-6.0802890576061586E-2</v>
      </c>
      <c r="E260" s="11">
        <v>0.4634124650514812</v>
      </c>
      <c r="F260" s="11">
        <f t="shared" si="176"/>
        <v>0.40260957447541962</v>
      </c>
      <c r="G260" s="200">
        <f t="shared" si="169"/>
        <v>1.8303634433506577E-2</v>
      </c>
    </row>
    <row r="261" spans="1:7" x14ac:dyDescent="0.2">
      <c r="A261" t="str">
        <f t="shared" si="165"/>
        <v>81 Process, plant and machine operatives</v>
      </c>
      <c r="B261" s="11">
        <v>4.5777835763824779</v>
      </c>
      <c r="C261" s="11">
        <v>2.3047396155579958</v>
      </c>
      <c r="D261" s="11">
        <f t="shared" si="174"/>
        <v>-2.2730439608244821</v>
      </c>
      <c r="E261" s="11">
        <v>1.3245519053800749</v>
      </c>
      <c r="F261" s="11">
        <f t="shared" ref="F261:F262" si="177">SUM(D261:E261)</f>
        <v>-0.94849205544440718</v>
      </c>
      <c r="G261" s="200">
        <f t="shared" si="169"/>
        <v>1.7086544636276679E-2</v>
      </c>
    </row>
    <row r="262" spans="1:7" x14ac:dyDescent="0.2">
      <c r="A262" t="str">
        <f t="shared" si="165"/>
        <v>82 Transport and mobile machine drivers and operatives</v>
      </c>
      <c r="B262" s="11">
        <v>5.8180102502386219</v>
      </c>
      <c r="C262" s="11">
        <v>4.1181919039327584</v>
      </c>
      <c r="D262" s="11">
        <f t="shared" si="174"/>
        <v>-1.6998183463058636</v>
      </c>
      <c r="E262" s="11">
        <v>2.3313639362358494</v>
      </c>
      <c r="F262" s="11">
        <f t="shared" si="177"/>
        <v>0.63154558992998577</v>
      </c>
      <c r="G262" s="200">
        <f t="shared" si="169"/>
        <v>2.271977123444513E-2</v>
      </c>
    </row>
    <row r="263" spans="1:7" x14ac:dyDescent="0.2">
      <c r="A263" t="str">
        <f t="shared" si="165"/>
        <v>91 Elementary trades and related occupations</v>
      </c>
      <c r="B263" s="11">
        <v>3.5850047880885132</v>
      </c>
      <c r="C263" s="11">
        <v>5.2930432759586727</v>
      </c>
      <c r="D263" s="11">
        <f t="shared" si="174"/>
        <v>1.7080384878701595</v>
      </c>
      <c r="E263" s="11">
        <v>2.2738015741868782</v>
      </c>
      <c r="F263" s="11">
        <f t="shared" ref="F263" si="178">SUM(D263:E263)</f>
        <v>3.9818400620570378</v>
      </c>
      <c r="G263" s="200">
        <f t="shared" si="169"/>
        <v>3.3287780761297459E-2</v>
      </c>
    </row>
    <row r="264" spans="1:7" x14ac:dyDescent="0.2">
      <c r="A264" t="str">
        <f t="shared" si="165"/>
        <v>92 Elementary administration and service occupations</v>
      </c>
      <c r="B264" s="11">
        <v>13.552065775728478</v>
      </c>
      <c r="C264" s="11">
        <v>7.9167486893674397</v>
      </c>
      <c r="D264" s="11">
        <f t="shared" ref="D264" si="179">C264-B264</f>
        <v>-5.635317086361038</v>
      </c>
      <c r="E264" s="11">
        <v>4.0387873571387862</v>
      </c>
      <c r="F264" s="11">
        <f>SUM(D264:E264)</f>
        <v>-1.5965297292222518</v>
      </c>
      <c r="G264" s="200">
        <f t="shared" ref="G264:G265" si="180">IF(B264&gt;0,(1+(E264/B264))^(1/($C$6-$B$6))-1,0)</f>
        <v>1.7541412556239644E-2</v>
      </c>
    </row>
    <row r="265" spans="1:7" x14ac:dyDescent="0.2">
      <c r="A265" t="str">
        <f t="shared" si="165"/>
        <v>All occupations</v>
      </c>
      <c r="B265" s="11">
        <f>SUM(B239:B264)</f>
        <v>78.690718970060075</v>
      </c>
      <c r="C265" s="11">
        <f t="shared" ref="C265:F265" si="181">SUM(C239:C264)</f>
        <v>46.257232662276699</v>
      </c>
      <c r="D265" s="11">
        <f t="shared" si="181"/>
        <v>-32.433486307783369</v>
      </c>
      <c r="E265" s="11">
        <f t="shared" si="181"/>
        <v>23.629595885002232</v>
      </c>
      <c r="F265" s="11">
        <f t="shared" si="181"/>
        <v>-8.803890422781139</v>
      </c>
      <c r="G265" s="200">
        <f t="shared" si="180"/>
        <v>1.765965421522564E-2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0.87449370620191313</v>
      </c>
      <c r="C268" s="11">
        <v>0.56830423825752385</v>
      </c>
      <c r="D268" s="11">
        <f>C268-B268</f>
        <v>-0.30618946794438928</v>
      </c>
      <c r="E268" s="11">
        <v>0.24519210221209281</v>
      </c>
      <c r="F268" s="11">
        <f>SUM(D268:E268)</f>
        <v>-6.0997365732296471E-2</v>
      </c>
      <c r="G268" s="200">
        <f>IF(B268&gt;0,(1+(E268/B268))^(1/($C$6-$B$6))-1,0)</f>
        <v>1.6613718015958456E-2</v>
      </c>
    </row>
    <row r="269" spans="1:7" x14ac:dyDescent="0.2">
      <c r="A269" t="str">
        <f t="shared" si="183"/>
        <v>12 Other managers and proprietors</v>
      </c>
      <c r="B269" s="11">
        <v>0.7652480926458568</v>
      </c>
      <c r="C269" s="11">
        <v>0.53167136406686788</v>
      </c>
      <c r="D269" s="11">
        <f t="shared" ref="D269:D284" si="184">C269-B269</f>
        <v>-0.23357672857898892</v>
      </c>
      <c r="E269" s="11">
        <v>0.24584898427548832</v>
      </c>
      <c r="F269" s="11">
        <f t="shared" ref="F269:F276" si="185">SUM(D269:E269)</f>
        <v>1.2272255696499396E-2</v>
      </c>
      <c r="G269" s="200">
        <f t="shared" ref="G269:G271" si="186">IF(B269&gt;0,(1+(E269/B269))^(1/($C$6-$B$6))-1,0)</f>
        <v>1.8746289457568288E-2</v>
      </c>
    </row>
    <row r="270" spans="1:7" x14ac:dyDescent="0.2">
      <c r="A270" t="str">
        <f t="shared" si="183"/>
        <v>21 Science, research, engineering and technology professionals</v>
      </c>
      <c r="B270" s="11">
        <v>0.46531675449193272</v>
      </c>
      <c r="C270" s="11">
        <v>0.46091511769932536</v>
      </c>
      <c r="D270" s="11">
        <f t="shared" si="184"/>
        <v>-4.4016367926073552E-3</v>
      </c>
      <c r="E270" s="11">
        <v>0.16888741372266894</v>
      </c>
      <c r="F270" s="11">
        <f t="shared" si="185"/>
        <v>0.16448577693006158</v>
      </c>
      <c r="G270" s="200">
        <f t="shared" si="186"/>
        <v>2.0858055514378027E-2</v>
      </c>
    </row>
    <row r="271" spans="1:7" x14ac:dyDescent="0.2">
      <c r="A271" t="str">
        <f t="shared" si="183"/>
        <v>22 Health professionals</v>
      </c>
      <c r="B271" s="11">
        <v>0.17400310344360054</v>
      </c>
      <c r="C271" s="11">
        <v>0.11491771408796235</v>
      </c>
      <c r="D271" s="11">
        <f t="shared" si="184"/>
        <v>-5.9085389355638188E-2</v>
      </c>
      <c r="E271" s="11">
        <v>5.5131790598548648E-2</v>
      </c>
      <c r="F271" s="11">
        <f t="shared" si="185"/>
        <v>-3.9535987570895395E-3</v>
      </c>
      <c r="G271" s="200">
        <f t="shared" si="186"/>
        <v>1.851856415627906E-2</v>
      </c>
    </row>
    <row r="272" spans="1:7" x14ac:dyDescent="0.2">
      <c r="A272" t="str">
        <f t="shared" si="183"/>
        <v>23 Teaching and other educational professionals</v>
      </c>
      <c r="B272" s="11">
        <v>0.1926647331316515</v>
      </c>
      <c r="C272" s="11">
        <v>0.100920440120134</v>
      </c>
      <c r="D272" s="11">
        <f t="shared" si="184"/>
        <v>-9.17442930115175E-2</v>
      </c>
      <c r="E272" s="11">
        <v>5.6258539708762628E-2</v>
      </c>
      <c r="F272" s="11">
        <f t="shared" si="185"/>
        <v>-3.5485753302754872E-2</v>
      </c>
      <c r="G272" s="200">
        <f>IF(B272&gt;0,(1+(E272/B272))^(1/($C$6-$B$6))-1,0)</f>
        <v>1.7226233586113748E-2</v>
      </c>
    </row>
    <row r="273" spans="1:7" x14ac:dyDescent="0.2">
      <c r="A273" t="str">
        <f t="shared" si="183"/>
        <v>24 Business, media and public service professionals</v>
      </c>
      <c r="B273" s="11">
        <v>0.56975355987715393</v>
      </c>
      <c r="C273" s="11">
        <v>0.35748201592934142</v>
      </c>
      <c r="D273" s="11">
        <f t="shared" si="184"/>
        <v>-0.2122715439478125</v>
      </c>
      <c r="E273" s="11">
        <v>0.17515207485133308</v>
      </c>
      <c r="F273" s="11">
        <f t="shared" si="185"/>
        <v>-3.7119469096479424E-2</v>
      </c>
      <c r="G273" s="200">
        <f t="shared" ref="G273" si="187">IF(B273&gt;0,(1+(E273/B273))^(1/($C$6-$B$6))-1,0)</f>
        <v>1.8030870123102671E-2</v>
      </c>
    </row>
    <row r="274" spans="1:7" x14ac:dyDescent="0.2">
      <c r="A274" t="str">
        <f t="shared" si="183"/>
        <v>31 Science, engineering and technology associate professionals</v>
      </c>
      <c r="B274" s="11">
        <v>0.29214796919273045</v>
      </c>
      <c r="C274" s="11">
        <v>0.25278082241183958</v>
      </c>
      <c r="D274" s="11">
        <f t="shared" si="184"/>
        <v>-3.9367146780890871E-2</v>
      </c>
      <c r="E274" s="11">
        <v>0.10804992214720832</v>
      </c>
      <c r="F274" s="11">
        <f t="shared" si="185"/>
        <v>6.868277536631745E-2</v>
      </c>
      <c r="G274" s="200">
        <f>IF(B274&gt;0,(1+(E274/B274))^(1/($C$6-$B$6))-1,0)</f>
        <v>2.1201541306119287E-2</v>
      </c>
    </row>
    <row r="275" spans="1:7" x14ac:dyDescent="0.2">
      <c r="A275" t="str">
        <f t="shared" si="183"/>
        <v>32 Health and social care associate professionals</v>
      </c>
      <c r="B275" s="11">
        <v>9.3110300204152202E-2</v>
      </c>
      <c r="C275" s="11">
        <v>0.10659212628200475</v>
      </c>
      <c r="D275" s="11">
        <f t="shared" si="184"/>
        <v>1.3481826077852546E-2</v>
      </c>
      <c r="E275" s="11">
        <v>5.0229963802493637E-2</v>
      </c>
      <c r="F275" s="11">
        <f t="shared" si="185"/>
        <v>6.3711789880346176E-2</v>
      </c>
      <c r="G275" s="200">
        <f t="shared" ref="G275:G292" si="188">IF(B275&gt;0,(1+(E275/B275))^(1/($C$6-$B$6))-1,0)</f>
        <v>2.9180063691639724E-2</v>
      </c>
    </row>
    <row r="276" spans="1:7" x14ac:dyDescent="0.2">
      <c r="A276" t="str">
        <f t="shared" si="183"/>
        <v>33 Protective service occupations</v>
      </c>
      <c r="B276" s="11">
        <v>0.13126480964103379</v>
      </c>
      <c r="C276" s="11">
        <v>0.10527436331245395</v>
      </c>
      <c r="D276" s="11">
        <f t="shared" si="184"/>
        <v>-2.5990446328579844E-2</v>
      </c>
      <c r="E276" s="11">
        <v>2.665530044811619E-2</v>
      </c>
      <c r="F276" s="11">
        <f t="shared" si="185"/>
        <v>6.6485411953634554E-4</v>
      </c>
      <c r="G276" s="200">
        <f t="shared" si="188"/>
        <v>1.2401099939830962E-2</v>
      </c>
    </row>
    <row r="277" spans="1:7" x14ac:dyDescent="0.2">
      <c r="A277" t="str">
        <f t="shared" si="183"/>
        <v>34 Culture, media and sports occupations</v>
      </c>
      <c r="B277" s="11">
        <v>0.25892953082080733</v>
      </c>
      <c r="C277" s="11">
        <v>0.13844058490295283</v>
      </c>
      <c r="D277" s="11">
        <f t="shared" si="184"/>
        <v>-0.1204889459178545</v>
      </c>
      <c r="E277" s="11">
        <v>8.2525785286738859E-2</v>
      </c>
      <c r="F277" s="11">
        <f t="shared" ref="F277:F278" si="189">SUM(D277:E277)</f>
        <v>-3.7963160631115642E-2</v>
      </c>
      <c r="G277" s="200">
        <f t="shared" si="188"/>
        <v>1.861520099135916E-2</v>
      </c>
    </row>
    <row r="278" spans="1:7" x14ac:dyDescent="0.2">
      <c r="A278" t="str">
        <f t="shared" si="183"/>
        <v>35 Business and public service associate professionals</v>
      </c>
      <c r="B278" s="11">
        <v>0.71444956964479545</v>
      </c>
      <c r="C278" s="11">
        <v>0.38389842534538504</v>
      </c>
      <c r="D278" s="11">
        <f t="shared" si="184"/>
        <v>-0.3305511442994104</v>
      </c>
      <c r="E278" s="11">
        <v>0.17396636508702723</v>
      </c>
      <c r="F278" s="11">
        <f t="shared" si="189"/>
        <v>-0.15658477921238317</v>
      </c>
      <c r="G278" s="200">
        <f t="shared" si="188"/>
        <v>1.4634559385448664E-2</v>
      </c>
    </row>
    <row r="279" spans="1:7" x14ac:dyDescent="0.2">
      <c r="A279" t="str">
        <f t="shared" si="183"/>
        <v>41 Administrative occupations</v>
      </c>
      <c r="B279" s="11">
        <v>1.7056311183793602</v>
      </c>
      <c r="C279" s="11">
        <v>0.68057761071472356</v>
      </c>
      <c r="D279" s="11">
        <f t="shared" si="184"/>
        <v>-1.0250535076646368</v>
      </c>
      <c r="E279" s="11">
        <v>0.36640020851107902</v>
      </c>
      <c r="F279" s="11">
        <f t="shared" ref="F279:F282" si="190">SUM(D279:E279)</f>
        <v>-0.65865329915355775</v>
      </c>
      <c r="G279" s="200">
        <f t="shared" si="188"/>
        <v>1.3057463365186095E-2</v>
      </c>
    </row>
    <row r="280" spans="1:7" x14ac:dyDescent="0.2">
      <c r="A280" t="str">
        <f t="shared" si="183"/>
        <v>42 Secretarial and related occupations</v>
      </c>
      <c r="B280" s="11">
        <v>0.70005671205948317</v>
      </c>
      <c r="C280" s="11">
        <v>0.67470542635498498</v>
      </c>
      <c r="D280" s="11">
        <f t="shared" si="184"/>
        <v>-2.5351285704498183E-2</v>
      </c>
      <c r="E280" s="11">
        <v>0.26871365037903805</v>
      </c>
      <c r="F280" s="11">
        <f t="shared" si="190"/>
        <v>0.24336236467453987</v>
      </c>
      <c r="G280" s="200">
        <f t="shared" si="188"/>
        <v>2.1893981449661704E-2</v>
      </c>
    </row>
    <row r="281" spans="1:7" x14ac:dyDescent="0.2">
      <c r="A281" t="str">
        <f t="shared" si="183"/>
        <v>51 Skilled agricultural and related trades</v>
      </c>
      <c r="B281" s="11">
        <v>0.67414018901356287</v>
      </c>
      <c r="C281" s="11">
        <v>0.36681160058995199</v>
      </c>
      <c r="D281" s="11">
        <f t="shared" si="184"/>
        <v>-0.30732858842361088</v>
      </c>
      <c r="E281" s="11">
        <v>0.21635790172254693</v>
      </c>
      <c r="F281" s="11">
        <f t="shared" si="190"/>
        <v>-9.0970686701063952E-2</v>
      </c>
      <c r="G281" s="200">
        <f t="shared" si="188"/>
        <v>1.8729427586809733E-2</v>
      </c>
    </row>
    <row r="282" spans="1:7" x14ac:dyDescent="0.2">
      <c r="A282" t="str">
        <f t="shared" si="183"/>
        <v>52 Skilled metal, electrical and electronic trades</v>
      </c>
      <c r="B282" s="11">
        <v>0.96159112735680408</v>
      </c>
      <c r="C282" s="11">
        <v>0.53992653780885214</v>
      </c>
      <c r="D282" s="11">
        <f t="shared" si="184"/>
        <v>-0.42166458954795194</v>
      </c>
      <c r="E282" s="11">
        <v>0.27358249260179712</v>
      </c>
      <c r="F282" s="11">
        <f t="shared" si="190"/>
        <v>-0.14808209694615482</v>
      </c>
      <c r="G282" s="200">
        <f t="shared" si="188"/>
        <v>1.6831919342068957E-2</v>
      </c>
    </row>
    <row r="283" spans="1:7" x14ac:dyDescent="0.2">
      <c r="A283" t="str">
        <f t="shared" si="183"/>
        <v>53 Skilled construction and building trades</v>
      </c>
      <c r="B283" s="11">
        <v>1.325420618048359</v>
      </c>
      <c r="C283" s="11">
        <v>0.24294723312189667</v>
      </c>
      <c r="D283" s="11">
        <f t="shared" si="184"/>
        <v>-1.0824733849264623</v>
      </c>
      <c r="E283" s="11">
        <v>0.24785060445084536</v>
      </c>
      <c r="F283" s="11">
        <f t="shared" ref="F283" si="191">SUM(D283:E283)</f>
        <v>-0.83462278047561689</v>
      </c>
      <c r="G283" s="200">
        <f t="shared" si="188"/>
        <v>1.1494032969655787E-2</v>
      </c>
    </row>
    <row r="284" spans="1:7" x14ac:dyDescent="0.2">
      <c r="A284" t="str">
        <f t="shared" si="183"/>
        <v>54 Textiles, printing and other skilled trades</v>
      </c>
      <c r="B284" s="11">
        <v>0.98102055155511014</v>
      </c>
      <c r="C284" s="11">
        <v>0.38428268683868472</v>
      </c>
      <c r="D284" s="11">
        <f t="shared" si="184"/>
        <v>-0.59673786471642543</v>
      </c>
      <c r="E284" s="11">
        <v>0.19783145372087577</v>
      </c>
      <c r="F284" s="11">
        <f t="shared" ref="F284" si="192">SUM(D284:E284)</f>
        <v>-0.39890641099554969</v>
      </c>
      <c r="G284" s="200">
        <f t="shared" si="188"/>
        <v>1.2322163791306906E-2</v>
      </c>
    </row>
    <row r="285" spans="1:7" x14ac:dyDescent="0.2">
      <c r="A285" t="str">
        <f t="shared" si="183"/>
        <v>61 Caring personal service occupations</v>
      </c>
      <c r="B285" s="11">
        <v>0.45415598482772529</v>
      </c>
      <c r="C285" s="11">
        <v>0.3941229130051937</v>
      </c>
      <c r="D285" s="11">
        <f>C285-B285</f>
        <v>-6.0033071822531592E-2</v>
      </c>
      <c r="E285" s="11">
        <v>0.13828050680662743</v>
      </c>
      <c r="F285" s="11">
        <f>SUM(D285:E285)</f>
        <v>7.8247434984095837E-2</v>
      </c>
      <c r="G285" s="200">
        <f t="shared" si="188"/>
        <v>1.7878131675357567E-2</v>
      </c>
    </row>
    <row r="286" spans="1:7" x14ac:dyDescent="0.2">
      <c r="A286" t="str">
        <f t="shared" si="183"/>
        <v>62 Leisure, travel and related personal service occupations</v>
      </c>
      <c r="B286" s="11">
        <v>0.76127342911465812</v>
      </c>
      <c r="C286" s="11">
        <v>0.25466603714350738</v>
      </c>
      <c r="D286" s="11">
        <f t="shared" ref="D286:D292" si="193">C286-B286</f>
        <v>-0.50660739197115068</v>
      </c>
      <c r="E286" s="11">
        <v>0.14500201601336821</v>
      </c>
      <c r="F286" s="11">
        <f t="shared" ref="F286:F287" si="194">SUM(D286:E286)</f>
        <v>-0.36160537595778247</v>
      </c>
      <c r="G286" s="200">
        <f t="shared" si="188"/>
        <v>1.1691193122328025E-2</v>
      </c>
    </row>
    <row r="287" spans="1:7" x14ac:dyDescent="0.2">
      <c r="A287" t="str">
        <f t="shared" si="183"/>
        <v>63 Community and civil enforcement occupations</v>
      </c>
      <c r="B287" s="11">
        <v>3.9658840166509474E-2</v>
      </c>
      <c r="C287" s="11">
        <v>1.1119117371389391E-2</v>
      </c>
      <c r="D287" s="11">
        <f t="shared" si="193"/>
        <v>-2.8539722795120084E-2</v>
      </c>
      <c r="E287" s="11">
        <v>4.9177462510299821E-3</v>
      </c>
      <c r="F287" s="11">
        <f t="shared" si="194"/>
        <v>-2.3621976544090102E-2</v>
      </c>
      <c r="G287" s="200">
        <f t="shared" si="188"/>
        <v>7.8234360400653014E-3</v>
      </c>
    </row>
    <row r="288" spans="1:7" x14ac:dyDescent="0.2">
      <c r="A288" t="str">
        <f t="shared" si="183"/>
        <v>71 Sales occupations</v>
      </c>
      <c r="B288" s="11">
        <v>2.5925787262265301</v>
      </c>
      <c r="C288" s="11">
        <v>1.1265387721868179</v>
      </c>
      <c r="D288" s="11">
        <f t="shared" si="193"/>
        <v>-1.4660399540397122</v>
      </c>
      <c r="E288" s="11">
        <v>0.50070363377795024</v>
      </c>
      <c r="F288" s="11">
        <f t="shared" ref="F288:F289" si="195">SUM(D288:E288)</f>
        <v>-0.96533632026176197</v>
      </c>
      <c r="G288" s="200">
        <f t="shared" si="188"/>
        <v>1.1841545957008037E-2</v>
      </c>
    </row>
    <row r="289" spans="1:7" x14ac:dyDescent="0.2">
      <c r="A289" t="str">
        <f t="shared" si="183"/>
        <v>72 Customer service occupations</v>
      </c>
      <c r="B289" s="11">
        <v>0.50121922614101477</v>
      </c>
      <c r="C289" s="11">
        <v>0.50801344026617656</v>
      </c>
      <c r="D289" s="11">
        <f t="shared" si="193"/>
        <v>6.7942141251617905E-3</v>
      </c>
      <c r="E289" s="11">
        <v>0.18788556957832428</v>
      </c>
      <c r="F289" s="11">
        <f t="shared" si="195"/>
        <v>0.19467978370348607</v>
      </c>
      <c r="G289" s="200">
        <f t="shared" si="188"/>
        <v>2.1450134726385572E-2</v>
      </c>
    </row>
    <row r="290" spans="1:7" x14ac:dyDescent="0.2">
      <c r="A290" t="str">
        <f t="shared" si="183"/>
        <v>81 Process, plant and machine operatives</v>
      </c>
      <c r="B290" s="11">
        <v>1.7875962830299952</v>
      </c>
      <c r="C290" s="11">
        <v>0.31508524548905642</v>
      </c>
      <c r="D290" s="11">
        <f t="shared" si="193"/>
        <v>-1.4725110375409387</v>
      </c>
      <c r="E290" s="11">
        <v>0.22101917381852321</v>
      </c>
      <c r="F290" s="11">
        <f t="shared" ref="F290:F291" si="196">SUM(D290:E290)</f>
        <v>-1.2514918637224155</v>
      </c>
      <c r="G290" s="200">
        <f t="shared" si="188"/>
        <v>7.8018637295460547E-3</v>
      </c>
    </row>
    <row r="291" spans="1:7" x14ac:dyDescent="0.2">
      <c r="A291" t="str">
        <f t="shared" si="183"/>
        <v>82 Transport and mobile machine drivers and operatives</v>
      </c>
      <c r="B291" s="11">
        <v>2.7048361591036625</v>
      </c>
      <c r="C291" s="11">
        <v>1.0579265723673814</v>
      </c>
      <c r="D291" s="11">
        <f t="shared" si="193"/>
        <v>-1.6469095867362811</v>
      </c>
      <c r="E291" s="11">
        <v>0.80341168679813302</v>
      </c>
      <c r="F291" s="11">
        <f t="shared" si="196"/>
        <v>-0.84349789993814805</v>
      </c>
      <c r="G291" s="200">
        <f t="shared" si="188"/>
        <v>1.7489540683117255E-2</v>
      </c>
    </row>
    <row r="292" spans="1:7" x14ac:dyDescent="0.2">
      <c r="A292" t="str">
        <f t="shared" si="183"/>
        <v>91 Elementary trades and related occupations</v>
      </c>
      <c r="B292" s="11">
        <v>1.5558134129797696</v>
      </c>
      <c r="C292" s="11">
        <v>1.4809746408426923</v>
      </c>
      <c r="D292" s="11">
        <f t="shared" si="193"/>
        <v>-7.4838772137077347E-2</v>
      </c>
      <c r="E292" s="11">
        <v>0.72451773968280331</v>
      </c>
      <c r="F292" s="11">
        <f t="shared" ref="F292" si="197">SUM(D292:E292)</f>
        <v>0.64967896754572596</v>
      </c>
      <c r="G292" s="200">
        <f t="shared" si="188"/>
        <v>2.5815744864590595E-2</v>
      </c>
    </row>
    <row r="293" spans="1:7" x14ac:dyDescent="0.2">
      <c r="A293" t="str">
        <f t="shared" si="183"/>
        <v>92 Elementary administration and service occupations</v>
      </c>
      <c r="B293" s="11">
        <v>5.2387380534707031</v>
      </c>
      <c r="C293" s="11">
        <v>1.6530272886344946</v>
      </c>
      <c r="D293" s="11">
        <f t="shared" ref="D293" si="198">C293-B293</f>
        <v>-3.5857107648362083</v>
      </c>
      <c r="E293" s="11">
        <v>0.8390960862439425</v>
      </c>
      <c r="F293" s="11">
        <f t="shared" ref="F293" si="199">SUM(D293:E293)</f>
        <v>-2.746614678592266</v>
      </c>
      <c r="G293" s="200">
        <f t="shared" ref="G293:G294" si="200">IF(B293&gt;0,(1+(E293/B293))^(1/($C$6-$B$6))-1,0)</f>
        <v>9.953729785636467E-3</v>
      </c>
    </row>
    <row r="294" spans="1:7" x14ac:dyDescent="0.2">
      <c r="A294" s="24" t="str">
        <f t="shared" si="183"/>
        <v>All occupations</v>
      </c>
      <c r="B294" s="34">
        <f>SUM(B268:B293)</f>
        <v>26.515112560768877</v>
      </c>
      <c r="C294" s="34">
        <f t="shared" ref="C294:F294" si="201">SUM(C268:C293)</f>
        <v>12.811922335151595</v>
      </c>
      <c r="D294" s="34">
        <f t="shared" si="201"/>
        <v>-13.703190225617281</v>
      </c>
      <c r="E294" s="34">
        <f t="shared" si="201"/>
        <v>6.5234687124973636</v>
      </c>
      <c r="F294" s="34">
        <f t="shared" si="201"/>
        <v>-7.1797215131199179</v>
      </c>
      <c r="G294" s="234">
        <f t="shared" si="200"/>
        <v>1.4772121875916699E-2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Sheffield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-2.6314375021725809</v>
      </c>
      <c r="Q7" s="11">
        <f>'Occ T1'!J16</f>
        <v>27.116399903662607</v>
      </c>
    </row>
    <row r="8" spans="1:17" x14ac:dyDescent="0.2">
      <c r="O8" t="str">
        <f>name!E11</f>
        <v>Process, plant and machine operatives</v>
      </c>
      <c r="P8" s="11">
        <f>'Occ T1'!H15</f>
        <v>-2.8401288215658624</v>
      </c>
      <c r="Q8" s="11">
        <f>'Occ T1'!J15</f>
        <v>17.09794946183839</v>
      </c>
    </row>
    <row r="9" spans="1:17" x14ac:dyDescent="0.2">
      <c r="O9" t="str">
        <f>name!E10</f>
        <v>Sales and customer service occupations</v>
      </c>
      <c r="P9" s="11">
        <f>'Occ T1'!H14</f>
        <v>-0.57425250268684636</v>
      </c>
      <c r="Q9" s="11">
        <f>'Occ T1'!J14</f>
        <v>23.784188738864724</v>
      </c>
    </row>
    <row r="10" spans="1:17" x14ac:dyDescent="0.2">
      <c r="O10" t="str">
        <f>name!E9</f>
        <v>Caring, leisure and other service occupations</v>
      </c>
      <c r="P10" s="11">
        <f>'Occ T1'!H13</f>
        <v>5.9708917311665886</v>
      </c>
      <c r="Q10" s="11">
        <f>'Occ T1'!J13</f>
        <v>44.734657333292397</v>
      </c>
    </row>
    <row r="11" spans="1:17" x14ac:dyDescent="0.2">
      <c r="O11" t="str">
        <f>name!E8</f>
        <v>Skilled trades occupations</v>
      </c>
      <c r="P11" s="11">
        <f>'Occ T1'!H12</f>
        <v>-6.7064250883872916</v>
      </c>
      <c r="Q11" s="11">
        <f>'Occ T1'!J12</f>
        <v>16.105327743091724</v>
      </c>
    </row>
    <row r="12" spans="1:17" x14ac:dyDescent="0.2">
      <c r="O12" t="str">
        <f>name!E7</f>
        <v>Administrative and secretarial occupations</v>
      </c>
      <c r="P12" s="11">
        <f>'Occ T1'!H11</f>
        <v>-1.6541503641142867</v>
      </c>
      <c r="Q12" s="11">
        <f>'Occ T1'!J11</f>
        <v>38.15075057642818</v>
      </c>
    </row>
    <row r="13" spans="1:17" x14ac:dyDescent="0.2">
      <c r="O13" t="str">
        <f>name!E6</f>
        <v>Associate professional occupations</v>
      </c>
      <c r="P13" s="11">
        <f>'Occ T1'!H10</f>
        <v>13.03168126140433</v>
      </c>
      <c r="Q13" s="11">
        <f>'Occ T1'!J10</f>
        <v>54.443300867658422</v>
      </c>
    </row>
    <row r="14" spans="1:17" x14ac:dyDescent="0.2">
      <c r="O14" t="str">
        <f>name!E5</f>
        <v>Professional occupations</v>
      </c>
      <c r="P14" s="11">
        <f>'Occ T1'!H9</f>
        <v>23.900965288320151</v>
      </c>
      <c r="Q14" s="11">
        <f>'Occ T1'!J9</f>
        <v>94.499319784237059</v>
      </c>
    </row>
    <row r="15" spans="1:17" x14ac:dyDescent="0.2">
      <c r="O15" t="str">
        <f>name!E4</f>
        <v>Managers, directors and senior officials</v>
      </c>
      <c r="P15" s="11">
        <f>'Occ T1'!H8</f>
        <v>0.79685599803569573</v>
      </c>
      <c r="Q15" s="11">
        <f>'Occ T1'!J8</f>
        <v>33.594784167196082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Sheffield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-1.2277642841273533</v>
      </c>
      <c r="Q37" s="11">
        <f>'Occ T2'!J8</f>
        <v>20.216671413362622</v>
      </c>
    </row>
    <row r="38" spans="1:17" x14ac:dyDescent="0.2">
      <c r="O38" s="10" t="str">
        <f>name!D5</f>
        <v>12 Other managers and proprietors</v>
      </c>
      <c r="P38" s="11">
        <f>'Occ T2'!H9</f>
        <v>2.0246202821630419</v>
      </c>
      <c r="Q38" s="11">
        <f>'Occ T2'!J9</f>
        <v>13.378112753833454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12.875440136928916</v>
      </c>
      <c r="Q39" s="11">
        <f>'Occ T2'!J10</f>
        <v>28.56761399369136</v>
      </c>
    </row>
    <row r="40" spans="1:17" x14ac:dyDescent="0.2">
      <c r="O40" s="10" t="str">
        <f>name!D7</f>
        <v>22 Health professionals</v>
      </c>
      <c r="P40" s="11">
        <f>'Occ T2'!H11</f>
        <v>3.3749821581706776</v>
      </c>
      <c r="Q40" s="11">
        <f>'Occ T2'!J11</f>
        <v>20.886777800063722</v>
      </c>
    </row>
    <row r="41" spans="1:17" x14ac:dyDescent="0.2">
      <c r="O41" s="10" t="str">
        <f>name!D8</f>
        <v>23 Teaching and other educational professionals</v>
      </c>
      <c r="P41" s="11">
        <f>'Occ T2'!H12</f>
        <v>1.328545063630898</v>
      </c>
      <c r="Q41" s="11">
        <f>'Occ T2'!J12</f>
        <v>17.980479502579627</v>
      </c>
    </row>
    <row r="42" spans="1:17" x14ac:dyDescent="0.2">
      <c r="O42" s="10" t="str">
        <f>name!D9</f>
        <v>24 Business, media and public service professionals</v>
      </c>
      <c r="P42" s="11">
        <f>'Occ T2'!H13</f>
        <v>6.3219979295896778</v>
      </c>
      <c r="Q42" s="11">
        <f>'Occ T2'!J13</f>
        <v>27.064448487902368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0.14028257044199499</v>
      </c>
      <c r="Q43" s="11">
        <f>'Occ T2'!J14</f>
        <v>5.2757193840906753</v>
      </c>
    </row>
    <row r="44" spans="1:17" x14ac:dyDescent="0.2">
      <c r="O44" s="10" t="str">
        <f>name!D11</f>
        <v>32 Health and social care associate professionals</v>
      </c>
      <c r="P44" s="11">
        <f>'Occ T2'!H15</f>
        <v>12.603848630936728</v>
      </c>
      <c r="Q44" s="11">
        <f>'Occ T2'!J15</f>
        <v>25.373385127925616</v>
      </c>
    </row>
    <row r="45" spans="1:17" x14ac:dyDescent="0.2">
      <c r="O45" s="10" t="str">
        <f>name!D12</f>
        <v>33 Protective service occupations</v>
      </c>
      <c r="P45" s="11">
        <f>'Occ T2'!H16</f>
        <v>-0.98921035332238993</v>
      </c>
      <c r="Q45" s="11">
        <f>'Occ T2'!J16</f>
        <v>1.2585648683873676</v>
      </c>
    </row>
    <row r="46" spans="1:17" x14ac:dyDescent="0.2">
      <c r="O46" s="10" t="str">
        <f>name!D13</f>
        <v>34 Culture, media and sports occupations</v>
      </c>
      <c r="P46" s="11">
        <f>'Occ T2'!H17</f>
        <v>-0.87720432408385385</v>
      </c>
      <c r="Q46" s="11">
        <f>'Occ T2'!J17</f>
        <v>3.2086745953413915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2.1539647374318491</v>
      </c>
      <c r="Q47" s="11">
        <f>'Occ T2'!J18</f>
        <v>19.326956891913376</v>
      </c>
    </row>
    <row r="48" spans="1:17" x14ac:dyDescent="0.2">
      <c r="O48" s="10" t="str">
        <f>name!D15</f>
        <v>41 Administrative occupations</v>
      </c>
      <c r="P48" s="11">
        <f>'Occ T2'!H19</f>
        <v>2.550174655689176</v>
      </c>
      <c r="Q48" s="11">
        <f>'Occ T2'!J19</f>
        <v>35.9700587638862</v>
      </c>
    </row>
    <row r="49" spans="15:17" x14ac:dyDescent="0.2">
      <c r="O49" s="10" t="str">
        <f>name!D16</f>
        <v>42 Secretarial and related occupations</v>
      </c>
      <c r="P49" s="11">
        <f>'Occ T2'!H20</f>
        <v>-4.2043250198034574</v>
      </c>
      <c r="Q49" s="11">
        <f>'Occ T2'!J20</f>
        <v>2.1806918125419843</v>
      </c>
    </row>
    <row r="50" spans="15:17" x14ac:dyDescent="0.2">
      <c r="O50" s="10" t="str">
        <f>name!D17</f>
        <v>51 Skilled agricultural and related trades</v>
      </c>
      <c r="P50" s="11">
        <f>'Occ T2'!H21</f>
        <v>0.54147787889179799</v>
      </c>
      <c r="Q50" s="11">
        <f>'Occ T2'!J21</f>
        <v>3.8059619478181959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-2.6863116925600465</v>
      </c>
      <c r="Q51" s="11">
        <f>'Occ T2'!J22</f>
        <v>5.1231274677444869</v>
      </c>
    </row>
    <row r="52" spans="15:17" x14ac:dyDescent="0.2">
      <c r="O52" s="10" t="str">
        <f>name!D19</f>
        <v>53 Skilled construction and building trades</v>
      </c>
      <c r="P52" s="11">
        <f>'Occ T2'!H23</f>
        <v>-3.8787513495599466</v>
      </c>
      <c r="Q52" s="11">
        <f>'Occ T2'!J23</f>
        <v>3.1916822422157054</v>
      </c>
    </row>
    <row r="53" spans="15:17" x14ac:dyDescent="0.2">
      <c r="O53" s="10" t="str">
        <f>name!D20</f>
        <v>54 Textiles, printing and other skilled trades</v>
      </c>
      <c r="P53" s="11">
        <f>'Occ T2'!H24</f>
        <v>-0.6828399251590902</v>
      </c>
      <c r="Q53" s="11">
        <f>'Occ T2'!J24</f>
        <v>3.9845560853133426</v>
      </c>
    </row>
    <row r="54" spans="15:17" x14ac:dyDescent="0.2">
      <c r="O54" s="10" t="str">
        <f>name!D21</f>
        <v>61 Caring personal service occupations</v>
      </c>
      <c r="P54" s="11">
        <f>'Occ T2'!H25</f>
        <v>8.6387545483805823</v>
      </c>
      <c r="Q54" s="11">
        <f>'Occ T2'!J25</f>
        <v>41.005547501441121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-2.5353233356212783</v>
      </c>
      <c r="Q55" s="11">
        <f>'Occ T2'!J26</f>
        <v>3.5985100642499956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-0.13253948159271678</v>
      </c>
      <c r="Q56" s="11">
        <f>'Occ T2'!J27</f>
        <v>0.13059976760128339</v>
      </c>
    </row>
    <row r="57" spans="15:17" x14ac:dyDescent="0.2">
      <c r="O57" s="10" t="str">
        <f>name!D24</f>
        <v>71 Sales occupations</v>
      </c>
      <c r="P57" s="11">
        <f>'Occ T2'!H28</f>
        <v>-3.5822063513188311</v>
      </c>
      <c r="Q57" s="11">
        <f>'Occ T2'!J28</f>
        <v>14.600454146812226</v>
      </c>
    </row>
    <row r="58" spans="15:17" x14ac:dyDescent="0.2">
      <c r="O58" s="10" t="str">
        <f>name!D25</f>
        <v>72 Customer service occupations</v>
      </c>
      <c r="P58" s="11">
        <f>'Occ T2'!H29</f>
        <v>3.0079538486319795</v>
      </c>
      <c r="Q58" s="11">
        <f>'Occ T2'!J29</f>
        <v>9.1837345920524935</v>
      </c>
    </row>
    <row r="59" spans="15:17" x14ac:dyDescent="0.2">
      <c r="O59" s="10" t="str">
        <f>name!D26</f>
        <v>81 Process, plant and machine operatives</v>
      </c>
      <c r="P59" s="11">
        <f>'Occ T2'!H30</f>
        <v>-1.3322801869164991</v>
      </c>
      <c r="Q59" s="11">
        <f>'Occ T2'!J30</f>
        <v>6.3439722624606452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-1.5078486346493598</v>
      </c>
      <c r="Q60" s="11">
        <f>'Occ T2'!J31</f>
        <v>10.753977199377747</v>
      </c>
    </row>
    <row r="61" spans="15:17" x14ac:dyDescent="0.2">
      <c r="O61" s="10" t="str">
        <f>name!D28</f>
        <v>91 Elementary trades and related occupations</v>
      </c>
      <c r="P61" s="11">
        <f>'Occ T2'!H32</f>
        <v>10.655866839256332</v>
      </c>
      <c r="Q61" s="11">
        <f>'Occ T2'!J32</f>
        <v>19.855117323585439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-13.287304341428914</v>
      </c>
      <c r="Q62" s="11">
        <f>'Occ T2'!J33</f>
        <v>7.2612825800771645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29.293999999999869</v>
      </c>
      <c r="Q64" s="11">
        <f>'Occ T2'!J35</f>
        <v>349.52667857626955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Sheffield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654.8040000000002</v>
      </c>
      <c r="D8" s="305">
        <f>SUM(D9:D17)</f>
        <v>674.71299999999974</v>
      </c>
      <c r="E8" s="304"/>
      <c r="F8" s="305">
        <f>SUM(F9:F17)</f>
        <v>8.7536834851012948</v>
      </c>
      <c r="G8" s="305">
        <f>SUM(G9:G17)</f>
        <v>11.896649896017847</v>
      </c>
      <c r="H8" s="305">
        <f>SUM(H9:H17)</f>
        <v>16.148923958404612</v>
      </c>
      <c r="I8" s="304"/>
      <c r="J8" s="305">
        <f>SUM(J9:J17)</f>
        <v>59.112960939326378</v>
      </c>
      <c r="K8" s="305">
        <f>SUM(K9:K17)</f>
        <v>80.961997487791493</v>
      </c>
      <c r="L8" s="305">
        <f>SUM(L9:L17)</f>
        <v>109.95898747147716</v>
      </c>
      <c r="M8" s="304"/>
      <c r="N8" s="305">
        <f>SUM(N9:N17)</f>
        <v>117.32059725733086</v>
      </c>
      <c r="O8" s="305">
        <f>SUM(O9:O17)</f>
        <v>131.89012465535578</v>
      </c>
      <c r="P8" s="305">
        <f>SUM(P9:P17)</f>
        <v>154.51992125762024</v>
      </c>
      <c r="Q8" s="306"/>
      <c r="R8" s="305">
        <f>SUM(R9:R17)</f>
        <v>33.090545405401095</v>
      </c>
      <c r="S8" s="305">
        <f>SUM(S9:S17)</f>
        <v>34.616486347287648</v>
      </c>
      <c r="T8" s="305">
        <f>SUM(T9:T17)</f>
        <v>37.730916595542674</v>
      </c>
      <c r="U8" s="306"/>
      <c r="V8" s="305">
        <f>SUM(V9:V17)</f>
        <v>31.553721419451019</v>
      </c>
      <c r="W8" s="305">
        <f>SUM(W9:W17)</f>
        <v>35.041185801250023</v>
      </c>
      <c r="X8" s="305">
        <f>SUM(X9:X17)</f>
        <v>40.640355301875161</v>
      </c>
      <c r="Y8" s="306"/>
      <c r="Z8" s="305">
        <f>SUM(Z9:Z17)</f>
        <v>153.4884957204888</v>
      </c>
      <c r="AA8" s="305">
        <f>SUM(AA9:AA17)</f>
        <v>150.13816712426953</v>
      </c>
      <c r="AB8" s="305">
        <f>SUM(AB9:AB17)</f>
        <v>162.056479954352</v>
      </c>
      <c r="AC8" s="306"/>
      <c r="AD8" s="305">
        <f>SUM(AD9:AD17)</f>
        <v>136.89316424207158</v>
      </c>
      <c r="AE8" s="305">
        <f>SUM(AE9:AE17)</f>
        <v>118.76537552129615</v>
      </c>
      <c r="AF8" s="305">
        <f>SUM(AF9:AF17)</f>
        <v>94.588260463299562</v>
      </c>
      <c r="AG8" s="306"/>
      <c r="AH8" s="305">
        <f>SUM(AH9:AH17)</f>
        <v>78.690718970060075</v>
      </c>
      <c r="AI8" s="305">
        <f>SUM(AI9:AI17)</f>
        <v>70.307456231995587</v>
      </c>
      <c r="AJ8" s="305">
        <f>SUM(AJ9:AJ17)</f>
        <v>46.257232662276692</v>
      </c>
      <c r="AK8" s="306"/>
      <c r="AL8" s="305">
        <f>SUM(AL9:AL17)</f>
        <v>26.51511256076887</v>
      </c>
      <c r="AM8" s="305">
        <f>SUM(AM9:AM17)</f>
        <v>21.186556934736068</v>
      </c>
      <c r="AN8" s="305">
        <f>SUM(AN9:AN17)</f>
        <v>12.811922335151595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63.897512886615843</v>
      </c>
      <c r="C9" s="304">
        <f t="shared" ref="B9:D17" si="0">SUM(C21,C33,C51,C63,C75,C93)</f>
        <v>59.253379229780876</v>
      </c>
      <c r="D9" s="304">
        <f t="shared" si="0"/>
        <v>64.694368884651553</v>
      </c>
      <c r="E9" s="304"/>
      <c r="F9" s="304">
        <f t="shared" ref="F9:H17" si="1">SUM(F21,F33,F51,F63,F75,F93)</f>
        <v>0.68187002290431842</v>
      </c>
      <c r="G9" s="304">
        <f t="shared" si="1"/>
        <v>0.89817357083946525</v>
      </c>
      <c r="H9" s="304">
        <f t="shared" si="1"/>
        <v>1.2684198769004058</v>
      </c>
      <c r="I9" s="304"/>
      <c r="J9" s="304">
        <f t="shared" ref="J9:L17" si="2">SUM(J21,J33,J51,J63,J75,J93)</f>
        <v>6.2117964549904965</v>
      </c>
      <c r="K9" s="304">
        <f t="shared" si="2"/>
        <v>7.9551097388881171</v>
      </c>
      <c r="L9" s="304">
        <f t="shared" si="2"/>
        <v>11.1303859823606</v>
      </c>
      <c r="M9" s="304"/>
      <c r="N9" s="304">
        <f t="shared" ref="N9:P17" si="3">SUM(N21,N33,N51,N63,N75,N93)</f>
        <v>15.619409215109124</v>
      </c>
      <c r="O9" s="304">
        <f t="shared" si="3"/>
        <v>16.046555079758424</v>
      </c>
      <c r="P9" s="304">
        <f t="shared" si="3"/>
        <v>19.293337251235865</v>
      </c>
      <c r="Q9" s="306"/>
      <c r="R9" s="304">
        <f t="shared" ref="R9:T9" si="4">SUM(R21,R33,R51,R63,R75,R93)</f>
        <v>3.7894454386663785</v>
      </c>
      <c r="S9" s="304">
        <f t="shared" si="4"/>
        <v>3.6585332243742057</v>
      </c>
      <c r="T9" s="304">
        <f t="shared" si="4"/>
        <v>4.1663053716532739</v>
      </c>
      <c r="U9" s="306"/>
      <c r="V9" s="304">
        <f t="shared" ref="V9:X9" si="5">SUM(V21,V33,V51,V63,V75,V93)</f>
        <v>4.527588049544943</v>
      </c>
      <c r="W9" s="304">
        <f t="shared" si="5"/>
        <v>4.4147795549655697</v>
      </c>
      <c r="X9" s="304">
        <f t="shared" si="5"/>
        <v>5.0418019014178954</v>
      </c>
      <c r="Y9" s="306"/>
      <c r="Z9" s="304">
        <f t="shared" ref="Z9:AB9" si="6">SUM(Z21,Z33,Z51,Z63,Z75,Z93)</f>
        <v>13.856086444809053</v>
      </c>
      <c r="AA9" s="304">
        <f t="shared" si="6"/>
        <v>11.211455240880147</v>
      </c>
      <c r="AB9" s="304">
        <f t="shared" si="6"/>
        <v>12.257093157900858</v>
      </c>
      <c r="AC9" s="306"/>
      <c r="AD9" s="304">
        <f>SUM(AD21,AD33,AD51,AD63,AD75,AD93)</f>
        <v>10.735554287255345</v>
      </c>
      <c r="AE9" s="304">
        <f t="shared" ref="AE9:AF9" si="7">SUM(AE21,AE33,AE51,AE63,AE75,AE93)</f>
        <v>8.0614483314288972</v>
      </c>
      <c r="AF9" s="304">
        <f t="shared" si="7"/>
        <v>6.4673654101750913</v>
      </c>
      <c r="AG9" s="306"/>
      <c r="AH9" s="304">
        <f t="shared" ref="AH9:AJ9" si="8">SUM(AH21,AH33,AH51,AH63,AH75,AH93)</f>
        <v>6.8360211744884074</v>
      </c>
      <c r="AI9" s="304">
        <f t="shared" si="8"/>
        <v>5.6191422466621885</v>
      </c>
      <c r="AJ9" s="304">
        <f t="shared" si="8"/>
        <v>3.969684330683164</v>
      </c>
      <c r="AK9" s="306"/>
      <c r="AL9" s="304">
        <f t="shared" ref="AL9:AN9" si="9">SUM(AL21,AL33,AL51,AL63,AL75,AL93)</f>
        <v>1.6397417988477698</v>
      </c>
      <c r="AM9" s="304">
        <f t="shared" si="9"/>
        <v>1.3881822419838585</v>
      </c>
      <c r="AN9" s="304">
        <f t="shared" si="9"/>
        <v>1.0999756023243918</v>
      </c>
    </row>
    <row r="10" spans="1:40" x14ac:dyDescent="0.2">
      <c r="A10" s="13" t="str">
        <f>name!E5</f>
        <v>Professional occupations</v>
      </c>
      <c r="B10" s="304">
        <f t="shared" si="0"/>
        <v>136.33428078004985</v>
      </c>
      <c r="C10" s="304">
        <f t="shared" si="0"/>
        <v>144.08570260150293</v>
      </c>
      <c r="D10" s="304">
        <f t="shared" si="0"/>
        <v>160.23524606837003</v>
      </c>
      <c r="E10" s="304"/>
      <c r="F10" s="304">
        <f t="shared" si="1"/>
        <v>6.5495620725844104</v>
      </c>
      <c r="G10" s="304">
        <f t="shared" si="1"/>
        <v>8.6784682560957744</v>
      </c>
      <c r="H10" s="304">
        <f t="shared" si="1"/>
        <v>11.364435651491306</v>
      </c>
      <c r="I10" s="304"/>
      <c r="J10" s="304">
        <f t="shared" si="2"/>
        <v>34.778236502538206</v>
      </c>
      <c r="K10" s="304">
        <f t="shared" si="2"/>
        <v>44.999315978501031</v>
      </c>
      <c r="L10" s="304">
        <f t="shared" si="2"/>
        <v>58.014884395581248</v>
      </c>
      <c r="M10" s="304"/>
      <c r="N10" s="304">
        <f t="shared" si="3"/>
        <v>45.582342441013047</v>
      </c>
      <c r="O10" s="304">
        <f t="shared" si="3"/>
        <v>46.73604682251036</v>
      </c>
      <c r="P10" s="304">
        <f t="shared" si="3"/>
        <v>50.031988808900522</v>
      </c>
      <c r="Q10" s="306"/>
      <c r="R10" s="304">
        <f t="shared" ref="R10:T10" si="10">SUM(R22,R34,R52,R64,R76,R94)</f>
        <v>6.8696716041691683</v>
      </c>
      <c r="S10" s="304">
        <f t="shared" si="10"/>
        <v>4.8668362375520955</v>
      </c>
      <c r="T10" s="304">
        <f t="shared" si="10"/>
        <v>3.8449501725939141</v>
      </c>
      <c r="U10" s="306"/>
      <c r="V10" s="304">
        <f t="shared" ref="V10:X10" si="11">SUM(V22,V34,V52,V64,V76,V94)</f>
        <v>6.0085558731891844</v>
      </c>
      <c r="W10" s="304">
        <f t="shared" si="11"/>
        <v>6.4951785618048365</v>
      </c>
      <c r="X10" s="304">
        <f t="shared" si="11"/>
        <v>7.2051332974809821</v>
      </c>
      <c r="Y10" s="306"/>
      <c r="Z10" s="304">
        <f t="shared" ref="Z10:AB10" si="12">SUM(Z22,Z34,Z52,Z64,Z76,Z94)</f>
        <v>17.303024494149838</v>
      </c>
      <c r="AA10" s="304">
        <f t="shared" si="12"/>
        <v>15.986936877345929</v>
      </c>
      <c r="AB10" s="304">
        <f t="shared" si="12"/>
        <v>17.585079099661389</v>
      </c>
      <c r="AC10" s="306"/>
      <c r="AD10" s="304">
        <f t="shared" ref="AD10:AF10" si="13">SUM(AD22,AD34,AD52,AD64,AD76,AD94)</f>
        <v>11.346566610038414</v>
      </c>
      <c r="AE10" s="304">
        <f t="shared" si="13"/>
        <v>9.188482287982259</v>
      </c>
      <c r="AF10" s="304">
        <f t="shared" si="13"/>
        <v>7.3479406556235842</v>
      </c>
      <c r="AG10" s="306"/>
      <c r="AH10" s="304">
        <f t="shared" ref="AH10:AJ10" si="14">SUM(AH22,AH34,AH52,AH64,AH76,AH94)</f>
        <v>6.4945830314232307</v>
      </c>
      <c r="AI10" s="304">
        <f t="shared" si="14"/>
        <v>5.7493319868544406</v>
      </c>
      <c r="AJ10" s="304">
        <f t="shared" si="14"/>
        <v>3.8065986992003027</v>
      </c>
      <c r="AK10" s="306"/>
      <c r="AL10" s="304">
        <f t="shared" ref="AL10:AN10" si="15">SUM(AL22,AL34,AL52,AL64,AL76,AL94)</f>
        <v>1.4017381509443387</v>
      </c>
      <c r="AM10" s="304">
        <f t="shared" si="15"/>
        <v>1.3851055928562053</v>
      </c>
      <c r="AN10" s="304">
        <f t="shared" si="15"/>
        <v>1.0342352878367633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79.51686120675339</v>
      </c>
      <c r="C11" s="304">
        <f t="shared" si="0"/>
        <v>83.8693252506541</v>
      </c>
      <c r="D11" s="304">
        <f>SUM(D23,D35,D53,D65,D77,D95)</f>
        <v>92.548542468157578</v>
      </c>
      <c r="E11" s="304"/>
      <c r="F11" s="304">
        <f t="shared" si="1"/>
        <v>0.78636386186710827</v>
      </c>
      <c r="G11" s="304">
        <f t="shared" si="1"/>
        <v>1.1179245049484958</v>
      </c>
      <c r="H11" s="304">
        <f t="shared" si="1"/>
        <v>1.663411429565</v>
      </c>
      <c r="I11" s="304"/>
      <c r="J11" s="304">
        <f t="shared" si="2"/>
        <v>8.3641075897698389</v>
      </c>
      <c r="K11" s="304">
        <f t="shared" si="2"/>
        <v>12.125311743104071</v>
      </c>
      <c r="L11" s="304">
        <f t="shared" si="2"/>
        <v>17.354476671006836</v>
      </c>
      <c r="M11" s="304"/>
      <c r="N11" s="304">
        <f t="shared" si="3"/>
        <v>20.801956421268851</v>
      </c>
      <c r="O11" s="304">
        <f t="shared" si="3"/>
        <v>24.144626606175624</v>
      </c>
      <c r="P11" s="304">
        <f t="shared" si="3"/>
        <v>28.600913401505487</v>
      </c>
      <c r="Q11" s="306"/>
      <c r="R11" s="304">
        <f t="shared" ref="R11:T11" si="16">SUM(R23,R35,R53,R65,R77,R95)</f>
        <v>5.9704581429859687</v>
      </c>
      <c r="S11" s="304">
        <f t="shared" si="16"/>
        <v>6.553528473803504</v>
      </c>
      <c r="T11" s="304">
        <f t="shared" si="16"/>
        <v>6.6744385251471066</v>
      </c>
      <c r="U11" s="306"/>
      <c r="V11" s="304">
        <f t="shared" ref="V11:X11" si="17">SUM(V23,V35,V53,V65,V77,V95)</f>
        <v>4.8470127897251638</v>
      </c>
      <c r="W11" s="304">
        <f t="shared" si="17"/>
        <v>5.0890762541104726</v>
      </c>
      <c r="X11" s="304">
        <f t="shared" si="17"/>
        <v>5.7578525621059633</v>
      </c>
      <c r="Y11" s="306"/>
      <c r="Z11" s="304">
        <f t="shared" ref="Z11:AB11" si="18">SUM(Z23,Z35,Z53,Z65,Z77,Z95)</f>
        <v>17.446286574779144</v>
      </c>
      <c r="AA11" s="304">
        <f t="shared" si="18"/>
        <v>16.837389657854853</v>
      </c>
      <c r="AB11" s="304">
        <f t="shared" si="18"/>
        <v>18.774526782283765</v>
      </c>
      <c r="AC11" s="306"/>
      <c r="AD11" s="304">
        <f t="shared" ref="AD11:AF11" si="19">SUM(AD23,AD35,AD53,AD65,AD77,AD95)</f>
        <v>12.856247774522977</v>
      </c>
      <c r="AE11" s="304">
        <f t="shared" si="19"/>
        <v>10.952787118712862</v>
      </c>
      <c r="AF11" s="304">
        <f t="shared" si="19"/>
        <v>8.8546709050866674</v>
      </c>
      <c r="AG11" s="306"/>
      <c r="AH11" s="304">
        <f t="shared" ref="AH11:AJ11" si="20">SUM(AH23,AH35,AH53,AH65,AH77,AH95)</f>
        <v>6.9545258723308123</v>
      </c>
      <c r="AI11" s="304">
        <f t="shared" si="20"/>
        <v>5.7971805175742226</v>
      </c>
      <c r="AJ11" s="304">
        <f t="shared" si="20"/>
        <v>3.8812658692021249</v>
      </c>
      <c r="AK11" s="306"/>
      <c r="AL11" s="304">
        <f t="shared" ref="AL11:AN11" si="21">SUM(AL23,AL35,AL53,AL65,AL77,AL95)</f>
        <v>1.489902179503519</v>
      </c>
      <c r="AM11" s="304">
        <f t="shared" si="21"/>
        <v>1.2515003743699937</v>
      </c>
      <c r="AN11" s="304">
        <f t="shared" si="21"/>
        <v>0.98698632225463645</v>
      </c>
    </row>
    <row r="12" spans="1:40" x14ac:dyDescent="0.2">
      <c r="A12" s="13" t="str">
        <f>name!E7</f>
        <v>Administrative and secretarial occupations</v>
      </c>
      <c r="B12" s="304">
        <f t="shared" si="0"/>
        <v>79.696314126564744</v>
      </c>
      <c r="C12" s="304">
        <f t="shared" si="0"/>
        <v>81.692990089503539</v>
      </c>
      <c r="D12" s="304">
        <f t="shared" si="0"/>
        <v>78.042163762450542</v>
      </c>
      <c r="E12" s="304"/>
      <c r="F12" s="304">
        <f t="shared" si="1"/>
        <v>0.38195155153601756</v>
      </c>
      <c r="G12" s="304">
        <f t="shared" si="1"/>
        <v>0.61673346410706209</v>
      </c>
      <c r="H12" s="304">
        <f t="shared" si="1"/>
        <v>0.95392294188991056</v>
      </c>
      <c r="I12" s="304"/>
      <c r="J12" s="304">
        <f t="shared" si="2"/>
        <v>4.0049343939103963</v>
      </c>
      <c r="K12" s="304">
        <f t="shared" si="2"/>
        <v>6.5152846462293628</v>
      </c>
      <c r="L12" s="304">
        <f t="shared" si="2"/>
        <v>9.1915247957350417</v>
      </c>
      <c r="M12" s="304"/>
      <c r="N12" s="304">
        <f t="shared" si="3"/>
        <v>13.776222708115061</v>
      </c>
      <c r="O12" s="304">
        <f t="shared" si="3"/>
        <v>17.651494897395828</v>
      </c>
      <c r="P12" s="304">
        <f t="shared" si="3"/>
        <v>21.861048178156594</v>
      </c>
      <c r="Q12" s="306"/>
      <c r="R12" s="304">
        <f t="shared" ref="R12:T12" si="22">SUM(R24,R36,R54,R66,R78,R96)</f>
        <v>5.1610681300246402</v>
      </c>
      <c r="S12" s="304">
        <f t="shared" si="22"/>
        <v>6.2840573774573798</v>
      </c>
      <c r="T12" s="304">
        <f t="shared" si="22"/>
        <v>7.2699239080910214</v>
      </c>
      <c r="U12" s="306"/>
      <c r="V12" s="304">
        <f t="shared" ref="V12:X12" si="23">SUM(V24,V36,V54,V66,V78,V96)</f>
        <v>4.5634356040464397</v>
      </c>
      <c r="W12" s="304">
        <f t="shared" si="23"/>
        <v>5.2459780181090423</v>
      </c>
      <c r="X12" s="304">
        <f t="shared" si="23"/>
        <v>5.962555639109488</v>
      </c>
      <c r="Y12" s="306"/>
      <c r="Z12" s="304">
        <f t="shared" ref="Z12:AA12" si="24">SUM(Z24,Z36,Z54,Z66,Z78,Z96)</f>
        <v>19.412028515960003</v>
      </c>
      <c r="AA12" s="304">
        <f t="shared" si="24"/>
        <v>19.623549288595711</v>
      </c>
      <c r="AB12" s="304">
        <f>SUM(AB24,AB36,AB54,AB66,AB78,AB96)</f>
        <v>17.824727547479572</v>
      </c>
      <c r="AC12" s="306"/>
      <c r="AD12" s="304">
        <f t="shared" ref="AD12:AE12" si="25">SUM(AD24,AD36,AD54,AD66,AD78,AD96)</f>
        <v>20.321449123180656</v>
      </c>
      <c r="AE12" s="304">
        <f t="shared" si="25"/>
        <v>17.146053412375039</v>
      </c>
      <c r="AF12" s="304">
        <f>SUM(AF24,AF36,AF54,AF66,AF78,AF96)</f>
        <v>11.131333477332216</v>
      </c>
      <c r="AG12" s="306"/>
      <c r="AH12" s="304">
        <f t="shared" ref="AH12:AI12" si="26">SUM(AH24,AH36,AH54,AH66,AH78,AH96)</f>
        <v>9.6695362693526956</v>
      </c>
      <c r="AI12" s="304">
        <f t="shared" si="26"/>
        <v>6.6966853221513594</v>
      </c>
      <c r="AJ12" s="304">
        <f>SUM(AJ24,AJ36,AJ54,AJ66,AJ78,AJ96)</f>
        <v>2.4918442375869811</v>
      </c>
      <c r="AK12" s="306"/>
      <c r="AL12" s="304">
        <f t="shared" ref="AL12:AM12" si="27">SUM(AL24,AL36,AL54,AL66,AL78,AL96)</f>
        <v>2.4056878304388434</v>
      </c>
      <c r="AM12" s="304">
        <f t="shared" si="27"/>
        <v>1.9131536630827592</v>
      </c>
      <c r="AN12" s="304">
        <f>SUM(AN24,AN36,AN54,AN66,AN78,AN96)</f>
        <v>1.3552830370697084</v>
      </c>
    </row>
    <row r="13" spans="1:40" x14ac:dyDescent="0.2">
      <c r="A13" s="13" t="str">
        <f>name!E8</f>
        <v>Skilled trades occupations</v>
      </c>
      <c r="B13" s="304">
        <f t="shared" si="0"/>
        <v>58.113398761545369</v>
      </c>
      <c r="C13" s="304">
        <f t="shared" si="0"/>
        <v>56.081613479125366</v>
      </c>
      <c r="D13" s="304">
        <f t="shared" si="0"/>
        <v>51.406973673158099</v>
      </c>
      <c r="E13" s="304"/>
      <c r="F13" s="304">
        <f t="shared" si="1"/>
        <v>6.4060311978447568E-2</v>
      </c>
      <c r="G13" s="304">
        <f t="shared" si="1"/>
        <v>0.104246811187114</v>
      </c>
      <c r="H13" s="304">
        <f t="shared" si="1"/>
        <v>0.14860845279889123</v>
      </c>
      <c r="I13" s="304"/>
      <c r="J13" s="304">
        <f t="shared" si="2"/>
        <v>0.94573518057337602</v>
      </c>
      <c r="K13" s="304">
        <f t="shared" si="2"/>
        <v>1.4910255022967458</v>
      </c>
      <c r="L13" s="304">
        <f t="shared" si="2"/>
        <v>2.1308771166092493</v>
      </c>
      <c r="M13" s="304"/>
      <c r="N13" s="304">
        <f t="shared" si="3"/>
        <v>3.0745808490774889</v>
      </c>
      <c r="O13" s="304">
        <f t="shared" si="3"/>
        <v>3.8698369556172532</v>
      </c>
      <c r="P13" s="304">
        <f t="shared" si="3"/>
        <v>4.9679752586002186</v>
      </c>
      <c r="Q13" s="306"/>
      <c r="R13" s="304">
        <f t="shared" ref="R13:T13" si="28">SUM(R25,R37,R55,R67,R79,R97)</f>
        <v>1.4242437005148283</v>
      </c>
      <c r="S13" s="304">
        <f t="shared" si="28"/>
        <v>1.7275371650003128</v>
      </c>
      <c r="T13" s="304">
        <f t="shared" si="28"/>
        <v>2.2356990184044156</v>
      </c>
      <c r="U13" s="306"/>
      <c r="V13" s="304">
        <f t="shared" ref="V13:X13" si="29">SUM(V25,V37,V55,V67,V79,V97)</f>
        <v>2.9279371296357919</v>
      </c>
      <c r="W13" s="304">
        <f t="shared" si="29"/>
        <v>3.4510116728805653</v>
      </c>
      <c r="X13" s="304">
        <f t="shared" si="29"/>
        <v>4.1378662185948976</v>
      </c>
      <c r="Y13" s="306"/>
      <c r="Z13" s="304">
        <f t="shared" ref="Z13:AB13" si="30">SUM(Z25,Z37,Z55,Z67,Z79,Z97)</f>
        <v>21.45919397870415</v>
      </c>
      <c r="AA13" s="304">
        <f t="shared" si="30"/>
        <v>19.918214623364101</v>
      </c>
      <c r="AB13" s="304">
        <f t="shared" si="30"/>
        <v>18.719068908897825</v>
      </c>
      <c r="AC13" s="306"/>
      <c r="AD13" s="304">
        <f t="shared" ref="AD13:AF13" si="31">SUM(AD25,AD37,AD55,AD67,AD79,AD97)</f>
        <v>15.713475969659315</v>
      </c>
      <c r="AE13" s="304">
        <f t="shared" si="31"/>
        <v>14.091321785528688</v>
      </c>
      <c r="AF13" s="304">
        <f t="shared" si="31"/>
        <v>11.351166052466388</v>
      </c>
      <c r="AG13" s="306"/>
      <c r="AH13" s="304">
        <f t="shared" ref="AH13:AJ13" si="32">SUM(AH25,AH37,AH55,AH67,AH79,AH97)</f>
        <v>8.5619991554281398</v>
      </c>
      <c r="AI13" s="304">
        <f t="shared" si="32"/>
        <v>8.2968042578547578</v>
      </c>
      <c r="AJ13" s="304">
        <f t="shared" si="32"/>
        <v>6.1817445884268256</v>
      </c>
      <c r="AK13" s="306"/>
      <c r="AL13" s="304">
        <f t="shared" ref="AL13:AN13" si="33">SUM(AL25,AL37,AL55,AL67,AL79,AL97)</f>
        <v>3.9421724859738365</v>
      </c>
      <c r="AM13" s="304">
        <f t="shared" si="33"/>
        <v>3.1316147053958252</v>
      </c>
      <c r="AN13" s="304">
        <f t="shared" si="33"/>
        <v>1.5339680583593855</v>
      </c>
    </row>
    <row r="14" spans="1:40" x14ac:dyDescent="0.2">
      <c r="A14" s="13" t="str">
        <f>name!E9</f>
        <v>Caring, leisure and other service occupations</v>
      </c>
      <c r="B14" s="304">
        <f t="shared" si="0"/>
        <v>67.729124201828341</v>
      </c>
      <c r="C14" s="304">
        <f t="shared" si="0"/>
        <v>68.274886933035361</v>
      </c>
      <c r="D14" s="304">
        <f t="shared" si="0"/>
        <v>73.700015932994845</v>
      </c>
      <c r="E14" s="304"/>
      <c r="F14" s="304">
        <f t="shared" si="1"/>
        <v>5.4033145004474155E-2</v>
      </c>
      <c r="G14" s="304">
        <f t="shared" si="1"/>
        <v>9.0323400985348384E-2</v>
      </c>
      <c r="H14" s="304">
        <f t="shared" si="1"/>
        <v>0.14302922271349555</v>
      </c>
      <c r="I14" s="304"/>
      <c r="J14" s="304">
        <f t="shared" si="2"/>
        <v>1.8867698816743059</v>
      </c>
      <c r="K14" s="304">
        <f t="shared" si="2"/>
        <v>3.1204888631941179</v>
      </c>
      <c r="L14" s="304">
        <f t="shared" si="2"/>
        <v>4.9260871424206325</v>
      </c>
      <c r="M14" s="304"/>
      <c r="N14" s="304">
        <f t="shared" si="3"/>
        <v>6.6407553810857749</v>
      </c>
      <c r="O14" s="304">
        <f t="shared" si="3"/>
        <v>8.2540999283745062</v>
      </c>
      <c r="P14" s="304">
        <f t="shared" si="3"/>
        <v>9.9472572556147938</v>
      </c>
      <c r="Q14" s="306"/>
      <c r="R14" s="304">
        <f>SUM(R26,R38,R56,R68,R80,R98)</f>
        <v>5.0522936221237273</v>
      </c>
      <c r="S14" s="304">
        <f t="shared" ref="S14:T14" si="34">SUM(S26,S38,S56,S68,S80,S98)</f>
        <v>5.3315496840045817</v>
      </c>
      <c r="T14" s="304">
        <f t="shared" si="34"/>
        <v>5.4626801732979571</v>
      </c>
      <c r="U14" s="306"/>
      <c r="V14" s="304">
        <f t="shared" ref="V14:X14" si="35">SUM(V26,V38,V56,V68,V80,V98)</f>
        <v>3.5220282253397004</v>
      </c>
      <c r="W14" s="304">
        <f t="shared" si="35"/>
        <v>3.8569566361758509</v>
      </c>
      <c r="X14" s="304">
        <f t="shared" si="35"/>
        <v>4.3508473312505664</v>
      </c>
      <c r="Y14" s="306"/>
      <c r="Z14" s="304">
        <f t="shared" ref="Z14:AB14" si="36">SUM(Z26,Z38,Z56,Z68,Z80,Z98)</f>
        <v>25.586297572799392</v>
      </c>
      <c r="AA14" s="304">
        <f t="shared" si="36"/>
        <v>27.324897724569553</v>
      </c>
      <c r="AB14" s="304">
        <f t="shared" si="36"/>
        <v>33.337906626047442</v>
      </c>
      <c r="AC14" s="306"/>
      <c r="AD14" s="304">
        <f t="shared" ref="AD14:AF14" si="37">SUM(AD26,AD38,AD56,AD68,AD80,AD98)</f>
        <v>19.347463570689712</v>
      </c>
      <c r="AE14" s="304">
        <f t="shared" si="37"/>
        <v>16.034526863004793</v>
      </c>
      <c r="AF14" s="304">
        <f t="shared" si="37"/>
        <v>12.61069821679542</v>
      </c>
      <c r="AG14" s="306"/>
      <c r="AH14" s="304">
        <f t="shared" ref="AH14:AJ14" si="38">SUM(AH26,AH38,AH56,AH68,AH80,AH98)</f>
        <v>4.3843945490023781</v>
      </c>
      <c r="AI14" s="304">
        <f t="shared" si="38"/>
        <v>3.2848396940205062</v>
      </c>
      <c r="AJ14" s="304">
        <f t="shared" si="38"/>
        <v>2.2616018973344554</v>
      </c>
      <c r="AK14" s="306"/>
      <c r="AL14" s="304">
        <f t="shared" ref="AL14:AN14" si="39">SUM(AL26,AL38,AL56,AL68,AL80,AL98)</f>
        <v>1.255088254108893</v>
      </c>
      <c r="AM14" s="304">
        <f t="shared" si="39"/>
        <v>0.977204138706109</v>
      </c>
      <c r="AN14" s="304">
        <f t="shared" si="39"/>
        <v>0.65990806752009068</v>
      </c>
    </row>
    <row r="15" spans="1:40" x14ac:dyDescent="0.2">
      <c r="A15" s="13" t="str">
        <f>name!E10</f>
        <v>Sales and customer service occupations</v>
      </c>
      <c r="B15" s="304">
        <f t="shared" si="0"/>
        <v>53.507131817304554</v>
      </c>
      <c r="C15" s="304">
        <f t="shared" si="0"/>
        <v>53.241604083888333</v>
      </c>
      <c r="D15" s="304">
        <f t="shared" si="0"/>
        <v>52.932879314617644</v>
      </c>
      <c r="E15" s="304"/>
      <c r="F15" s="304">
        <f t="shared" si="1"/>
        <v>0.11735432429311915</v>
      </c>
      <c r="G15" s="304">
        <f t="shared" si="1"/>
        <v>0.18380832633036223</v>
      </c>
      <c r="H15" s="304">
        <f t="shared" si="1"/>
        <v>0.25749919080944378</v>
      </c>
      <c r="I15" s="304"/>
      <c r="J15" s="304">
        <f t="shared" si="2"/>
        <v>1.4878378760654027</v>
      </c>
      <c r="K15" s="304">
        <f t="shared" si="2"/>
        <v>2.3890080167650343</v>
      </c>
      <c r="L15" s="304">
        <f t="shared" si="2"/>
        <v>3.6141730608817557</v>
      </c>
      <c r="M15" s="304"/>
      <c r="N15" s="304">
        <f t="shared" si="3"/>
        <v>6.3507247176258623</v>
      </c>
      <c r="O15" s="304">
        <f t="shared" si="3"/>
        <v>7.8500938969186596</v>
      </c>
      <c r="P15" s="304">
        <f t="shared" si="3"/>
        <v>9.9871461393006751</v>
      </c>
      <c r="Q15" s="306"/>
      <c r="R15" s="304">
        <f t="shared" ref="R15:T15" si="40">SUM(R27,R39,R57,R69,R81,R99)</f>
        <v>2.06222664215887</v>
      </c>
      <c r="S15" s="304">
        <f t="shared" si="40"/>
        <v>2.443711347829463</v>
      </c>
      <c r="T15" s="304">
        <f t="shared" si="40"/>
        <v>3.0032666175118949</v>
      </c>
      <c r="U15" s="306"/>
      <c r="V15" s="304">
        <f t="shared" ref="V15:X15" si="41">SUM(V27,V39,V57,V69,V81,V99)</f>
        <v>1.9177363723001799</v>
      </c>
      <c r="W15" s="304">
        <f t="shared" si="41"/>
        <v>2.2348833805520427</v>
      </c>
      <c r="X15" s="304">
        <f t="shared" si="41"/>
        <v>2.6761707327213506</v>
      </c>
      <c r="Y15" s="306"/>
      <c r="Z15" s="304">
        <f t="shared" ref="Z15:AB15" si="42">SUM(Z27,Z39,Z57,Z69,Z81,Z99)</f>
        <v>15.645369837355272</v>
      </c>
      <c r="AA15" s="304">
        <f t="shared" si="42"/>
        <v>15.910367117126915</v>
      </c>
      <c r="AB15" s="304">
        <f t="shared" si="42"/>
        <v>17.480670842702303</v>
      </c>
      <c r="AC15" s="306"/>
      <c r="AD15" s="304">
        <f t="shared" ref="AD15:AF15" si="43">SUM(AD27,AD39,AD57,AD69,AD81,AD99)</f>
        <v>14.575289567541999</v>
      </c>
      <c r="AE15" s="304">
        <f t="shared" si="43"/>
        <v>12.709803236106792</v>
      </c>
      <c r="AF15" s="304">
        <f t="shared" si="43"/>
        <v>10.247630963211256</v>
      </c>
      <c r="AG15" s="306"/>
      <c r="AH15" s="304">
        <f t="shared" ref="AH15:AJ15" si="44">SUM(AH27,AH39,AH57,AH69,AH81,AH99)</f>
        <v>8.2567945275963108</v>
      </c>
      <c r="AI15" s="304">
        <f t="shared" si="44"/>
        <v>7.0456910211111667</v>
      </c>
      <c r="AJ15" s="304">
        <f t="shared" si="44"/>
        <v>4.0317695550259725</v>
      </c>
      <c r="AK15" s="306"/>
      <c r="AL15" s="304">
        <f t="shared" ref="AL15:AN15" si="45">SUM(AL27,AL39,AL57,AL69,AL81,AL99)</f>
        <v>3.0937979523675438</v>
      </c>
      <c r="AM15" s="304">
        <f t="shared" si="45"/>
        <v>2.4742377411478937</v>
      </c>
      <c r="AN15" s="304">
        <f t="shared" si="45"/>
        <v>1.6345522124529939</v>
      </c>
    </row>
    <row r="16" spans="1:40" x14ac:dyDescent="0.2">
      <c r="A16" s="13" t="str">
        <f>name!E11</f>
        <v>Process, plant and machine operatives</v>
      </c>
      <c r="B16" s="304">
        <f t="shared" si="0"/>
        <v>43.214665828328044</v>
      </c>
      <c r="C16" s="304">
        <f t="shared" si="0"/>
        <v>43.749976255761361</v>
      </c>
      <c r="D16" s="304">
        <f t="shared" si="0"/>
        <v>40.374537006762218</v>
      </c>
      <c r="E16" s="304"/>
      <c r="F16" s="304">
        <f t="shared" si="1"/>
        <v>8.0110540008486705E-2</v>
      </c>
      <c r="G16" s="304">
        <f t="shared" si="1"/>
        <v>0.14929592482355256</v>
      </c>
      <c r="H16" s="304">
        <f t="shared" si="1"/>
        <v>0.26460097894470602</v>
      </c>
      <c r="I16" s="304"/>
      <c r="J16" s="304">
        <f t="shared" si="2"/>
        <v>0.4929229921481596</v>
      </c>
      <c r="K16" s="304">
        <f t="shared" si="2"/>
        <v>0.84304073093496135</v>
      </c>
      <c r="L16" s="304">
        <f t="shared" si="2"/>
        <v>1.2712827142597725</v>
      </c>
      <c r="M16" s="304"/>
      <c r="N16" s="304">
        <f t="shared" si="3"/>
        <v>1.6891317392827343</v>
      </c>
      <c r="O16" s="304">
        <f t="shared" si="3"/>
        <v>2.3761770889338787</v>
      </c>
      <c r="P16" s="304">
        <f t="shared" si="3"/>
        <v>3.5062248272931789</v>
      </c>
      <c r="Q16" s="306"/>
      <c r="R16" s="304">
        <f t="shared" ref="R16:T16" si="46">SUM(R28,R40,R58,R70,R82,R100)</f>
        <v>0.80704049101148945</v>
      </c>
      <c r="S16" s="304">
        <f t="shared" si="46"/>
        <v>1.079833775547258</v>
      </c>
      <c r="T16" s="304">
        <f t="shared" si="46"/>
        <v>1.4428325245125482</v>
      </c>
      <c r="U16" s="306"/>
      <c r="V16" s="304">
        <f t="shared" ref="V16:X16" si="47">SUM(V28,V40,V58,V70,V82,V100)</f>
        <v>1.4427874217146073</v>
      </c>
      <c r="W16" s="304">
        <f t="shared" si="47"/>
        <v>1.875657145427202</v>
      </c>
      <c r="X16" s="304">
        <f t="shared" si="47"/>
        <v>2.4473533301173465</v>
      </c>
      <c r="Y16" s="306"/>
      <c r="Z16" s="304">
        <f t="shared" ref="Z16:AB16" si="48">SUM(Z28,Z40,Z58,Z70,Z82,Z100)</f>
        <v>10.66056589138983</v>
      </c>
      <c r="AA16" s="304">
        <f t="shared" si="48"/>
        <v>11.111258781636622</v>
      </c>
      <c r="AB16" s="304">
        <f t="shared" si="48"/>
        <v>12.256645619384553</v>
      </c>
      <c r="AC16" s="306"/>
      <c r="AD16" s="304">
        <f t="shared" ref="AD16:AF16" si="49">SUM(AD28,AD40,AD58,AD70,AD82,AD100)</f>
        <v>13.15388048401798</v>
      </c>
      <c r="AE16" s="304">
        <f t="shared" si="49"/>
        <v>13.039999279281503</v>
      </c>
      <c r="AF16" s="304">
        <f t="shared" si="49"/>
        <v>11.38965367490291</v>
      </c>
      <c r="AG16" s="306"/>
      <c r="AH16" s="304">
        <f t="shared" ref="AH16:AJ16" si="50">SUM(AH28,AH40,AH58,AH70,AH82,AH100)</f>
        <v>10.395793826621107</v>
      </c>
      <c r="AI16" s="304">
        <f t="shared" si="50"/>
        <v>10.118784515359906</v>
      </c>
      <c r="AJ16" s="304">
        <f t="shared" si="50"/>
        <v>6.4229315194907537</v>
      </c>
      <c r="AK16" s="306"/>
      <c r="AL16" s="304">
        <f t="shared" ref="AL16:AN16" si="51">SUM(AL28,AL40,AL58,AL70,AL82,AL100)</f>
        <v>4.4924324421336568</v>
      </c>
      <c r="AM16" s="304">
        <f t="shared" si="51"/>
        <v>3.1559290138164755</v>
      </c>
      <c r="AN16" s="304">
        <f t="shared" si="51"/>
        <v>1.3730118178564377</v>
      </c>
    </row>
    <row r="17" spans="1:40" x14ac:dyDescent="0.2">
      <c r="A17" s="13" t="str">
        <f>name!E12</f>
        <v>Elementary occupations</v>
      </c>
      <c r="B17" s="304">
        <f t="shared" si="0"/>
        <v>63.409710391009803</v>
      </c>
      <c r="C17" s="304">
        <f t="shared" si="0"/>
        <v>64.554522076748256</v>
      </c>
      <c r="D17" s="304">
        <f t="shared" si="0"/>
        <v>60.778272888837215</v>
      </c>
      <c r="E17" s="304"/>
      <c r="F17" s="304">
        <f t="shared" si="1"/>
        <v>3.8377654924911388E-2</v>
      </c>
      <c r="G17" s="304">
        <f t="shared" si="1"/>
        <v>5.7675636700671468E-2</v>
      </c>
      <c r="H17" s="304">
        <f t="shared" si="1"/>
        <v>8.4996213291455375E-2</v>
      </c>
      <c r="I17" s="304"/>
      <c r="J17" s="304">
        <f t="shared" si="2"/>
        <v>0.94062006765619388</v>
      </c>
      <c r="K17" s="304">
        <f t="shared" si="2"/>
        <v>1.5234122678780637</v>
      </c>
      <c r="L17" s="304">
        <f t="shared" si="2"/>
        <v>2.3252955926220449</v>
      </c>
      <c r="M17" s="304"/>
      <c r="N17" s="304">
        <f t="shared" si="3"/>
        <v>3.785473784752905</v>
      </c>
      <c r="O17" s="304">
        <f t="shared" si="3"/>
        <v>4.9611933796712533</v>
      </c>
      <c r="P17" s="304">
        <f t="shared" si="3"/>
        <v>6.3240301370128842</v>
      </c>
      <c r="Q17" s="306"/>
      <c r="R17" s="304">
        <f t="shared" ref="R17:T17" si="52">SUM(R29,R41,R59,R71,R83,R101)</f>
        <v>1.9540976337460285</v>
      </c>
      <c r="S17" s="304">
        <f t="shared" si="52"/>
        <v>2.6708990617188455</v>
      </c>
      <c r="T17" s="304">
        <f t="shared" si="52"/>
        <v>3.6308202843305364</v>
      </c>
      <c r="U17" s="306"/>
      <c r="V17" s="304">
        <f t="shared" ref="V17:X17" si="53">SUM(V29,V41,V59,V71,V83,V101)</f>
        <v>1.796639953955012</v>
      </c>
      <c r="W17" s="304">
        <f t="shared" si="53"/>
        <v>2.3776645772244436</v>
      </c>
      <c r="X17" s="304">
        <f t="shared" si="53"/>
        <v>3.0607742890766705</v>
      </c>
      <c r="Y17" s="306"/>
      <c r="Z17" s="304">
        <f t="shared" ref="Z17:AB17" si="54">SUM(Z29,Z41,Z59,Z71,Z83,Z101)</f>
        <v>12.119642410542088</v>
      </c>
      <c r="AA17" s="304">
        <f t="shared" si="54"/>
        <v>12.214097812895679</v>
      </c>
      <c r="AB17" s="304">
        <f t="shared" si="54"/>
        <v>13.820761369994301</v>
      </c>
      <c r="AC17" s="306"/>
      <c r="AD17" s="304">
        <f t="shared" ref="AD17:AF17" si="55">SUM(AD29,AD41,AD59,AD71,AD83,AD101)</f>
        <v>18.843236855165202</v>
      </c>
      <c r="AE17" s="304">
        <f t="shared" si="55"/>
        <v>17.540953206875301</v>
      </c>
      <c r="AF17" s="304">
        <f t="shared" si="55"/>
        <v>15.187801107706026</v>
      </c>
      <c r="AG17" s="306"/>
      <c r="AH17" s="304">
        <f t="shared" ref="AH17:AJ17" si="56">SUM(AH29,AH41,AH59,AH71,AH83,AH101)</f>
        <v>17.137070563816994</v>
      </c>
      <c r="AI17" s="304">
        <f t="shared" si="56"/>
        <v>17.698996670407048</v>
      </c>
      <c r="AJ17" s="304">
        <f t="shared" si="56"/>
        <v>13.209791965326112</v>
      </c>
      <c r="AK17" s="306"/>
      <c r="AL17" s="304">
        <f t="shared" ref="AL17:AN17" si="57">SUM(AL29,AL41,AL59,AL71,AL83,AL101)</f>
        <v>6.7945514664504705</v>
      </c>
      <c r="AM17" s="304">
        <f t="shared" si="57"/>
        <v>5.5096294633769496</v>
      </c>
      <c r="AN17" s="304">
        <f t="shared" si="57"/>
        <v>3.1340019294771881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6.9660000000000011</v>
      </c>
      <c r="C20" s="305">
        <f>SUM(C21:C29)</f>
        <v>7.069</v>
      </c>
      <c r="D20" s="305">
        <f>SUM(D21:D29)</f>
        <v>7.1600000000000108</v>
      </c>
      <c r="E20" s="304"/>
      <c r="F20" s="305">
        <f>SUM(F21:F29)</f>
        <v>6.3014673890964004E-2</v>
      </c>
      <c r="G20" s="305">
        <f>SUM(G21:G29)</f>
        <v>9.0176270544878021E-2</v>
      </c>
      <c r="H20" s="305">
        <f>SUM(H21:H29)</f>
        <v>0.13147307550170134</v>
      </c>
      <c r="I20" s="304"/>
      <c r="J20" s="305">
        <f>SUM(J21:J29)</f>
        <v>0.40008685766975788</v>
      </c>
      <c r="K20" s="305">
        <f>SUM(K21:K29)</f>
        <v>0.55948198191601151</v>
      </c>
      <c r="L20" s="305">
        <f>SUM(L21:L29)</f>
        <v>0.75693441578087417</v>
      </c>
      <c r="M20" s="304"/>
      <c r="N20" s="305">
        <f>SUM(N21:N29)</f>
        <v>1.0594849482779083</v>
      </c>
      <c r="O20" s="305">
        <f>SUM(O21:O29)</f>
        <v>1.1997717139361879</v>
      </c>
      <c r="P20" s="305">
        <f>SUM(P21:P29)</f>
        <v>1.4300429426054795</v>
      </c>
      <c r="Q20" s="306"/>
      <c r="R20" s="305">
        <f>SUM(R21:R29)</f>
        <v>0.23932215057880696</v>
      </c>
      <c r="S20" s="305">
        <f>SUM(S21:S29)</f>
        <v>0.2690166904170857</v>
      </c>
      <c r="T20" s="305">
        <f>SUM(T21:T29)</f>
        <v>0.32680005480215785</v>
      </c>
      <c r="U20" s="306"/>
      <c r="V20" s="305">
        <f>SUM(V21:V29)</f>
        <v>0.60620029769523709</v>
      </c>
      <c r="W20" s="305">
        <f>SUM(W21:W29)</f>
        <v>0.68624627587613729</v>
      </c>
      <c r="X20" s="305">
        <f>SUM(X21:X29)</f>
        <v>0.81143521558288922</v>
      </c>
      <c r="Y20" s="306"/>
      <c r="Z20" s="305">
        <f>SUM(Z21:Z29)</f>
        <v>1.5757683141070562</v>
      </c>
      <c r="AA20" s="305">
        <f>SUM(AA21:AA29)</f>
        <v>1.4935180377876649</v>
      </c>
      <c r="AB20" s="305">
        <f>SUM(AB21:AB29)</f>
        <v>1.573148583263682</v>
      </c>
      <c r="AC20" s="306"/>
      <c r="AD20" s="305">
        <f>SUM(AD21:AD29)</f>
        <v>1.4155184691721354</v>
      </c>
      <c r="AE20" s="305">
        <f>SUM(AE21:AE29)</f>
        <v>1.255664483241929</v>
      </c>
      <c r="AF20" s="305">
        <f>SUM(AF21:AF29)</f>
        <v>1.062219101250137</v>
      </c>
      <c r="AG20" s="306"/>
      <c r="AH20" s="305">
        <f>SUM(AH21:AH29)</f>
        <v>0.95144671085000632</v>
      </c>
      <c r="AI20" s="305">
        <f>SUM(AI21:AI29)</f>
        <v>0.87519360672450652</v>
      </c>
      <c r="AJ20" s="305">
        <f>SUM(AJ21:AJ29)</f>
        <v>0.70029569530651981</v>
      </c>
      <c r="AK20" s="306"/>
      <c r="AL20" s="305">
        <f>SUM(AL21:AL29)</f>
        <v>0.65515757775812855</v>
      </c>
      <c r="AM20" s="305">
        <f>SUM(AM21:AM29)</f>
        <v>0.63993093955559843</v>
      </c>
      <c r="AN20" s="305">
        <f>SUM(AN21:AN29)</f>
        <v>0.36765091590656968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0.62509316487887567</v>
      </c>
      <c r="C21" s="304">
        <f t="shared" ref="C21:D21" si="59">SUM(G21,K21,O21,S21,W21,AA21,AE21,AI21,AM21)</f>
        <v>0.59340852646668019</v>
      </c>
      <c r="D21" s="304">
        <f t="shared" si="59"/>
        <v>0.61771904757536833</v>
      </c>
      <c r="E21" s="304"/>
      <c r="F21" s="304">
        <v>1.6064455361761088E-2</v>
      </c>
      <c r="G21" s="304">
        <v>2.1087323398759617E-2</v>
      </c>
      <c r="H21" s="304">
        <v>2.781971546235628E-2</v>
      </c>
      <c r="I21" s="304"/>
      <c r="J21" s="304">
        <v>9.2865317723276955E-2</v>
      </c>
      <c r="K21" s="304">
        <v>0.11119703373776517</v>
      </c>
      <c r="L21" s="304">
        <v>0.13325392968510424</v>
      </c>
      <c r="M21" s="304"/>
      <c r="N21" s="304">
        <v>0.1462077883890707</v>
      </c>
      <c r="O21" s="304">
        <v>0.13640944122217166</v>
      </c>
      <c r="P21" s="304">
        <v>0.1523506402572101</v>
      </c>
      <c r="Q21" s="306"/>
      <c r="R21" s="304">
        <v>2.2032505067710675E-2</v>
      </c>
      <c r="S21" s="304">
        <v>2.1037662757658605E-2</v>
      </c>
      <c r="T21" s="304">
        <v>2.2079305069294123E-2</v>
      </c>
      <c r="U21" s="306"/>
      <c r="V21" s="304">
        <v>4.3561290650301565E-2</v>
      </c>
      <c r="W21" s="304">
        <v>3.6327448904113858E-2</v>
      </c>
      <c r="X21" s="304">
        <v>3.5321704424671266E-2</v>
      </c>
      <c r="Y21" s="306"/>
      <c r="Z21" s="304">
        <v>9.5098537418791998E-2</v>
      </c>
      <c r="AA21" s="304">
        <v>9.1624247121144975E-2</v>
      </c>
      <c r="AB21" s="304">
        <v>0.10661011889959982</v>
      </c>
      <c r="AC21" s="306"/>
      <c r="AD21" s="304">
        <v>9.9077792296468001E-2</v>
      </c>
      <c r="AE21" s="304">
        <v>7.6182451015827643E-2</v>
      </c>
      <c r="AF21" s="304">
        <v>5.9761202327319199E-2</v>
      </c>
      <c r="AG21" s="306"/>
      <c r="AH21" s="304">
        <v>5.6935000584563078E-2</v>
      </c>
      <c r="AI21" s="304">
        <v>4.6606243694191085E-2</v>
      </c>
      <c r="AJ21" s="304">
        <v>3.3549172961530004E-2</v>
      </c>
      <c r="AK21" s="306"/>
      <c r="AL21" s="304">
        <v>5.325047738693172E-2</v>
      </c>
      <c r="AM21" s="304">
        <v>5.2936674615047453E-2</v>
      </c>
      <c r="AN21" s="304">
        <v>4.697325848828323E-2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0.88131930741564868</v>
      </c>
      <c r="C22" s="304">
        <f t="shared" ref="C22:C29" si="61">SUM(G22,K22,O22,S22,W22,AA22,AE22,AI22,AM22)</f>
        <v>0.98708943522196912</v>
      </c>
      <c r="D22" s="304">
        <f t="shared" ref="D22:D29" si="62">SUM(H22,L22,P22,T22,X22,AB22,AF22,AJ22,AN22)</f>
        <v>1.1364177150052188</v>
      </c>
      <c r="E22" s="304"/>
      <c r="F22" s="304">
        <v>2.906237004509965E-2</v>
      </c>
      <c r="G22" s="304">
        <v>4.4250182401630089E-2</v>
      </c>
      <c r="H22" s="304">
        <v>6.6662049689938593E-2</v>
      </c>
      <c r="I22" s="304"/>
      <c r="J22" s="304">
        <v>0.1384328381052789</v>
      </c>
      <c r="K22" s="304">
        <v>0.2053477690812546</v>
      </c>
      <c r="L22" s="304">
        <v>0.29236707653461097</v>
      </c>
      <c r="M22" s="304"/>
      <c r="N22" s="304">
        <v>0.27547343170335925</v>
      </c>
      <c r="O22" s="304">
        <v>0.30966585706821942</v>
      </c>
      <c r="P22" s="304">
        <v>0.34012360380948714</v>
      </c>
      <c r="Q22" s="306"/>
      <c r="R22" s="304">
        <v>2.9406709902741246E-2</v>
      </c>
      <c r="S22" s="304">
        <v>3.3795084823845467E-2</v>
      </c>
      <c r="T22" s="304">
        <v>3.6888514059810813E-2</v>
      </c>
      <c r="U22" s="306"/>
      <c r="V22" s="304">
        <v>0.12263447792442014</v>
      </c>
      <c r="W22" s="304">
        <v>0.13380904081939779</v>
      </c>
      <c r="X22" s="304">
        <v>0.15417651762627174</v>
      </c>
      <c r="Y22" s="306"/>
      <c r="Z22" s="304">
        <v>0.10585806205834308</v>
      </c>
      <c r="AA22" s="304">
        <v>9.3017722183722382E-2</v>
      </c>
      <c r="AB22" s="304">
        <v>9.4386976541976392E-2</v>
      </c>
      <c r="AC22" s="306"/>
      <c r="AD22" s="304">
        <v>8.8076066809182244E-2</v>
      </c>
      <c r="AE22" s="304">
        <v>7.0984897661892865E-2</v>
      </c>
      <c r="AF22" s="304">
        <v>7.2031408611156145E-2</v>
      </c>
      <c r="AG22" s="306"/>
      <c r="AH22" s="304">
        <v>5.8886092993956564E-2</v>
      </c>
      <c r="AI22" s="304">
        <v>5.7036485964747183E-2</v>
      </c>
      <c r="AJ22" s="304">
        <v>4.6714770599990713E-2</v>
      </c>
      <c r="AK22" s="306"/>
      <c r="AL22" s="304">
        <v>3.3489257873267717E-2</v>
      </c>
      <c r="AM22" s="304">
        <v>3.9182395217259212E-2</v>
      </c>
      <c r="AN22" s="304">
        <v>3.3066797531976243E-2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0.64219742790505507</v>
      </c>
      <c r="C23" s="304">
        <f t="shared" si="61"/>
        <v>0.62890554903114204</v>
      </c>
      <c r="D23" s="304">
        <f t="shared" si="62"/>
        <v>0.69230851062107779</v>
      </c>
      <c r="E23" s="304"/>
      <c r="F23" s="304">
        <v>8.703467510490703E-3</v>
      </c>
      <c r="G23" s="304">
        <v>1.2026802148785381E-2</v>
      </c>
      <c r="H23" s="304">
        <v>1.9714174221354273E-2</v>
      </c>
      <c r="I23" s="304"/>
      <c r="J23" s="304">
        <v>4.4059477910082939E-2</v>
      </c>
      <c r="K23" s="304">
        <v>5.9315948086268562E-2</v>
      </c>
      <c r="L23" s="304">
        <v>8.243823569504849E-2</v>
      </c>
      <c r="M23" s="304"/>
      <c r="N23" s="304">
        <v>0.15594117411941996</v>
      </c>
      <c r="O23" s="304">
        <v>0.16649447020293376</v>
      </c>
      <c r="P23" s="304">
        <v>0.18932108673937217</v>
      </c>
      <c r="Q23" s="306"/>
      <c r="R23" s="304">
        <v>2.1848928979059528E-2</v>
      </c>
      <c r="S23" s="304">
        <v>2.2611032132912514E-2</v>
      </c>
      <c r="T23" s="304">
        <v>2.6429980869049217E-2</v>
      </c>
      <c r="U23" s="306"/>
      <c r="V23" s="304">
        <v>8.0355940929054806E-2</v>
      </c>
      <c r="W23" s="304">
        <v>8.3028157235564018E-2</v>
      </c>
      <c r="X23" s="304">
        <v>9.9647802093904683E-2</v>
      </c>
      <c r="Y23" s="306"/>
      <c r="Z23" s="304">
        <v>0.16046792668610627</v>
      </c>
      <c r="AA23" s="304">
        <v>0.13857054081737011</v>
      </c>
      <c r="AB23" s="304">
        <v>0.15283020719286697</v>
      </c>
      <c r="AC23" s="306"/>
      <c r="AD23" s="304">
        <v>6.9291910160510214E-2</v>
      </c>
      <c r="AE23" s="304">
        <v>4.7781760528991635E-2</v>
      </c>
      <c r="AF23" s="304">
        <v>4.0163272013041124E-2</v>
      </c>
      <c r="AG23" s="306"/>
      <c r="AH23" s="304">
        <v>7.5413859663037611E-2</v>
      </c>
      <c r="AI23" s="304">
        <v>7.178199455352266E-2</v>
      </c>
      <c r="AJ23" s="304">
        <v>5.4335829658059727E-2</v>
      </c>
      <c r="AK23" s="306"/>
      <c r="AL23" s="304">
        <v>2.611474194729314E-2</v>
      </c>
      <c r="AM23" s="304">
        <v>2.7294843324793462E-2</v>
      </c>
      <c r="AN23" s="304">
        <v>2.7427922138381106E-2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0.73081623918925731</v>
      </c>
      <c r="C24" s="304">
        <f t="shared" si="61"/>
        <v>0.74873306469669154</v>
      </c>
      <c r="D24" s="304">
        <f t="shared" si="62"/>
        <v>0.70696767964976015</v>
      </c>
      <c r="E24" s="304"/>
      <c r="F24" s="304">
        <v>1.536441258019762E-3</v>
      </c>
      <c r="G24" s="304">
        <v>2.2335889011656815E-3</v>
      </c>
      <c r="H24" s="304">
        <v>2.9695811833289265E-3</v>
      </c>
      <c r="I24" s="304"/>
      <c r="J24" s="304">
        <v>3.7793031289451856E-2</v>
      </c>
      <c r="K24" s="304">
        <v>5.9154177908127402E-2</v>
      </c>
      <c r="L24" s="304">
        <v>8.3685120504287433E-2</v>
      </c>
      <c r="M24" s="304"/>
      <c r="N24" s="304">
        <v>0.11764127937076431</v>
      </c>
      <c r="O24" s="304">
        <v>0.14192893666690484</v>
      </c>
      <c r="P24" s="304">
        <v>0.16131093843345168</v>
      </c>
      <c r="Q24" s="306"/>
      <c r="R24" s="304">
        <v>1.711759916679402E-2</v>
      </c>
      <c r="S24" s="304">
        <v>1.6510790604251015E-2</v>
      </c>
      <c r="T24" s="304">
        <v>1.4771254061847171E-2</v>
      </c>
      <c r="U24" s="306"/>
      <c r="V24" s="304">
        <v>6.0210000702820073E-2</v>
      </c>
      <c r="W24" s="304">
        <v>7.0261700665163254E-2</v>
      </c>
      <c r="X24" s="304">
        <v>7.3718074087213176E-2</v>
      </c>
      <c r="Y24" s="306"/>
      <c r="Z24" s="304">
        <v>0.20661003673983036</v>
      </c>
      <c r="AA24" s="304">
        <v>0.21200154265492135</v>
      </c>
      <c r="AB24" s="304">
        <v>0.19559725523742685</v>
      </c>
      <c r="AC24" s="306"/>
      <c r="AD24" s="304">
        <v>0.14487751509362701</v>
      </c>
      <c r="AE24" s="304">
        <v>0.11275419644448162</v>
      </c>
      <c r="AF24" s="304">
        <v>7.6376682681263963E-2</v>
      </c>
      <c r="AG24" s="306"/>
      <c r="AH24" s="304">
        <v>8.1567601323950273E-2</v>
      </c>
      <c r="AI24" s="304">
        <v>6.5719193866188061E-2</v>
      </c>
      <c r="AJ24" s="304">
        <v>3.5121506950295617E-2</v>
      </c>
      <c r="AK24" s="306"/>
      <c r="AL24" s="304">
        <v>6.3462734243999758E-2</v>
      </c>
      <c r="AM24" s="304">
        <v>6.8168936985488274E-2</v>
      </c>
      <c r="AN24" s="304">
        <v>6.3417266510645331E-2</v>
      </c>
    </row>
    <row r="25" spans="1:40" x14ac:dyDescent="0.2">
      <c r="A25" s="13" t="str">
        <f t="shared" si="58"/>
        <v>Skilled trades occupations</v>
      </c>
      <c r="B25" s="304">
        <f t="shared" si="60"/>
        <v>2.0890223446045635</v>
      </c>
      <c r="C25" s="304">
        <f t="shared" si="61"/>
        <v>2.0436443107271227</v>
      </c>
      <c r="D25" s="304">
        <f t="shared" si="62"/>
        <v>1.9480255601503642</v>
      </c>
      <c r="E25" s="304"/>
      <c r="F25" s="304">
        <v>4.0071174042638925E-3</v>
      </c>
      <c r="G25" s="304">
        <v>5.1118690986288358E-3</v>
      </c>
      <c r="H25" s="304">
        <v>6.1518899511736691E-3</v>
      </c>
      <c r="I25" s="304"/>
      <c r="J25" s="304">
        <v>4.3120989971142047E-2</v>
      </c>
      <c r="K25" s="304">
        <v>5.5001254550295801E-2</v>
      </c>
      <c r="L25" s="304">
        <v>6.8518159684731073E-2</v>
      </c>
      <c r="M25" s="304"/>
      <c r="N25" s="304">
        <v>0.24745699982712308</v>
      </c>
      <c r="O25" s="304">
        <v>0.29903062870148217</v>
      </c>
      <c r="P25" s="304">
        <v>0.40273035602341872</v>
      </c>
      <c r="Q25" s="306"/>
      <c r="R25" s="304">
        <v>9.1955097110444625E-2</v>
      </c>
      <c r="S25" s="304">
        <v>0.11012325146396645</v>
      </c>
      <c r="T25" s="304">
        <v>0.14834782351464648</v>
      </c>
      <c r="U25" s="306"/>
      <c r="V25" s="304">
        <v>0.21240542551565891</v>
      </c>
      <c r="W25" s="304">
        <v>0.2464667026374382</v>
      </c>
      <c r="X25" s="304">
        <v>0.31050495549055585</v>
      </c>
      <c r="Y25" s="306"/>
      <c r="Z25" s="304">
        <v>0.44722736482423064</v>
      </c>
      <c r="AA25" s="304">
        <v>0.36940270310945533</v>
      </c>
      <c r="AB25" s="304">
        <v>0.32668750540704594</v>
      </c>
      <c r="AC25" s="306"/>
      <c r="AD25" s="304">
        <v>0.4392413201476188</v>
      </c>
      <c r="AE25" s="304">
        <v>0.38275410676833677</v>
      </c>
      <c r="AF25" s="304">
        <v>0.31361940588973347</v>
      </c>
      <c r="AG25" s="306"/>
      <c r="AH25" s="304">
        <v>0.33062666522644513</v>
      </c>
      <c r="AI25" s="304">
        <v>0.3243275777785824</v>
      </c>
      <c r="AJ25" s="304">
        <v>0.28213921348937143</v>
      </c>
      <c r="AK25" s="306"/>
      <c r="AL25" s="304">
        <v>0.27298136457763666</v>
      </c>
      <c r="AM25" s="304">
        <v>0.25142621661893688</v>
      </c>
      <c r="AN25" s="304">
        <v>8.932625069968736E-2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0.14417129452807023</v>
      </c>
      <c r="C26" s="304">
        <f t="shared" si="61"/>
        <v>0.12904463107096009</v>
      </c>
      <c r="D26" s="304">
        <f t="shared" si="62"/>
        <v>0.13450358360374237</v>
      </c>
      <c r="E26" s="304"/>
      <c r="F26" s="304">
        <v>7.7204670824779535E-4</v>
      </c>
      <c r="G26" s="304">
        <v>1.0059965486458537E-3</v>
      </c>
      <c r="H26" s="304">
        <v>1.3361909642644763E-3</v>
      </c>
      <c r="I26" s="304"/>
      <c r="J26" s="304">
        <v>1.0243992837168729E-2</v>
      </c>
      <c r="K26" s="304">
        <v>1.1807465554874259E-2</v>
      </c>
      <c r="L26" s="304">
        <v>1.4385865922233605E-2</v>
      </c>
      <c r="M26" s="304"/>
      <c r="N26" s="304">
        <v>1.9926198825365369E-2</v>
      </c>
      <c r="O26" s="304">
        <v>1.7802325274038681E-2</v>
      </c>
      <c r="P26" s="304">
        <v>1.7163303328825485E-2</v>
      </c>
      <c r="Q26" s="306"/>
      <c r="R26" s="304">
        <v>7.3293998988543281E-3</v>
      </c>
      <c r="S26" s="304">
        <v>7.2266820822386845E-3</v>
      </c>
      <c r="T26" s="304">
        <v>8.4099278866455809E-3</v>
      </c>
      <c r="U26" s="306"/>
      <c r="V26" s="304">
        <v>4.6491327218293214E-3</v>
      </c>
      <c r="W26" s="304">
        <v>3.5294732091761222E-3</v>
      </c>
      <c r="X26" s="304">
        <v>3.353666055732867E-3</v>
      </c>
      <c r="Y26" s="306"/>
      <c r="Z26" s="304">
        <v>2.4163615943990087E-2</v>
      </c>
      <c r="AA26" s="304">
        <v>2.0055589233086493E-2</v>
      </c>
      <c r="AB26" s="304">
        <v>2.3756759263869533E-2</v>
      </c>
      <c r="AC26" s="306"/>
      <c r="AD26" s="304">
        <v>1.9539638185697809E-2</v>
      </c>
      <c r="AE26" s="304">
        <v>1.0365009995389396E-2</v>
      </c>
      <c r="AF26" s="304">
        <v>8.0797301762466651E-3</v>
      </c>
      <c r="AG26" s="306"/>
      <c r="AH26" s="304">
        <v>4.0288957041536386E-2</v>
      </c>
      <c r="AI26" s="304">
        <v>4.085777240126074E-2</v>
      </c>
      <c r="AJ26" s="304">
        <v>4.5333409118559605E-2</v>
      </c>
      <c r="AK26" s="306"/>
      <c r="AL26" s="304">
        <v>1.7258312365380411E-2</v>
      </c>
      <c r="AM26" s="304">
        <v>1.6394316772249881E-2</v>
      </c>
      <c r="AN26" s="304">
        <v>1.2684730887364543E-2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0.34149441614069842</v>
      </c>
      <c r="C27" s="304">
        <f t="shared" si="61"/>
        <v>0.33979264348726956</v>
      </c>
      <c r="D27" s="304">
        <f t="shared" si="62"/>
        <v>0.35405966370658443</v>
      </c>
      <c r="E27" s="304"/>
      <c r="F27" s="304">
        <v>2.7448350585088373E-3</v>
      </c>
      <c r="G27" s="304">
        <v>4.1985921001343523E-3</v>
      </c>
      <c r="H27" s="304">
        <v>6.1664848526333032E-3</v>
      </c>
      <c r="I27" s="304"/>
      <c r="J27" s="304">
        <v>1.3886118240431084E-2</v>
      </c>
      <c r="K27" s="304">
        <v>2.0449264077494873E-2</v>
      </c>
      <c r="L27" s="304">
        <v>2.6276326927912003E-2</v>
      </c>
      <c r="M27" s="304"/>
      <c r="N27" s="304">
        <v>3.609394649341291E-2</v>
      </c>
      <c r="O27" s="304">
        <v>4.3732377846148411E-2</v>
      </c>
      <c r="P27" s="304">
        <v>5.5858175077440092E-2</v>
      </c>
      <c r="Q27" s="306"/>
      <c r="R27" s="304">
        <v>2.3933437226283338E-2</v>
      </c>
      <c r="S27" s="304">
        <v>2.7423984677193331E-2</v>
      </c>
      <c r="T27" s="304">
        <v>3.3891431864666394E-2</v>
      </c>
      <c r="U27" s="306"/>
      <c r="V27" s="304">
        <v>2.048620773041589E-2</v>
      </c>
      <c r="W27" s="304">
        <v>2.1881633622109004E-2</v>
      </c>
      <c r="X27" s="304">
        <v>2.2612008000170405E-2</v>
      </c>
      <c r="Y27" s="306"/>
      <c r="Z27" s="304">
        <v>9.7960739978103242E-2</v>
      </c>
      <c r="AA27" s="304">
        <v>9.4747059864182831E-2</v>
      </c>
      <c r="AB27" s="304">
        <v>0.10783256394169022</v>
      </c>
      <c r="AC27" s="306"/>
      <c r="AD27" s="304">
        <v>7.0084496764177787E-2</v>
      </c>
      <c r="AE27" s="304">
        <v>6.2989042086777081E-2</v>
      </c>
      <c r="AF27" s="304">
        <v>5.8673895046734592E-2</v>
      </c>
      <c r="AG27" s="306"/>
      <c r="AH27" s="304">
        <v>5.8796359654240765E-2</v>
      </c>
      <c r="AI27" s="304">
        <v>4.8188287644161797E-2</v>
      </c>
      <c r="AJ27" s="304">
        <v>2.995408943860051E-2</v>
      </c>
      <c r="AK27" s="306"/>
      <c r="AL27" s="304">
        <v>1.7508274995124515E-2</v>
      </c>
      <c r="AM27" s="304">
        <v>1.618240156906792E-2</v>
      </c>
      <c r="AN27" s="304">
        <v>1.2794688556736936E-2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0.85017432284896299</v>
      </c>
      <c r="C28" s="304">
        <f t="shared" si="61"/>
        <v>0.85405542896390241</v>
      </c>
      <c r="D28" s="304">
        <f t="shared" si="62"/>
        <v>0.83964459325375362</v>
      </c>
      <c r="E28" s="304"/>
      <c r="F28" s="304">
        <v>1.0859606291955168E-4</v>
      </c>
      <c r="G28" s="304">
        <v>2.4106803915204913E-4</v>
      </c>
      <c r="H28" s="304">
        <v>6.2661723087831516E-4</v>
      </c>
      <c r="I28" s="304"/>
      <c r="J28" s="304">
        <v>8.2338499545034066E-3</v>
      </c>
      <c r="K28" s="304">
        <v>1.2696426872264865E-2</v>
      </c>
      <c r="L28" s="304">
        <v>1.6700116803309659E-2</v>
      </c>
      <c r="M28" s="304"/>
      <c r="N28" s="304">
        <v>3.2445027920644166E-2</v>
      </c>
      <c r="O28" s="304">
        <v>4.3627582029874559E-2</v>
      </c>
      <c r="P28" s="304">
        <v>5.9825038463057735E-2</v>
      </c>
      <c r="Q28" s="306"/>
      <c r="R28" s="304">
        <v>1.0977427982604961E-2</v>
      </c>
      <c r="S28" s="304">
        <v>1.4337297557437413E-2</v>
      </c>
      <c r="T28" s="304">
        <v>1.8387123512306196E-2</v>
      </c>
      <c r="U28" s="306"/>
      <c r="V28" s="304">
        <v>2.2907553522669686E-2</v>
      </c>
      <c r="W28" s="304">
        <v>2.7406174348346884E-2</v>
      </c>
      <c r="X28" s="304">
        <v>3.1303351110578893E-2</v>
      </c>
      <c r="Y28" s="306"/>
      <c r="Z28" s="304">
        <v>0.27614469863140217</v>
      </c>
      <c r="AA28" s="304">
        <v>0.28832696697019888</v>
      </c>
      <c r="AB28" s="304">
        <v>0.35563762202089971</v>
      </c>
      <c r="AC28" s="306"/>
      <c r="AD28" s="304">
        <v>0.27091539774599344</v>
      </c>
      <c r="AE28" s="304">
        <v>0.2571104907915302</v>
      </c>
      <c r="AF28" s="304">
        <v>0.22887729893521339</v>
      </c>
      <c r="AG28" s="306"/>
      <c r="AH28" s="304">
        <v>0.10425618227941631</v>
      </c>
      <c r="AI28" s="304">
        <v>8.2754295795807675E-2</v>
      </c>
      <c r="AJ28" s="304">
        <v>5.9068531836566775E-2</v>
      </c>
      <c r="AK28" s="306"/>
      <c r="AL28" s="304">
        <v>0.12418558874880924</v>
      </c>
      <c r="AM28" s="304">
        <v>0.12755512655929008</v>
      </c>
      <c r="AN28" s="304">
        <v>6.9218893340942986E-2</v>
      </c>
    </row>
    <row r="29" spans="1:40" x14ac:dyDescent="0.2">
      <c r="A29" s="13" t="str">
        <f t="shared" si="58"/>
        <v>Elementary occupations</v>
      </c>
      <c r="B29" s="304">
        <f t="shared" si="60"/>
        <v>0.66171148248886835</v>
      </c>
      <c r="C29" s="304">
        <f t="shared" si="61"/>
        <v>0.74432641033426139</v>
      </c>
      <c r="D29" s="304">
        <f t="shared" si="62"/>
        <v>0.73035364643414169</v>
      </c>
      <c r="E29" s="304"/>
      <c r="F29" s="304">
        <v>1.5344481652733801E-5</v>
      </c>
      <c r="G29" s="304">
        <v>2.0847907976167142E-5</v>
      </c>
      <c r="H29" s="304">
        <v>2.6371945773504725E-5</v>
      </c>
      <c r="I29" s="304"/>
      <c r="J29" s="304">
        <v>1.1451241638422063E-2</v>
      </c>
      <c r="K29" s="304">
        <v>2.4512642047665876E-2</v>
      </c>
      <c r="L29" s="304">
        <v>3.9309584023636747E-2</v>
      </c>
      <c r="M29" s="304"/>
      <c r="N29" s="304">
        <v>2.829910162874865E-2</v>
      </c>
      <c r="O29" s="304">
        <v>4.1080094924414286E-2</v>
      </c>
      <c r="P29" s="304">
        <v>5.135980047321656E-2</v>
      </c>
      <c r="Q29" s="306"/>
      <c r="R29" s="304">
        <v>1.4721045244314246E-2</v>
      </c>
      <c r="S29" s="304">
        <v>1.5950904317582209E-2</v>
      </c>
      <c r="T29" s="304">
        <v>1.7594693963891829E-2</v>
      </c>
      <c r="U29" s="306"/>
      <c r="V29" s="304">
        <v>3.8990267998066701E-2</v>
      </c>
      <c r="W29" s="304">
        <v>6.3535944434828198E-2</v>
      </c>
      <c r="X29" s="304">
        <v>8.0797136693790461E-2</v>
      </c>
      <c r="Y29" s="306"/>
      <c r="Z29" s="304">
        <v>0.16223733182625824</v>
      </c>
      <c r="AA29" s="304">
        <v>0.18577166583358257</v>
      </c>
      <c r="AB29" s="304">
        <v>0.20980957475830672</v>
      </c>
      <c r="AC29" s="306"/>
      <c r="AD29" s="304">
        <v>0.21441433196886017</v>
      </c>
      <c r="AE29" s="304">
        <v>0.23474252794870182</v>
      </c>
      <c r="AF29" s="304">
        <v>0.20463620556942846</v>
      </c>
      <c r="AG29" s="306"/>
      <c r="AH29" s="304">
        <v>0.14467599208286019</v>
      </c>
      <c r="AI29" s="304">
        <v>0.13792175502604492</v>
      </c>
      <c r="AJ29" s="304">
        <v>0.11407917125354539</v>
      </c>
      <c r="AK29" s="306"/>
      <c r="AL29" s="304">
        <v>4.6906825619685365E-2</v>
      </c>
      <c r="AM29" s="304">
        <v>4.0790027893465301E-2</v>
      </c>
      <c r="AN29" s="304">
        <v>1.2741107752551963E-2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62.197000000000067</v>
      </c>
      <c r="C32" s="305">
        <f>SUM(C33:C41)</f>
        <v>58.164000000000001</v>
      </c>
      <c r="D32" s="305">
        <f>SUM(D33:D41)</f>
        <v>50.635000000000034</v>
      </c>
      <c r="E32" s="304"/>
      <c r="F32" s="305">
        <f>SUM(F33:F41)</f>
        <v>0.53589137925141928</v>
      </c>
      <c r="G32" s="305">
        <f>SUM(G33:G41)</f>
        <v>0.7112092237863944</v>
      </c>
      <c r="H32" s="305">
        <f>SUM(H33:H41)</f>
        <v>0.82561114965398441</v>
      </c>
      <c r="I32" s="304"/>
      <c r="J32" s="305">
        <f>SUM(J33:J41)</f>
        <v>2.9918425256187908</v>
      </c>
      <c r="K32" s="305">
        <f>SUM(K33:K41)</f>
        <v>4.1095023808378226</v>
      </c>
      <c r="L32" s="305">
        <f>SUM(L33:L41)</f>
        <v>5.0151481007196637</v>
      </c>
      <c r="M32" s="304"/>
      <c r="N32" s="305">
        <f>SUM(N33:N41)</f>
        <v>8.0831378206661526</v>
      </c>
      <c r="O32" s="305">
        <f>SUM(O33:O41)</f>
        <v>8.7061298343512359</v>
      </c>
      <c r="P32" s="305">
        <f>SUM(P33:P41)</f>
        <v>9.0250047173647516</v>
      </c>
      <c r="Q32" s="306"/>
      <c r="R32" s="305">
        <f>SUM(R33:R41)</f>
        <v>2.0390644994311726</v>
      </c>
      <c r="S32" s="305">
        <f>SUM(S33:S41)</f>
        <v>2.2194743515763538</v>
      </c>
      <c r="T32" s="305">
        <f>SUM(T33:T41)</f>
        <v>2.3415690373508493</v>
      </c>
      <c r="U32" s="306"/>
      <c r="V32" s="305">
        <f>SUM(V33:V41)</f>
        <v>4.4544356085651522</v>
      </c>
      <c r="W32" s="305">
        <f>SUM(W33:W41)</f>
        <v>4.7671799002187365</v>
      </c>
      <c r="X32" s="305">
        <f>SUM(X33:X41)</f>
        <v>4.8633002758656669</v>
      </c>
      <c r="Y32" s="306"/>
      <c r="Z32" s="305">
        <f>SUM(Z33:Z41)</f>
        <v>17.261658127054776</v>
      </c>
      <c r="AA32" s="305">
        <f>SUM(AA33:AA41)</f>
        <v>15.626226568812275</v>
      </c>
      <c r="AB32" s="305">
        <f>SUM(AB33:AB41)</f>
        <v>14.34055468190129</v>
      </c>
      <c r="AC32" s="306"/>
      <c r="AD32" s="305">
        <f>SUM(AD33:AD41)</f>
        <v>13.964513786503577</v>
      </c>
      <c r="AE32" s="305">
        <f>SUM(AE33:AE41)</f>
        <v>11.715241090463921</v>
      </c>
      <c r="AF32" s="305">
        <f>SUM(AF33:AF41)</f>
        <v>8.2729383657342126</v>
      </c>
      <c r="AG32" s="306"/>
      <c r="AH32" s="305">
        <f>SUM(AH33:AH41)</f>
        <v>9.484007770993367</v>
      </c>
      <c r="AI32" s="305">
        <f>SUM(AI33:AI41)</f>
        <v>8.2181357039590974</v>
      </c>
      <c r="AJ32" s="305">
        <f>SUM(AJ33:AJ41)</f>
        <v>4.7834968525165857</v>
      </c>
      <c r="AK32" s="306"/>
      <c r="AL32" s="305">
        <f>SUM(AL33:AL41)</f>
        <v>3.3824484819156568</v>
      </c>
      <c r="AM32" s="305">
        <f>SUM(AM33:AM41)</f>
        <v>2.0909009459941688</v>
      </c>
      <c r="AN32" s="305">
        <f>SUM(AN33:AN41)</f>
        <v>1.1673768188930307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7.7798450670817774</v>
      </c>
      <c r="C33" s="304">
        <f t="shared" ref="C33:C41" si="64">SUM(G33,K33,O33,S33,W33,AA33,AE33,AI33,AM33)</f>
        <v>6.6169739228407725</v>
      </c>
      <c r="D33" s="304">
        <f t="shared" ref="D33:D40" si="65">SUM(H33,L33,P33,T33,X33,AB33,AF33,AJ33,AN33)</f>
        <v>6.1221569060436227</v>
      </c>
      <c r="E33" s="304"/>
      <c r="F33" s="304">
        <v>8.8516765007446249E-2</v>
      </c>
      <c r="G33" s="304">
        <v>9.3020486354264117E-2</v>
      </c>
      <c r="H33" s="304">
        <v>9.8566351933750324E-2</v>
      </c>
      <c r="I33" s="304"/>
      <c r="J33" s="304">
        <v>0.66355599816538868</v>
      </c>
      <c r="K33" s="304">
        <v>0.7779673969432146</v>
      </c>
      <c r="L33" s="304">
        <v>0.87974899529576278</v>
      </c>
      <c r="M33" s="304"/>
      <c r="N33" s="304">
        <v>1.95026616551028</v>
      </c>
      <c r="O33" s="304">
        <v>1.8357332802026558</v>
      </c>
      <c r="P33" s="304">
        <v>1.8552653916794364</v>
      </c>
      <c r="Q33" s="306"/>
      <c r="R33" s="304">
        <v>0.43220154742502753</v>
      </c>
      <c r="S33" s="304">
        <v>0.40472932954907093</v>
      </c>
      <c r="T33" s="304">
        <v>0.40368441585730502</v>
      </c>
      <c r="U33" s="306"/>
      <c r="V33" s="304">
        <v>0.96360595403155824</v>
      </c>
      <c r="W33" s="304">
        <v>0.88964053953657007</v>
      </c>
      <c r="X33" s="304">
        <v>0.89529641182640074</v>
      </c>
      <c r="Y33" s="306"/>
      <c r="Z33" s="304">
        <v>1.703979918850397</v>
      </c>
      <c r="AA33" s="304">
        <v>1.227367808610887</v>
      </c>
      <c r="AB33" s="304">
        <v>1.0549421496903721</v>
      </c>
      <c r="AC33" s="306"/>
      <c r="AD33" s="304">
        <v>1.1865542963801174</v>
      </c>
      <c r="AE33" s="304">
        <v>0.81127443882039929</v>
      </c>
      <c r="AF33" s="304">
        <v>0.56568935405855048</v>
      </c>
      <c r="AG33" s="306"/>
      <c r="AH33" s="304">
        <v>0.63072261696109388</v>
      </c>
      <c r="AI33" s="304">
        <v>0.44097031162485373</v>
      </c>
      <c r="AJ33" s="304">
        <v>0.26271767394166856</v>
      </c>
      <c r="AK33" s="306"/>
      <c r="AL33" s="304">
        <v>0.16044180475046849</v>
      </c>
      <c r="AM33" s="304">
        <v>0.13627033119885712</v>
      </c>
      <c r="AN33" s="304">
        <v>0.10624616176037616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9.0511406607623996</v>
      </c>
      <c r="C34" s="304">
        <f t="shared" si="64"/>
        <v>9.8612106715463348</v>
      </c>
      <c r="D34" s="304">
        <f t="shared" si="65"/>
        <v>9.8246474898842351</v>
      </c>
      <c r="E34" s="304"/>
      <c r="F34" s="304">
        <v>0.31405791365017677</v>
      </c>
      <c r="G34" s="304">
        <v>0.44204935271962803</v>
      </c>
      <c r="H34" s="304">
        <v>0.50634925126669639</v>
      </c>
      <c r="I34" s="304"/>
      <c r="J34" s="304">
        <v>1.1951794555447317</v>
      </c>
      <c r="K34" s="304">
        <v>1.7491034156155782</v>
      </c>
      <c r="L34" s="304">
        <v>2.1441301216178119</v>
      </c>
      <c r="M34" s="304"/>
      <c r="N34" s="304">
        <v>2.4561009096788702</v>
      </c>
      <c r="O34" s="304">
        <v>2.7223494887798556</v>
      </c>
      <c r="P34" s="304">
        <v>2.7647670432675224</v>
      </c>
      <c r="Q34" s="306"/>
      <c r="R34" s="304">
        <v>0.2707132402271436</v>
      </c>
      <c r="S34" s="304">
        <v>0.30638676314604313</v>
      </c>
      <c r="T34" s="304">
        <v>0.30998515399074694</v>
      </c>
      <c r="U34" s="306"/>
      <c r="V34" s="304">
        <v>1.0472564850418151</v>
      </c>
      <c r="W34" s="304">
        <v>1.2124488897248664</v>
      </c>
      <c r="X34" s="304">
        <v>1.2688686364244151</v>
      </c>
      <c r="Y34" s="306"/>
      <c r="Z34" s="304">
        <v>2.00224392104084</v>
      </c>
      <c r="AA34" s="304">
        <v>1.8436375771419171</v>
      </c>
      <c r="AB34" s="304">
        <v>1.6786270376795565</v>
      </c>
      <c r="AC34" s="306"/>
      <c r="AD34" s="304">
        <v>1.0220680616324687</v>
      </c>
      <c r="AE34" s="304">
        <v>0.85034151497002652</v>
      </c>
      <c r="AF34" s="304">
        <v>0.57906114865757374</v>
      </c>
      <c r="AG34" s="306"/>
      <c r="AH34" s="304">
        <v>0.61834697801665028</v>
      </c>
      <c r="AI34" s="304">
        <v>0.60268776537133117</v>
      </c>
      <c r="AJ34" s="304">
        <v>0.47466506391921154</v>
      </c>
      <c r="AK34" s="306"/>
      <c r="AL34" s="304">
        <v>0.12517369592970298</v>
      </c>
      <c r="AM34" s="304">
        <v>0.13220590407708954</v>
      </c>
      <c r="AN34" s="304">
        <v>9.8194033060700861E-2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6.9172819882386491</v>
      </c>
      <c r="C35" s="304">
        <f t="shared" si="64"/>
        <v>6.2237155543756257</v>
      </c>
      <c r="D35" s="304">
        <f t="shared" si="65"/>
        <v>5.7687861449266116</v>
      </c>
      <c r="E35" s="304"/>
      <c r="F35" s="304">
        <v>7.8832986518419329E-2</v>
      </c>
      <c r="G35" s="304">
        <v>9.6316440365263281E-2</v>
      </c>
      <c r="H35" s="304">
        <v>0.1149800227722254</v>
      </c>
      <c r="I35" s="304"/>
      <c r="J35" s="304">
        <v>0.52861416814563789</v>
      </c>
      <c r="K35" s="304">
        <v>0.65128545681460492</v>
      </c>
      <c r="L35" s="304">
        <v>0.77049324065886349</v>
      </c>
      <c r="M35" s="304"/>
      <c r="N35" s="304">
        <v>1.5635983876459245</v>
      </c>
      <c r="O35" s="304">
        <v>1.5706704748679845</v>
      </c>
      <c r="P35" s="304">
        <v>1.5283145134393126</v>
      </c>
      <c r="Q35" s="306"/>
      <c r="R35" s="304">
        <v>0.47412676148840671</v>
      </c>
      <c r="S35" s="304">
        <v>0.49118512623131905</v>
      </c>
      <c r="T35" s="304">
        <v>0.52061739766104054</v>
      </c>
      <c r="U35" s="306"/>
      <c r="V35" s="304">
        <v>0.61223620471350237</v>
      </c>
      <c r="W35" s="304">
        <v>0.57408190756977373</v>
      </c>
      <c r="X35" s="304">
        <v>0.5622338084138736</v>
      </c>
      <c r="Y35" s="306"/>
      <c r="Z35" s="304">
        <v>1.8215022769116596</v>
      </c>
      <c r="AA35" s="304">
        <v>1.5033245423694013</v>
      </c>
      <c r="AB35" s="304">
        <v>1.3708600109702187</v>
      </c>
      <c r="AC35" s="306"/>
      <c r="AD35" s="304">
        <v>1.1696750024164979</v>
      </c>
      <c r="AE35" s="304">
        <v>0.85233784086061792</v>
      </c>
      <c r="AF35" s="304">
        <v>0.58284409731416975</v>
      </c>
      <c r="AG35" s="306"/>
      <c r="AH35" s="304">
        <v>0.55945374824296656</v>
      </c>
      <c r="AI35" s="304">
        <v>0.37720382265106261</v>
      </c>
      <c r="AJ35" s="304">
        <v>0.23714879262544675</v>
      </c>
      <c r="AK35" s="306"/>
      <c r="AL35" s="304">
        <v>0.10924245215563383</v>
      </c>
      <c r="AM35" s="304">
        <v>0.10730994264559851</v>
      </c>
      <c r="AN35" s="304">
        <v>8.129426107146083E-2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4.6136277323030495</v>
      </c>
      <c r="C36" s="304">
        <f t="shared" si="64"/>
        <v>4.1376929105845193</v>
      </c>
      <c r="D36" s="304">
        <f t="shared" si="65"/>
        <v>3.4828134289695791</v>
      </c>
      <c r="E36" s="304"/>
      <c r="F36" s="304">
        <v>1.2233863686307848E-2</v>
      </c>
      <c r="G36" s="304">
        <v>1.8782969662159896E-2</v>
      </c>
      <c r="H36" s="304">
        <v>2.3701499715041277E-2</v>
      </c>
      <c r="I36" s="304"/>
      <c r="J36" s="304">
        <v>0.14807721516918085</v>
      </c>
      <c r="K36" s="304">
        <v>0.22957947502018194</v>
      </c>
      <c r="L36" s="304">
        <v>0.30077894019029988</v>
      </c>
      <c r="M36" s="304"/>
      <c r="N36" s="304">
        <v>0.6459105527713106</v>
      </c>
      <c r="O36" s="304">
        <v>0.7645466639343127</v>
      </c>
      <c r="P36" s="304">
        <v>0.79738845952657822</v>
      </c>
      <c r="Q36" s="306"/>
      <c r="R36" s="304">
        <v>0.221105728910266</v>
      </c>
      <c r="S36" s="304">
        <v>0.25403415281242414</v>
      </c>
      <c r="T36" s="304">
        <v>0.26696430730578102</v>
      </c>
      <c r="U36" s="306"/>
      <c r="V36" s="304">
        <v>0.2858015860319309</v>
      </c>
      <c r="W36" s="304">
        <v>0.32813192872046248</v>
      </c>
      <c r="X36" s="304">
        <v>0.34429488032716765</v>
      </c>
      <c r="Y36" s="306"/>
      <c r="Z36" s="304">
        <v>1.1541782648404433</v>
      </c>
      <c r="AA36" s="304">
        <v>1.0783295401410211</v>
      </c>
      <c r="AB36" s="304">
        <v>0.96606629914093312</v>
      </c>
      <c r="AC36" s="306"/>
      <c r="AD36" s="304">
        <v>1.4624157552697508</v>
      </c>
      <c r="AE36" s="304">
        <v>1.0566451820878124</v>
      </c>
      <c r="AF36" s="304">
        <v>0.63312027091426426</v>
      </c>
      <c r="AG36" s="306"/>
      <c r="AH36" s="304">
        <v>0.57254137674293915</v>
      </c>
      <c r="AI36" s="304">
        <v>0.30493228228597252</v>
      </c>
      <c r="AJ36" s="304">
        <v>7.0304164061876298E-2</v>
      </c>
      <c r="AK36" s="306"/>
      <c r="AL36" s="304">
        <v>0.11136338888092068</v>
      </c>
      <c r="AM36" s="304">
        <v>0.10271071592017218</v>
      </c>
      <c r="AN36" s="304">
        <v>8.0194607787637442E-2</v>
      </c>
    </row>
    <row r="37" spans="1:40" x14ac:dyDescent="0.2">
      <c r="A37" s="13" t="str">
        <f t="shared" si="63"/>
        <v>Skilled trades occupations</v>
      </c>
      <c r="B37" s="304">
        <f t="shared" si="66"/>
        <v>14.572396531365214</v>
      </c>
      <c r="C37" s="304">
        <f t="shared" si="64"/>
        <v>13.097356157373394</v>
      </c>
      <c r="D37" s="304">
        <f t="shared" si="65"/>
        <v>10.515095137327323</v>
      </c>
      <c r="E37" s="304"/>
      <c r="F37" s="304">
        <v>1.1187919108886479E-2</v>
      </c>
      <c r="G37" s="304">
        <v>1.6722652327679364E-2</v>
      </c>
      <c r="H37" s="304">
        <v>1.9378488119413017E-2</v>
      </c>
      <c r="I37" s="304"/>
      <c r="J37" s="304">
        <v>0.23975901673796807</v>
      </c>
      <c r="K37" s="304">
        <v>0.35002224777514457</v>
      </c>
      <c r="L37" s="304">
        <v>0.41683141598293016</v>
      </c>
      <c r="M37" s="304"/>
      <c r="N37" s="304">
        <v>0.5892345879945512</v>
      </c>
      <c r="O37" s="304">
        <v>0.67323753756678484</v>
      </c>
      <c r="P37" s="304">
        <v>0.71245518279776887</v>
      </c>
      <c r="Q37" s="306"/>
      <c r="R37" s="304">
        <v>0.24970611201924056</v>
      </c>
      <c r="S37" s="304">
        <v>0.27711687869229634</v>
      </c>
      <c r="T37" s="304">
        <v>0.28745968402672284</v>
      </c>
      <c r="U37" s="306"/>
      <c r="V37" s="304">
        <v>0.93900123278906733</v>
      </c>
      <c r="W37" s="304">
        <v>1.0388804843540702</v>
      </c>
      <c r="X37" s="304">
        <v>1.0391557851826654</v>
      </c>
      <c r="Y37" s="306"/>
      <c r="Z37" s="304">
        <v>6.052602021127333</v>
      </c>
      <c r="AA37" s="304">
        <v>5.5018120175140197</v>
      </c>
      <c r="AB37" s="304">
        <v>4.8920897682155173</v>
      </c>
      <c r="AC37" s="306"/>
      <c r="AD37" s="304">
        <v>3.5789667430684271</v>
      </c>
      <c r="AE37" s="304">
        <v>2.9712140930770965</v>
      </c>
      <c r="AF37" s="304">
        <v>1.8738062702004932</v>
      </c>
      <c r="AG37" s="306"/>
      <c r="AH37" s="304">
        <v>2.1561724969280371</v>
      </c>
      <c r="AI37" s="304">
        <v>1.8833301297241041</v>
      </c>
      <c r="AJ37" s="304">
        <v>1.1022876635885615</v>
      </c>
      <c r="AK37" s="306"/>
      <c r="AL37" s="304">
        <v>0.75576640159170305</v>
      </c>
      <c r="AM37" s="304">
        <v>0.38502011634219951</v>
      </c>
      <c r="AN37" s="304">
        <v>0.1716308792132516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0.88283409385507805</v>
      </c>
      <c r="C38" s="304">
        <f t="shared" si="64"/>
        <v>0.77764391586645065</v>
      </c>
      <c r="D38" s="304">
        <f t="shared" si="65"/>
        <v>0.70100964682065592</v>
      </c>
      <c r="E38" s="304"/>
      <c r="F38" s="304">
        <v>1.3997340892266605E-2</v>
      </c>
      <c r="G38" s="304">
        <v>2.1765937650569882E-2</v>
      </c>
      <c r="H38" s="304">
        <v>3.3902841761131931E-2</v>
      </c>
      <c r="I38" s="304"/>
      <c r="J38" s="304">
        <v>1.1114502514903514E-2</v>
      </c>
      <c r="K38" s="304">
        <v>1.393156072093067E-2</v>
      </c>
      <c r="L38" s="304">
        <v>1.6643459352421237E-2</v>
      </c>
      <c r="M38" s="304"/>
      <c r="N38" s="304">
        <v>9.1047671063530497E-2</v>
      </c>
      <c r="O38" s="304">
        <v>8.8573412617188235E-2</v>
      </c>
      <c r="P38" s="304">
        <v>8.2277748416813207E-2</v>
      </c>
      <c r="Q38" s="306"/>
      <c r="R38" s="304">
        <v>2.28658828335556E-2</v>
      </c>
      <c r="S38" s="304">
        <v>2.0277585606786865E-2</v>
      </c>
      <c r="T38" s="304">
        <v>1.9035625561320536E-2</v>
      </c>
      <c r="U38" s="306"/>
      <c r="V38" s="304">
        <v>8.2485969388984046E-2</v>
      </c>
      <c r="W38" s="304">
        <v>7.1064705143789417E-2</v>
      </c>
      <c r="X38" s="304">
        <v>5.9724631119491937E-2</v>
      </c>
      <c r="Y38" s="306"/>
      <c r="Z38" s="304">
        <v>0.14593079997174721</v>
      </c>
      <c r="AA38" s="304">
        <v>0.11221490108614771</v>
      </c>
      <c r="AB38" s="304">
        <v>9.7174625516826679E-2</v>
      </c>
      <c r="AC38" s="306"/>
      <c r="AD38" s="304">
        <v>0.17068047786703011</v>
      </c>
      <c r="AE38" s="304">
        <v>0.12309496009061521</v>
      </c>
      <c r="AF38" s="304">
        <v>8.7128240285021349E-2</v>
      </c>
      <c r="AG38" s="306"/>
      <c r="AH38" s="304">
        <v>0.26199990402276763</v>
      </c>
      <c r="AI38" s="304">
        <v>0.24032642934179582</v>
      </c>
      <c r="AJ38" s="304">
        <v>0.22405203925539932</v>
      </c>
      <c r="AK38" s="306"/>
      <c r="AL38" s="304">
        <v>8.2711545300292955E-2</v>
      </c>
      <c r="AM38" s="304">
        <v>8.6394423608626841E-2</v>
      </c>
      <c r="AN38" s="304">
        <v>8.1070435552229689E-2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1.8468522024908149</v>
      </c>
      <c r="C39" s="304">
        <f t="shared" si="64"/>
        <v>1.7036807529304068</v>
      </c>
      <c r="D39" s="304">
        <f t="shared" si="65"/>
        <v>1.548467778950132</v>
      </c>
      <c r="E39" s="304"/>
      <c r="F39" s="304">
        <v>8.8303284401520053E-3</v>
      </c>
      <c r="G39" s="304">
        <v>1.13044831653587E-2</v>
      </c>
      <c r="H39" s="304">
        <v>1.2042955145262471E-2</v>
      </c>
      <c r="I39" s="304"/>
      <c r="J39" s="304">
        <v>7.2257332994048823E-2</v>
      </c>
      <c r="K39" s="304">
        <v>9.9668174434399917E-2</v>
      </c>
      <c r="L39" s="304">
        <v>0.11288337324738665</v>
      </c>
      <c r="M39" s="304"/>
      <c r="N39" s="304">
        <v>0.33529832702945123</v>
      </c>
      <c r="O39" s="304">
        <v>0.36665811887154759</v>
      </c>
      <c r="P39" s="304">
        <v>0.39990810612441896</v>
      </c>
      <c r="Q39" s="306"/>
      <c r="R39" s="304">
        <v>0.10599372495635219</v>
      </c>
      <c r="S39" s="304">
        <v>0.11641823408235909</v>
      </c>
      <c r="T39" s="304">
        <v>0.12255761752665177</v>
      </c>
      <c r="U39" s="306"/>
      <c r="V39" s="304">
        <v>0.11075686747486731</v>
      </c>
      <c r="W39" s="304">
        <v>0.12089596686111168</v>
      </c>
      <c r="X39" s="304">
        <v>0.1212300280757911</v>
      </c>
      <c r="Y39" s="306"/>
      <c r="Z39" s="304">
        <v>0.49492956795551968</v>
      </c>
      <c r="AA39" s="304">
        <v>0.42069709908412567</v>
      </c>
      <c r="AB39" s="304">
        <v>0.37086595770524794</v>
      </c>
      <c r="AC39" s="306"/>
      <c r="AD39" s="304">
        <v>0.35218838121357676</v>
      </c>
      <c r="AE39" s="304">
        <v>0.29720078995693694</v>
      </c>
      <c r="AF39" s="304">
        <v>0.25507561128334888</v>
      </c>
      <c r="AG39" s="306"/>
      <c r="AH39" s="304">
        <v>0.23826296308955569</v>
      </c>
      <c r="AI39" s="304">
        <v>0.15645520474238842</v>
      </c>
      <c r="AJ39" s="304">
        <v>6.7318756013171721E-2</v>
      </c>
      <c r="AK39" s="306"/>
      <c r="AL39" s="304">
        <v>0.12833470933729163</v>
      </c>
      <c r="AM39" s="304">
        <v>0.11438268173217896</v>
      </c>
      <c r="AN39" s="304">
        <v>8.6585373828852313E-2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11.885952683262147</v>
      </c>
      <c r="C40" s="304">
        <f t="shared" si="64"/>
        <v>10.800311400114516</v>
      </c>
      <c r="D40" s="304">
        <f t="shared" si="65"/>
        <v>8.5669912725364057</v>
      </c>
      <c r="E40" s="304"/>
      <c r="F40" s="304">
        <v>1.3105737804745233E-3</v>
      </c>
      <c r="G40" s="304">
        <v>1.7380696911252417E-3</v>
      </c>
      <c r="H40" s="304">
        <v>2.0527513304977579E-3</v>
      </c>
      <c r="I40" s="304"/>
      <c r="J40" s="304">
        <v>0.1025144744895532</v>
      </c>
      <c r="K40" s="304">
        <v>0.18886303007727404</v>
      </c>
      <c r="L40" s="304">
        <v>0.30650630487020136</v>
      </c>
      <c r="M40" s="304"/>
      <c r="N40" s="304">
        <v>0.28099654981246963</v>
      </c>
      <c r="O40" s="304">
        <v>0.38887098722186669</v>
      </c>
      <c r="P40" s="304">
        <v>0.49777936212336266</v>
      </c>
      <c r="Q40" s="306"/>
      <c r="R40" s="305">
        <v>0.16381281079778859</v>
      </c>
      <c r="S40" s="305">
        <v>0.19491414448021016</v>
      </c>
      <c r="T40" s="305">
        <v>0.21270100133175077</v>
      </c>
      <c r="U40" s="306"/>
      <c r="V40" s="305">
        <v>0.3427647364879306</v>
      </c>
      <c r="W40" s="305">
        <v>0.41639180209070076</v>
      </c>
      <c r="X40" s="305">
        <v>0.42944226409092517</v>
      </c>
      <c r="Y40" s="306"/>
      <c r="Z40" s="305">
        <v>3.1968955357268101</v>
      </c>
      <c r="AA40" s="305">
        <v>3.166261424483233</v>
      </c>
      <c r="AB40" s="305">
        <v>3.0872842442688575</v>
      </c>
      <c r="AC40" s="306"/>
      <c r="AD40" s="305">
        <v>3.8368165664766085</v>
      </c>
      <c r="AE40" s="305">
        <v>3.5589648316348734</v>
      </c>
      <c r="AF40" s="305">
        <v>2.782389300713612</v>
      </c>
      <c r="AG40" s="306"/>
      <c r="AH40" s="305">
        <v>2.7518684960133495</v>
      </c>
      <c r="AI40" s="305">
        <v>2.3452615626901041</v>
      </c>
      <c r="AJ40" s="305">
        <v>1.0124600376013047</v>
      </c>
      <c r="AK40" s="306"/>
      <c r="AL40" s="305">
        <v>1.2089729396771616</v>
      </c>
      <c r="AM40" s="305">
        <v>0.53904554774512969</v>
      </c>
      <c r="AN40" s="305">
        <v>0.23637600620589386</v>
      </c>
    </row>
    <row r="41" spans="1:40" x14ac:dyDescent="0.2">
      <c r="A41" s="39" t="str">
        <f t="shared" si="63"/>
        <v>Elementary occupations</v>
      </c>
      <c r="B41" s="307">
        <f t="shared" si="66"/>
        <v>4.6470690406409343</v>
      </c>
      <c r="C41" s="307">
        <f t="shared" si="64"/>
        <v>4.9454147143679794</v>
      </c>
      <c r="D41" s="307">
        <f>SUM(H41,L41,P41,T41,X41,AB41,AF41,AJ41,AN41)</f>
        <v>4.1050321945414661</v>
      </c>
      <c r="E41" s="307"/>
      <c r="F41" s="307">
        <v>6.923688167289512E-3</v>
      </c>
      <c r="G41" s="307">
        <v>9.5088318503459349E-3</v>
      </c>
      <c r="H41" s="307">
        <v>1.46369876099659E-2</v>
      </c>
      <c r="I41" s="307"/>
      <c r="J41" s="307">
        <v>3.077036185737763E-2</v>
      </c>
      <c r="K41" s="307">
        <v>4.9081623436493825E-2</v>
      </c>
      <c r="L41" s="307">
        <v>6.7132249503985539E-2</v>
      </c>
      <c r="M41" s="307"/>
      <c r="N41" s="307">
        <v>0.17068466915976455</v>
      </c>
      <c r="O41" s="307">
        <v>0.29548987028903817</v>
      </c>
      <c r="P41" s="307">
        <v>0.38684890998953825</v>
      </c>
      <c r="Q41" s="308"/>
      <c r="R41" s="307">
        <v>9.8538690773391974E-2</v>
      </c>
      <c r="S41" s="307">
        <v>0.15441213697584399</v>
      </c>
      <c r="T41" s="307">
        <v>0.19856383408952982</v>
      </c>
      <c r="U41" s="308"/>
      <c r="V41" s="307">
        <v>7.0526572605496038E-2</v>
      </c>
      <c r="W41" s="307">
        <v>0.11564367621739183</v>
      </c>
      <c r="X41" s="307">
        <v>0.14305383040493624</v>
      </c>
      <c r="Y41" s="308"/>
      <c r="Z41" s="307">
        <v>0.68939582063002669</v>
      </c>
      <c r="AA41" s="307">
        <v>0.77258165838152149</v>
      </c>
      <c r="AB41" s="307">
        <v>0.8226445887137589</v>
      </c>
      <c r="AC41" s="308"/>
      <c r="AD41" s="307">
        <v>1.1851485021790997</v>
      </c>
      <c r="AE41" s="307">
        <v>1.1941674389655434</v>
      </c>
      <c r="AF41" s="307">
        <v>0.91382407230717799</v>
      </c>
      <c r="AG41" s="308"/>
      <c r="AH41" s="307">
        <v>1.6946391909760063</v>
      </c>
      <c r="AI41" s="307">
        <v>1.8669681955274844</v>
      </c>
      <c r="AJ41" s="307">
        <v>1.3325426615099454</v>
      </c>
      <c r="AK41" s="308"/>
      <c r="AL41" s="307">
        <v>0.70044154429248195</v>
      </c>
      <c r="AM41" s="307">
        <v>0.48756128272431637</v>
      </c>
      <c r="AN41" s="307">
        <v>0.22578506041262802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Sheffield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46.385999999999925</v>
      </c>
      <c r="C50" s="305">
        <f>SUM(C51:C59)</f>
        <v>45.532999999999952</v>
      </c>
      <c r="D50" s="305">
        <f>SUM(D51:D59)</f>
        <v>45.898999999999987</v>
      </c>
      <c r="E50" s="304"/>
      <c r="F50" s="305">
        <f>SUM(F51:F59)</f>
        <v>9.9893608707538412E-2</v>
      </c>
      <c r="G50" s="305">
        <f>SUM(G51:G59)</f>
        <v>0.15224236441933961</v>
      </c>
      <c r="H50" s="305">
        <f>SUM(H51:H59)</f>
        <v>0.24524021323135045</v>
      </c>
      <c r="I50" s="304"/>
      <c r="J50" s="305">
        <f>SUM(J51:J59)</f>
        <v>1.9659933984697386</v>
      </c>
      <c r="K50" s="305">
        <f>SUM(K51:K59)</f>
        <v>2.8593762447621147</v>
      </c>
      <c r="L50" s="305">
        <f>SUM(L51:L59)</f>
        <v>4.1148441950097432</v>
      </c>
      <c r="M50" s="304"/>
      <c r="N50" s="305">
        <f>SUM(N51:N59)</f>
        <v>3.9402637870543962</v>
      </c>
      <c r="O50" s="305">
        <f>SUM(O51:O59)</f>
        <v>4.4875545518827904</v>
      </c>
      <c r="P50" s="305">
        <f>SUM(P51:P59)</f>
        <v>5.5303385450464715</v>
      </c>
      <c r="Q50" s="304"/>
      <c r="R50" s="305">
        <f>SUM(R51:R59)</f>
        <v>1.4049267080405701</v>
      </c>
      <c r="S50" s="305">
        <f>SUM(S51:S59)</f>
        <v>1.5809921467684007</v>
      </c>
      <c r="T50" s="305">
        <f>SUM(T51:T59)</f>
        <v>2.0117419144638298</v>
      </c>
      <c r="U50" s="304"/>
      <c r="V50" s="305">
        <f>SUM(V51:V59)</f>
        <v>2.7669346847689784</v>
      </c>
      <c r="W50" s="305">
        <f>SUM(W51:W59)</f>
        <v>3.0481573977952321</v>
      </c>
      <c r="X50" s="305">
        <f>SUM(X51:X59)</f>
        <v>3.7548241717870043</v>
      </c>
      <c r="Y50" s="304"/>
      <c r="Z50" s="305">
        <f>SUM(Z51:Z59)</f>
        <v>15.334242217445489</v>
      </c>
      <c r="AA50" s="305">
        <f>SUM(AA51:AA59)</f>
        <v>14.156128845403952</v>
      </c>
      <c r="AB50" s="305">
        <f>SUM(AB51:AB59)</f>
        <v>14.635089604068177</v>
      </c>
      <c r="AC50" s="304"/>
      <c r="AD50" s="305">
        <f>SUM(AD51:AD59)</f>
        <v>11.52188938533868</v>
      </c>
      <c r="AE50" s="305">
        <f>SUM(AE51:AE59)</f>
        <v>10.686268305528799</v>
      </c>
      <c r="AF50" s="305">
        <f>SUM(AF51:AF59)</f>
        <v>9.5430033989697698</v>
      </c>
      <c r="AG50" s="304"/>
      <c r="AH50" s="305">
        <f>SUM(AH51:AH59)</f>
        <v>6.9394188456303096</v>
      </c>
      <c r="AI50" s="305">
        <f>SUM(AI51:AI59)</f>
        <v>6.7918653447092447</v>
      </c>
      <c r="AJ50" s="305">
        <f>SUM(AJ51:AJ59)</f>
        <v>5.3480822022100272</v>
      </c>
      <c r="AK50" s="304"/>
      <c r="AL50" s="305">
        <f>SUM(AL51:AL59)</f>
        <v>2.4124373645442225</v>
      </c>
      <c r="AM50" s="305">
        <f>SUM(AM51:AM59)</f>
        <v>1.7704147987300716</v>
      </c>
      <c r="AN50" s="305">
        <f>SUM(AN51:AN59)</f>
        <v>0.7158357552136011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5.6336271370503006</v>
      </c>
      <c r="C51" s="304">
        <f t="shared" ref="C51:D51" si="68">SUM(G51,K51,O51,S51,W51,AA51,AE51,AI51,AM51)</f>
        <v>5.0308742996181612</v>
      </c>
      <c r="D51" s="304">
        <f t="shared" si="68"/>
        <v>5.5822632086625568</v>
      </c>
      <c r="E51" s="304"/>
      <c r="F51" s="304">
        <v>1.9111426535110668E-2</v>
      </c>
      <c r="G51" s="304">
        <v>2.7194479082056491E-2</v>
      </c>
      <c r="H51" s="304">
        <v>4.0140839803580776E-2</v>
      </c>
      <c r="I51" s="304"/>
      <c r="J51" s="304">
        <v>0.54439356152715501</v>
      </c>
      <c r="K51" s="304">
        <v>0.69112809957169818</v>
      </c>
      <c r="L51" s="304">
        <v>1.0109336996966205</v>
      </c>
      <c r="M51" s="304"/>
      <c r="N51" s="304">
        <v>0.95926439937899999</v>
      </c>
      <c r="O51" s="304">
        <v>0.94125064226138588</v>
      </c>
      <c r="P51" s="304">
        <v>1.1062209337443738</v>
      </c>
      <c r="Q51" s="304"/>
      <c r="R51" s="304">
        <v>0.24620243156935062</v>
      </c>
      <c r="S51" s="304">
        <v>0.21610323305335588</v>
      </c>
      <c r="T51" s="304">
        <v>0.22580748852022259</v>
      </c>
      <c r="U51" s="304"/>
      <c r="V51" s="304">
        <v>0.60352443332094963</v>
      </c>
      <c r="W51" s="304">
        <v>0.56933244787636528</v>
      </c>
      <c r="X51" s="304">
        <v>0.67891956943983256</v>
      </c>
      <c r="Y51" s="304"/>
      <c r="Z51" s="304">
        <v>1.5546049200260121</v>
      </c>
      <c r="AA51" s="304">
        <v>1.2163475279951721</v>
      </c>
      <c r="AB51" s="304">
        <v>1.3972312594359506</v>
      </c>
      <c r="AC51" s="304"/>
      <c r="AD51" s="304">
        <v>0.92094450833402519</v>
      </c>
      <c r="AE51" s="304">
        <v>0.70201752436279741</v>
      </c>
      <c r="AF51" s="304">
        <v>0.60656877215942651</v>
      </c>
      <c r="AG51" s="304"/>
      <c r="AH51" s="304">
        <v>0.58285470713180509</v>
      </c>
      <c r="AI51" s="304">
        <v>0.4690733890934406</v>
      </c>
      <c r="AJ51" s="304">
        <v>0.35870943188909915</v>
      </c>
      <c r="AK51" s="304"/>
      <c r="AL51" s="304">
        <v>0.20272674922689204</v>
      </c>
      <c r="AM51" s="304">
        <v>0.19842695632188981</v>
      </c>
      <c r="AN51" s="304">
        <v>0.1577312139734505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5.2001462845117805</v>
      </c>
      <c r="C52" s="304">
        <f t="shared" ref="C52:C59" si="70">SUM(G52,K52,O52,S52,W52,AA52,AE52,AI52,AM52)</f>
        <v>5.6817695254638307</v>
      </c>
      <c r="D52" s="304">
        <f t="shared" ref="D52:D59" si="71">SUM(H52,L52,P52,T52,X52,AB52,AF52,AJ52,AN52)</f>
        <v>6.548958871085933</v>
      </c>
      <c r="E52" s="304"/>
      <c r="F52" s="304">
        <v>3.7517152376772347E-2</v>
      </c>
      <c r="G52" s="304">
        <v>5.4835351610135662E-2</v>
      </c>
      <c r="H52" s="304">
        <v>6.9802048111046192E-2</v>
      </c>
      <c r="I52" s="304"/>
      <c r="J52" s="304">
        <v>0.72495283769612184</v>
      </c>
      <c r="K52" s="304">
        <v>1.0851872463850381</v>
      </c>
      <c r="L52" s="304">
        <v>1.5313606451816482</v>
      </c>
      <c r="M52" s="304"/>
      <c r="N52" s="304">
        <v>1.0491240409975091</v>
      </c>
      <c r="O52" s="304">
        <v>1.1302774348044136</v>
      </c>
      <c r="P52" s="304">
        <v>1.2643468812359688</v>
      </c>
      <c r="Q52" s="304"/>
      <c r="R52" s="304">
        <v>0.13815515669663278</v>
      </c>
      <c r="S52" s="304">
        <v>0.12468989228247206</v>
      </c>
      <c r="T52" s="304">
        <v>0.14536595476526701</v>
      </c>
      <c r="U52" s="304"/>
      <c r="V52" s="304">
        <v>0.39614928898919743</v>
      </c>
      <c r="W52" s="304">
        <v>0.37521965324653395</v>
      </c>
      <c r="X52" s="304">
        <v>0.30620997179152765</v>
      </c>
      <c r="Y52" s="304"/>
      <c r="Z52" s="304">
        <v>1.5704518163303356</v>
      </c>
      <c r="AA52" s="304">
        <v>1.6426472339772809</v>
      </c>
      <c r="AB52" s="304">
        <v>2.101333699393821</v>
      </c>
      <c r="AC52" s="304"/>
      <c r="AD52" s="304">
        <v>0.78905701824389851</v>
      </c>
      <c r="AE52" s="304">
        <v>0.79467863645082593</v>
      </c>
      <c r="AF52" s="304">
        <v>0.7885764279785471</v>
      </c>
      <c r="AG52" s="304"/>
      <c r="AH52" s="304">
        <v>0.36885322976535317</v>
      </c>
      <c r="AI52" s="304">
        <v>0.34738857474479184</v>
      </c>
      <c r="AJ52" s="304">
        <v>0.26427909466888994</v>
      </c>
      <c r="AK52" s="304"/>
      <c r="AL52" s="304">
        <v>0.12588574341595909</v>
      </c>
      <c r="AM52" s="304">
        <v>0.12684550196233993</v>
      </c>
      <c r="AN52" s="304">
        <v>7.7684147959217451E-2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3.60394297852541</v>
      </c>
      <c r="C53" s="304">
        <f t="shared" si="70"/>
        <v>3.453817923770063</v>
      </c>
      <c r="D53" s="304">
        <f t="shared" si="71"/>
        <v>3.8540097134325002</v>
      </c>
      <c r="E53" s="304"/>
      <c r="F53" s="304">
        <v>5.7750082678375315E-3</v>
      </c>
      <c r="G53" s="304">
        <v>8.0898474961426155E-3</v>
      </c>
      <c r="H53" s="304">
        <v>1.2457370544649841E-2</v>
      </c>
      <c r="I53" s="304"/>
      <c r="J53" s="304">
        <v>0.25027453560618979</v>
      </c>
      <c r="K53" s="304">
        <v>0.36920194230280129</v>
      </c>
      <c r="L53" s="304">
        <v>0.55806209851347877</v>
      </c>
      <c r="M53" s="304"/>
      <c r="N53" s="304">
        <v>0.53785616125710423</v>
      </c>
      <c r="O53" s="304">
        <v>0.58031493474213991</v>
      </c>
      <c r="P53" s="304">
        <v>0.69871506006617312</v>
      </c>
      <c r="Q53" s="304"/>
      <c r="R53" s="304">
        <v>0.24214473526367203</v>
      </c>
      <c r="S53" s="304">
        <v>0.27833105677246323</v>
      </c>
      <c r="T53" s="304">
        <v>0.36657076365089447</v>
      </c>
      <c r="U53" s="304"/>
      <c r="V53" s="304">
        <v>0.47824787131429181</v>
      </c>
      <c r="W53" s="304">
        <v>0.48437591111058853</v>
      </c>
      <c r="X53" s="304">
        <v>0.60636588502298672</v>
      </c>
      <c r="Y53" s="304"/>
      <c r="Z53" s="304">
        <v>0.79436063554579228</v>
      </c>
      <c r="AA53" s="304">
        <v>0.57891903899728558</v>
      </c>
      <c r="AB53" s="304">
        <v>0.5582914837043117</v>
      </c>
      <c r="AC53" s="304"/>
      <c r="AD53" s="304">
        <v>0.69202108335879686</v>
      </c>
      <c r="AE53" s="304">
        <v>0.59136634045474401</v>
      </c>
      <c r="AF53" s="304">
        <v>0.57764765975578281</v>
      </c>
      <c r="AG53" s="304"/>
      <c r="AH53" s="304">
        <v>0.52815169724511957</v>
      </c>
      <c r="AI53" s="304">
        <v>0.50703040519227172</v>
      </c>
      <c r="AJ53" s="304">
        <v>0.43234007365195892</v>
      </c>
      <c r="AK53" s="304"/>
      <c r="AL53" s="304">
        <v>7.5111250666605719E-2</v>
      </c>
      <c r="AM53" s="304">
        <v>5.618844670162626E-2</v>
      </c>
      <c r="AN53" s="304">
        <v>4.3559318522263905E-2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4.1887168438066524</v>
      </c>
      <c r="C54" s="304">
        <f t="shared" si="70"/>
        <v>4.102925375729904</v>
      </c>
      <c r="D54" s="304">
        <f t="shared" si="71"/>
        <v>4.0489755053464904</v>
      </c>
      <c r="E54" s="304"/>
      <c r="F54" s="304">
        <v>2.4366870282716582E-2</v>
      </c>
      <c r="G54" s="304">
        <v>4.0777899382308198E-2</v>
      </c>
      <c r="H54" s="304">
        <v>9.1604183612890425E-2</v>
      </c>
      <c r="I54" s="304"/>
      <c r="J54" s="304">
        <v>0.23077421144712018</v>
      </c>
      <c r="K54" s="304">
        <v>0.37199448827009585</v>
      </c>
      <c r="L54" s="304">
        <v>0.55788901335587682</v>
      </c>
      <c r="M54" s="304"/>
      <c r="N54" s="304">
        <v>0.64023967876799825</v>
      </c>
      <c r="O54" s="304">
        <v>0.85929008273587248</v>
      </c>
      <c r="P54" s="304">
        <v>1.1791883686397981</v>
      </c>
      <c r="Q54" s="304"/>
      <c r="R54" s="304">
        <v>0.36478666601303872</v>
      </c>
      <c r="S54" s="304">
        <v>0.42052124871884278</v>
      </c>
      <c r="T54" s="304">
        <v>0.55690638953628424</v>
      </c>
      <c r="U54" s="304"/>
      <c r="V54" s="304">
        <v>0.16062186665770828</v>
      </c>
      <c r="W54" s="304">
        <v>0.17926413207471761</v>
      </c>
      <c r="X54" s="304">
        <v>0.24778955304301048</v>
      </c>
      <c r="Y54" s="304"/>
      <c r="Z54" s="304">
        <v>0.84722504898285955</v>
      </c>
      <c r="AA54" s="304">
        <v>0.73509608535039583</v>
      </c>
      <c r="AB54" s="304">
        <v>0.583392415073542</v>
      </c>
      <c r="AC54" s="304"/>
      <c r="AD54" s="304">
        <v>0.72123271951954737</v>
      </c>
      <c r="AE54" s="304">
        <v>0.47747663331271006</v>
      </c>
      <c r="AF54" s="304">
        <v>0.21538904171435067</v>
      </c>
      <c r="AG54" s="304"/>
      <c r="AH54" s="304">
        <v>0.96473265821976628</v>
      </c>
      <c r="AI54" s="304">
        <v>0.90553456307546332</v>
      </c>
      <c r="AJ54" s="304">
        <v>0.57383537536854279</v>
      </c>
      <c r="AK54" s="304"/>
      <c r="AL54" s="304">
        <v>0.23473712391589674</v>
      </c>
      <c r="AM54" s="304">
        <v>0.11297024280949769</v>
      </c>
      <c r="AN54" s="304">
        <v>4.29811650021946E-2</v>
      </c>
    </row>
    <row r="55" spans="1:40" x14ac:dyDescent="0.2">
      <c r="A55" s="13" t="str">
        <f t="shared" si="67"/>
        <v>Skilled trades occupations</v>
      </c>
      <c r="B55" s="304">
        <f t="shared" si="69"/>
        <v>19.655883056462553</v>
      </c>
      <c r="C55" s="304">
        <f t="shared" si="70"/>
        <v>18.790526627832204</v>
      </c>
      <c r="D55" s="304">
        <f t="shared" si="71"/>
        <v>17.077700805925339</v>
      </c>
      <c r="E55" s="304"/>
      <c r="F55" s="304">
        <v>2.2931912152041991E-3</v>
      </c>
      <c r="G55" s="304">
        <v>3.5462819351619076E-3</v>
      </c>
      <c r="H55" s="304">
        <v>4.5137834552077356E-3</v>
      </c>
      <c r="I55" s="304"/>
      <c r="J55" s="304">
        <v>0.11603606234629266</v>
      </c>
      <c r="K55" s="304">
        <v>0.1849820236245594</v>
      </c>
      <c r="L55" s="304">
        <v>0.24122862715177082</v>
      </c>
      <c r="M55" s="304"/>
      <c r="N55" s="304">
        <v>0.47801157738057026</v>
      </c>
      <c r="O55" s="304">
        <v>0.61657857193304533</v>
      </c>
      <c r="P55" s="304">
        <v>0.81982146346115481</v>
      </c>
      <c r="Q55" s="304"/>
      <c r="R55" s="304">
        <v>0.29781628386907533</v>
      </c>
      <c r="S55" s="304">
        <v>0.38566934790477708</v>
      </c>
      <c r="T55" s="304">
        <v>0.50493582778510471</v>
      </c>
      <c r="U55" s="304"/>
      <c r="V55" s="304">
        <v>0.7850534005055092</v>
      </c>
      <c r="W55" s="304">
        <v>0.98639483304682951</v>
      </c>
      <c r="X55" s="304">
        <v>1.3322653645877647</v>
      </c>
      <c r="Y55" s="304"/>
      <c r="Z55" s="304">
        <v>8.0817793672415128</v>
      </c>
      <c r="AA55" s="304">
        <v>7.2664112449974763</v>
      </c>
      <c r="AB55" s="304">
        <v>6.5496010492622228</v>
      </c>
      <c r="AC55" s="304"/>
      <c r="AD55" s="304">
        <v>6.0579238043195458</v>
      </c>
      <c r="AE55" s="304">
        <v>5.7588041513521162</v>
      </c>
      <c r="AF55" s="304">
        <v>5.0728804217927737</v>
      </c>
      <c r="AG55" s="304"/>
      <c r="AH55" s="304">
        <v>2.7025643917615305</v>
      </c>
      <c r="AI55" s="304">
        <v>2.7535212098928774</v>
      </c>
      <c r="AJ55" s="304">
        <v>2.3909631095671822</v>
      </c>
      <c r="AK55" s="304"/>
      <c r="AL55" s="304">
        <v>1.1344049778233136</v>
      </c>
      <c r="AM55" s="304">
        <v>0.8346189631453601</v>
      </c>
      <c r="AN55" s="304">
        <v>0.16149115886215876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0.14711020993856166</v>
      </c>
      <c r="C56" s="304">
        <f t="shared" si="70"/>
        <v>0.12927818346193937</v>
      </c>
      <c r="D56" s="304">
        <f t="shared" si="71"/>
        <v>0.13485693902134449</v>
      </c>
      <c r="E56" s="304"/>
      <c r="F56" s="304">
        <v>9.8868113606659171E-5</v>
      </c>
      <c r="G56" s="304">
        <v>9.983326926496821E-5</v>
      </c>
      <c r="H56" s="304">
        <v>1.6786966270879744E-4</v>
      </c>
      <c r="I56" s="304"/>
      <c r="J56" s="304">
        <v>3.9081669045963798E-3</v>
      </c>
      <c r="K56" s="304">
        <v>4.9238891920533392E-3</v>
      </c>
      <c r="L56" s="304">
        <v>5.8744070211217475E-3</v>
      </c>
      <c r="M56" s="304"/>
      <c r="N56" s="304">
        <v>5.853803926578539E-3</v>
      </c>
      <c r="O56" s="304">
        <v>5.4851176585824181E-3</v>
      </c>
      <c r="P56" s="304">
        <v>5.7767337658294607E-3</v>
      </c>
      <c r="Q56" s="304"/>
      <c r="R56" s="304">
        <v>1.3248184843456282E-3</v>
      </c>
      <c r="S56" s="304">
        <v>1.1417089371435301E-3</v>
      </c>
      <c r="T56" s="304">
        <v>1.1499447682959798E-3</v>
      </c>
      <c r="U56" s="304"/>
      <c r="V56" s="304">
        <v>4.1618336796587045E-3</v>
      </c>
      <c r="W56" s="304">
        <v>4.1100668758856504E-3</v>
      </c>
      <c r="X56" s="304">
        <v>4.7562294702838881E-3</v>
      </c>
      <c r="Y56" s="304"/>
      <c r="Z56" s="304">
        <v>5.1400914830593628E-2</v>
      </c>
      <c r="AA56" s="304">
        <v>5.4111326273806708E-2</v>
      </c>
      <c r="AB56" s="304">
        <v>6.8007934552308566E-2</v>
      </c>
      <c r="AC56" s="304"/>
      <c r="AD56" s="304">
        <v>1.1060273620046917E-2</v>
      </c>
      <c r="AE56" s="304">
        <v>7.5839858951268777E-3</v>
      </c>
      <c r="AF56" s="304">
        <v>7.5007809748138757E-3</v>
      </c>
      <c r="AG56" s="304"/>
      <c r="AH56" s="304">
        <v>3.9157568160855034E-2</v>
      </c>
      <c r="AI56" s="304">
        <v>3.0725876281141148E-2</v>
      </c>
      <c r="AJ56" s="304">
        <v>2.7744259631144755E-2</v>
      </c>
      <c r="AK56" s="304"/>
      <c r="AL56" s="304">
        <v>3.0143962218280178E-2</v>
      </c>
      <c r="AM56" s="304">
        <v>2.1096379078934729E-2</v>
      </c>
      <c r="AN56" s="304">
        <v>1.387877917483742E-2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1.0097821629859514</v>
      </c>
      <c r="C57" s="304">
        <f t="shared" si="70"/>
        <v>1.0360383270862508</v>
      </c>
      <c r="D57" s="304">
        <f t="shared" si="71"/>
        <v>1.0622152387907469</v>
      </c>
      <c r="E57" s="304"/>
      <c r="F57" s="304">
        <v>1.751666732194637E-3</v>
      </c>
      <c r="G57" s="304">
        <v>2.7165158306097065E-3</v>
      </c>
      <c r="H57" s="304">
        <v>3.9266925164951781E-3</v>
      </c>
      <c r="I57" s="304"/>
      <c r="J57" s="304">
        <v>4.161840404733641E-2</v>
      </c>
      <c r="K57" s="304">
        <v>5.571809420665174E-2</v>
      </c>
      <c r="L57" s="304">
        <v>6.6385671816947947E-2</v>
      </c>
      <c r="M57" s="304"/>
      <c r="N57" s="304">
        <v>0.1434031833143207</v>
      </c>
      <c r="O57" s="304">
        <v>0.17206606040228956</v>
      </c>
      <c r="P57" s="304">
        <v>0.1969473290483634</v>
      </c>
      <c r="Q57" s="304"/>
      <c r="R57" s="304">
        <v>4.3079801329320482E-2</v>
      </c>
      <c r="S57" s="304">
        <v>5.4881942080220784E-2</v>
      </c>
      <c r="T57" s="304">
        <v>6.2637816144700389E-2</v>
      </c>
      <c r="U57" s="304"/>
      <c r="V57" s="304">
        <v>5.0223291106081404E-2</v>
      </c>
      <c r="W57" s="304">
        <v>5.8375455668831108E-2</v>
      </c>
      <c r="X57" s="304">
        <v>6.7219269986770178E-2</v>
      </c>
      <c r="Y57" s="304"/>
      <c r="Z57" s="304">
        <v>0.44257095775829747</v>
      </c>
      <c r="AA57" s="304">
        <v>0.45038574889874405</v>
      </c>
      <c r="AB57" s="304">
        <v>0.53028764128715167</v>
      </c>
      <c r="AC57" s="304"/>
      <c r="AD57" s="304">
        <v>7.1967984486588546E-2</v>
      </c>
      <c r="AE57" s="304">
        <v>4.8618364594228643E-2</v>
      </c>
      <c r="AF57" s="304">
        <v>1.8275204622987866E-2</v>
      </c>
      <c r="AG57" s="304"/>
      <c r="AH57" s="304">
        <v>0.10412613528044881</v>
      </c>
      <c r="AI57" s="304">
        <v>8.6612277162904538E-2</v>
      </c>
      <c r="AJ57" s="304">
        <v>4.152665051447435E-2</v>
      </c>
      <c r="AK57" s="304"/>
      <c r="AL57" s="304">
        <v>0.11104073893136285</v>
      </c>
      <c r="AM57" s="304">
        <v>0.10666386824177075</v>
      </c>
      <c r="AN57" s="304">
        <v>7.5008962852855826E-2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3.8333302797974351</v>
      </c>
      <c r="C58" s="304">
        <f t="shared" si="70"/>
        <v>3.9069212578486199</v>
      </c>
      <c r="D58" s="304">
        <f t="shared" si="71"/>
        <v>3.8632107466864376</v>
      </c>
      <c r="E58" s="304"/>
      <c r="F58" s="304">
        <v>8.7818333800531809E-3</v>
      </c>
      <c r="G58" s="304">
        <v>1.4705576984293586E-2</v>
      </c>
      <c r="H58" s="304">
        <v>2.2267113408859771E-2</v>
      </c>
      <c r="I58" s="304"/>
      <c r="J58" s="304">
        <v>3.0869104478614809E-2</v>
      </c>
      <c r="K58" s="304">
        <v>5.4636670556275198E-2</v>
      </c>
      <c r="L58" s="304">
        <v>7.9657482179158953E-2</v>
      </c>
      <c r="M58" s="304"/>
      <c r="N58" s="304">
        <v>5.1209292483594536E-2</v>
      </c>
      <c r="O58" s="304">
        <v>7.1414271317970734E-2</v>
      </c>
      <c r="P58" s="304">
        <v>0.11683203063563495</v>
      </c>
      <c r="Q58" s="304"/>
      <c r="R58" s="304">
        <v>5.4576694973617855E-2</v>
      </c>
      <c r="S58" s="304">
        <v>7.737857848818154E-2</v>
      </c>
      <c r="T58" s="304">
        <v>0.12302928052385155</v>
      </c>
      <c r="U58" s="304"/>
      <c r="V58" s="304">
        <v>0.16235611125229155</v>
      </c>
      <c r="W58" s="304">
        <v>0.20591418930478561</v>
      </c>
      <c r="X58" s="304">
        <v>0.26543921802542397</v>
      </c>
      <c r="Y58" s="304"/>
      <c r="Z58" s="304">
        <v>1.1374323992573891</v>
      </c>
      <c r="AA58" s="304">
        <v>1.1858699861761177</v>
      </c>
      <c r="AB58" s="304">
        <v>1.3800156533282151</v>
      </c>
      <c r="AC58" s="304"/>
      <c r="AD58" s="304">
        <v>1.3613308023168751</v>
      </c>
      <c r="AE58" s="304">
        <v>1.3859029732832329</v>
      </c>
      <c r="AF58" s="304">
        <v>1.3302058533502761</v>
      </c>
      <c r="AG58" s="304"/>
      <c r="AH58" s="304">
        <v>0.81857858575808418</v>
      </c>
      <c r="AI58" s="304">
        <v>0.77149887904651793</v>
      </c>
      <c r="AJ58" s="304">
        <v>0.48819277168245845</v>
      </c>
      <c r="AK58" s="304"/>
      <c r="AL58" s="304">
        <v>0.2081954558969146</v>
      </c>
      <c r="AM58" s="304">
        <v>0.13960013269124444</v>
      </c>
      <c r="AN58" s="304">
        <v>5.7571343552558558E-2</v>
      </c>
    </row>
    <row r="59" spans="1:40" x14ac:dyDescent="0.2">
      <c r="A59" s="13" t="str">
        <f t="shared" si="67"/>
        <v>Elementary occupations</v>
      </c>
      <c r="B59" s="304">
        <f t="shared" si="69"/>
        <v>3.1134610469212785</v>
      </c>
      <c r="C59" s="304">
        <f t="shared" si="70"/>
        <v>3.4008484791889746</v>
      </c>
      <c r="D59" s="304">
        <f t="shared" si="71"/>
        <v>3.726808971048627</v>
      </c>
      <c r="E59" s="304"/>
      <c r="F59" s="304">
        <v>1.9759180404260986E-4</v>
      </c>
      <c r="G59" s="304">
        <v>2.7657882936650471E-4</v>
      </c>
      <c r="H59" s="304">
        <v>3.6031211591171794E-4</v>
      </c>
      <c r="I59" s="304"/>
      <c r="J59" s="304">
        <v>2.3166514416311842E-2</v>
      </c>
      <c r="K59" s="304">
        <v>4.1603790652941681E-2</v>
      </c>
      <c r="L59" s="304">
        <v>6.3452550093118898E-2</v>
      </c>
      <c r="M59" s="304"/>
      <c r="N59" s="304">
        <v>7.5301649547719993E-2</v>
      </c>
      <c r="O59" s="304">
        <v>0.11087743602709137</v>
      </c>
      <c r="P59" s="304">
        <v>0.14248974444917489</v>
      </c>
      <c r="Q59" s="304"/>
      <c r="R59" s="304">
        <v>1.684011984151643E-2</v>
      </c>
      <c r="S59" s="304">
        <v>2.2275138530944025E-2</v>
      </c>
      <c r="T59" s="304">
        <v>2.5338448769209106E-2</v>
      </c>
      <c r="U59" s="304"/>
      <c r="V59" s="304">
        <v>0.12659658794329046</v>
      </c>
      <c r="W59" s="304">
        <v>0.18517070859069548</v>
      </c>
      <c r="X59" s="304">
        <v>0.24585911041940403</v>
      </c>
      <c r="Y59" s="304"/>
      <c r="Z59" s="304">
        <v>0.8544161574726965</v>
      </c>
      <c r="AA59" s="304">
        <v>1.0263406527376731</v>
      </c>
      <c r="AB59" s="304">
        <v>1.4669284680306554</v>
      </c>
      <c r="AC59" s="304"/>
      <c r="AD59" s="304">
        <v>0.89635119113935613</v>
      </c>
      <c r="AE59" s="304">
        <v>0.91981969582301804</v>
      </c>
      <c r="AF59" s="304">
        <v>0.92595923662081248</v>
      </c>
      <c r="AG59" s="304"/>
      <c r="AH59" s="304">
        <v>0.83039987230734713</v>
      </c>
      <c r="AI59" s="304">
        <v>0.9204801702198363</v>
      </c>
      <c r="AJ59" s="304">
        <v>0.77049143523627683</v>
      </c>
      <c r="AK59" s="304"/>
      <c r="AL59" s="304">
        <v>0.29019136244899768</v>
      </c>
      <c r="AM59" s="304">
        <v>0.17400430777740808</v>
      </c>
      <c r="AN59" s="304">
        <v>8.5929665314064138E-2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169.29799999999994</v>
      </c>
      <c r="C62" s="305">
        <f>SUM(C63:C71)</f>
        <v>172.08200000000016</v>
      </c>
      <c r="D62" s="305">
        <f>SUM(D63:D71)</f>
        <v>176.93799999999982</v>
      </c>
      <c r="E62" s="304"/>
      <c r="F62" s="305">
        <f>SUM(F63:F71)</f>
        <v>0.45293925536862301</v>
      </c>
      <c r="G62" s="305">
        <f>SUM(G63:G71)</f>
        <v>0.75041558354558047</v>
      </c>
      <c r="H62" s="305">
        <f>SUM(H63:H71)</f>
        <v>1.2255290048931162</v>
      </c>
      <c r="I62" s="304"/>
      <c r="J62" s="305">
        <f>SUM(J63:J71)</f>
        <v>5.0630205482233057</v>
      </c>
      <c r="K62" s="305">
        <f>SUM(K63:K71)</f>
        <v>8.0169928129845687</v>
      </c>
      <c r="L62" s="305">
        <f>SUM(L63:L71)</f>
        <v>12.806764606992131</v>
      </c>
      <c r="M62" s="304"/>
      <c r="N62" s="305">
        <f>SUM(N63:N71)</f>
        <v>19.950375272909184</v>
      </c>
      <c r="O62" s="305">
        <f>SUM(O63:O71)</f>
        <v>25.027971571718172</v>
      </c>
      <c r="P62" s="305">
        <f>SUM(P63:P71)</f>
        <v>33.680321703414791</v>
      </c>
      <c r="Q62" s="304"/>
      <c r="R62" s="305">
        <f>SUM(R63:R71)</f>
        <v>5.7115401739369398</v>
      </c>
      <c r="S62" s="305">
        <f>SUM(S63:S71)</f>
        <v>7.0026305707809273</v>
      </c>
      <c r="T62" s="305">
        <f>SUM(T63:T71)</f>
        <v>9.2255372754488416</v>
      </c>
      <c r="U62" s="304"/>
      <c r="V62" s="305">
        <f>SUM(V63:V71)</f>
        <v>6.9439341648555093</v>
      </c>
      <c r="W62" s="305">
        <f>SUM(W63:W71)</f>
        <v>8.3847896539395474</v>
      </c>
      <c r="X62" s="305">
        <f>SUM(X63:X71)</f>
        <v>10.92081377457092</v>
      </c>
      <c r="Y62" s="304"/>
      <c r="Z62" s="305">
        <f>SUM(Z63:Z71)</f>
        <v>44.502496633530136</v>
      </c>
      <c r="AA62" s="305">
        <f>SUM(AA63:AA71)</f>
        <v>45.135067081920482</v>
      </c>
      <c r="AB62" s="305">
        <f>SUM(AB63:AB71)</f>
        <v>51.502597738307465</v>
      </c>
      <c r="AC62" s="304"/>
      <c r="AD62" s="305">
        <f>SUM(AD63:AD71)</f>
        <v>46.497832859567829</v>
      </c>
      <c r="AE62" s="305">
        <f>SUM(AE63:AE71)</f>
        <v>41.93019492818059</v>
      </c>
      <c r="AF62" s="305">
        <f>SUM(AF63:AF71)</f>
        <v>35.574672348574353</v>
      </c>
      <c r="AG62" s="304"/>
      <c r="AH62" s="305">
        <f>SUM(AH63:AH71)</f>
        <v>29.205846338523223</v>
      </c>
      <c r="AI62" s="305">
        <f>SUM(AI63:AI71)</f>
        <v>26.678341612712163</v>
      </c>
      <c r="AJ62" s="305">
        <f>SUM(AJ63:AJ71)</f>
        <v>16.484139975623709</v>
      </c>
      <c r="AK62" s="304"/>
      <c r="AL62" s="305">
        <f>SUM(AL63:AL71)</f>
        <v>10.970014753085188</v>
      </c>
      <c r="AM62" s="305">
        <f>SUM(AM63:AM71)</f>
        <v>9.1555961842181333</v>
      </c>
      <c r="AN62" s="305">
        <f>SUM(AN63:AN71)</f>
        <v>5.5176235721744717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22.795625858402001</v>
      </c>
      <c r="C63" s="304">
        <f t="shared" ref="C63:C71" si="73">SUM(G63,K63,O63,S63,W63,AA63,AE63,AI63,AM63)</f>
        <v>21.557347537183858</v>
      </c>
      <c r="D63" s="304">
        <f t="shared" ref="D63:D71" si="74">SUM(H63,L63,P63,T63,X63,AB63,AF63,AJ63,AN63)</f>
        <v>24.17500077488959</v>
      </c>
      <c r="E63" s="304"/>
      <c r="F63" s="304">
        <v>8.9790864219568653E-2</v>
      </c>
      <c r="G63" s="304">
        <v>0.13757327281488191</v>
      </c>
      <c r="H63" s="304">
        <v>0.22293903347668484</v>
      </c>
      <c r="I63" s="304"/>
      <c r="J63" s="304">
        <v>1.1081881178670134</v>
      </c>
      <c r="K63" s="304">
        <v>1.5805519840307574</v>
      </c>
      <c r="L63" s="304">
        <v>2.5405617586854312</v>
      </c>
      <c r="M63" s="304"/>
      <c r="N63" s="304">
        <v>4.5710712317230024</v>
      </c>
      <c r="O63" s="304">
        <v>5.1966118549728586</v>
      </c>
      <c r="P63" s="304">
        <v>6.9521412446084474</v>
      </c>
      <c r="Q63" s="304"/>
      <c r="R63" s="304">
        <v>0.90839674080643973</v>
      </c>
      <c r="S63" s="304">
        <v>0.96134355656100412</v>
      </c>
      <c r="T63" s="304">
        <v>1.2782978301264429</v>
      </c>
      <c r="U63" s="304"/>
      <c r="V63" s="304">
        <v>1.2560401785796058</v>
      </c>
      <c r="W63" s="304">
        <v>1.3322183389265032</v>
      </c>
      <c r="X63" s="304">
        <v>1.6415134651615313</v>
      </c>
      <c r="Y63" s="304"/>
      <c r="Z63" s="304">
        <v>5.4203344728135381</v>
      </c>
      <c r="AA63" s="304">
        <v>4.7732300700242414</v>
      </c>
      <c r="AB63" s="304">
        <v>5.7164408071014821</v>
      </c>
      <c r="AC63" s="304"/>
      <c r="AD63" s="304">
        <v>5.1778747543890953</v>
      </c>
      <c r="AE63" s="304">
        <v>4.0370036454607678</v>
      </c>
      <c r="AF63" s="304">
        <v>3.3404535471085866</v>
      </c>
      <c r="AG63" s="304"/>
      <c r="AH63" s="304">
        <v>3.6491408590202341</v>
      </c>
      <c r="AI63" s="304">
        <v>3.0766032153042784</v>
      </c>
      <c r="AJ63" s="304">
        <v>2.077047395606598</v>
      </c>
      <c r="AK63" s="304"/>
      <c r="AL63" s="304">
        <v>0.61478863898350189</v>
      </c>
      <c r="AM63" s="304">
        <v>0.46221159908856552</v>
      </c>
      <c r="AN63" s="304">
        <v>0.40560569301438276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13.592164223909188</v>
      </c>
      <c r="C64" s="304">
        <f t="shared" si="73"/>
        <v>15.160512235523758</v>
      </c>
      <c r="D64" s="304">
        <f t="shared" si="74"/>
        <v>17.619105675036987</v>
      </c>
      <c r="E64" s="304"/>
      <c r="F64" s="304">
        <v>0.17551266420603015</v>
      </c>
      <c r="G64" s="304">
        <v>0.2931899864375368</v>
      </c>
      <c r="H64" s="304">
        <v>0.46940803970014933</v>
      </c>
      <c r="I64" s="304"/>
      <c r="J64" s="304">
        <v>1.2845551731515714</v>
      </c>
      <c r="K64" s="304">
        <v>2.0333271400201807</v>
      </c>
      <c r="L64" s="304">
        <v>3.13896243435302</v>
      </c>
      <c r="M64" s="304"/>
      <c r="N64" s="304">
        <v>3.2620509578578938</v>
      </c>
      <c r="O64" s="304">
        <v>4.0990008415594854</v>
      </c>
      <c r="P64" s="304">
        <v>5.3650050081353919</v>
      </c>
      <c r="Q64" s="304"/>
      <c r="R64" s="304">
        <v>0.46226838777644247</v>
      </c>
      <c r="S64" s="304">
        <v>0.50935384315094234</v>
      </c>
      <c r="T64" s="304">
        <v>0.57314273332688059</v>
      </c>
      <c r="U64" s="304"/>
      <c r="V64" s="304">
        <v>0.810485598463628</v>
      </c>
      <c r="W64" s="304">
        <v>1.0101414478658375</v>
      </c>
      <c r="X64" s="304">
        <v>1.3097884328034164</v>
      </c>
      <c r="Y64" s="304"/>
      <c r="Z64" s="304">
        <v>3.2672279548987628</v>
      </c>
      <c r="AA64" s="304">
        <v>3.3918528554638843</v>
      </c>
      <c r="AB64" s="304">
        <v>4.002171181878488</v>
      </c>
      <c r="AC64" s="304"/>
      <c r="AD64" s="304">
        <v>2.4661991040350277</v>
      </c>
      <c r="AE64" s="304">
        <v>2.1030095974645033</v>
      </c>
      <c r="AF64" s="304">
        <v>1.6414284381330213</v>
      </c>
      <c r="AG64" s="304"/>
      <c r="AH64" s="304">
        <v>1.5431935454618271</v>
      </c>
      <c r="AI64" s="304">
        <v>1.4558791665286395</v>
      </c>
      <c r="AJ64" s="304">
        <v>0.91183262512087415</v>
      </c>
      <c r="AK64" s="304"/>
      <c r="AL64" s="304">
        <v>0.32067083805800572</v>
      </c>
      <c r="AM64" s="304">
        <v>0.264757357032747</v>
      </c>
      <c r="AN64" s="304">
        <v>0.20736678158574495</v>
      </c>
    </row>
    <row r="65" spans="1:40" x14ac:dyDescent="0.2">
      <c r="A65" s="13" t="str">
        <f t="shared" si="72"/>
        <v>Associate professional occupations</v>
      </c>
      <c r="B65" s="304">
        <f t="shared" si="75"/>
        <v>13.110373266129972</v>
      </c>
      <c r="C65" s="304">
        <f t="shared" si="73"/>
        <v>13.644156732196121</v>
      </c>
      <c r="D65" s="304">
        <f t="shared" si="74"/>
        <v>15.2491397506944</v>
      </c>
      <c r="E65" s="304"/>
      <c r="F65" s="304">
        <v>6.7260329484343323E-2</v>
      </c>
      <c r="G65" s="304">
        <v>0.10819168778135232</v>
      </c>
      <c r="H65" s="304">
        <v>0.16486115917426453</v>
      </c>
      <c r="I65" s="304"/>
      <c r="J65" s="304">
        <v>0.5640750620113264</v>
      </c>
      <c r="K65" s="304">
        <v>0.87145386221975973</v>
      </c>
      <c r="L65" s="304">
        <v>1.3217978865492319</v>
      </c>
      <c r="M65" s="304"/>
      <c r="N65" s="304">
        <v>2.323097945166499</v>
      </c>
      <c r="O65" s="304">
        <v>2.8159341452945466</v>
      </c>
      <c r="P65" s="304">
        <v>3.6821352829968697</v>
      </c>
      <c r="Q65" s="304"/>
      <c r="R65" s="304">
        <v>0.54151273377961318</v>
      </c>
      <c r="S65" s="304">
        <v>0.66933030419064821</v>
      </c>
      <c r="T65" s="304">
        <v>0.92843831584589531</v>
      </c>
      <c r="U65" s="304"/>
      <c r="V65" s="304">
        <v>0.71948198905232164</v>
      </c>
      <c r="W65" s="304">
        <v>0.87547258905988878</v>
      </c>
      <c r="X65" s="304">
        <v>1.1255648962843059</v>
      </c>
      <c r="Y65" s="304"/>
      <c r="Z65" s="304">
        <v>3.5823910207085907</v>
      </c>
      <c r="AA65" s="304">
        <v>3.5591800115216734</v>
      </c>
      <c r="AB65" s="304">
        <v>4.160250464024764</v>
      </c>
      <c r="AC65" s="304"/>
      <c r="AD65" s="304">
        <v>3.1718063244078456</v>
      </c>
      <c r="AE65" s="304">
        <v>2.9258040239810388</v>
      </c>
      <c r="AF65" s="304">
        <v>2.6875604977064742</v>
      </c>
      <c r="AG65" s="304"/>
      <c r="AH65" s="304">
        <v>1.7059962106370123</v>
      </c>
      <c r="AI65" s="304">
        <v>1.4960785313201204</v>
      </c>
      <c r="AJ65" s="304">
        <v>0.91933316333329684</v>
      </c>
      <c r="AK65" s="304"/>
      <c r="AL65" s="304">
        <v>0.43475165088242002</v>
      </c>
      <c r="AM65" s="304">
        <v>0.32271157682709306</v>
      </c>
      <c r="AN65" s="304">
        <v>0.25919808477929795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15.723187855367883</v>
      </c>
      <c r="C66" s="304">
        <f t="shared" si="73"/>
        <v>17.028706494161788</v>
      </c>
      <c r="D66" s="304">
        <f t="shared" si="74"/>
        <v>18.707502814566489</v>
      </c>
      <c r="E66" s="304"/>
      <c r="F66" s="304">
        <v>2.2747352996007678E-2</v>
      </c>
      <c r="G66" s="304">
        <v>4.1971133839226821E-2</v>
      </c>
      <c r="H66" s="304">
        <v>7.3256293291735886E-2</v>
      </c>
      <c r="I66" s="304"/>
      <c r="J66" s="304">
        <v>0.5051525845484649</v>
      </c>
      <c r="K66" s="304">
        <v>0.86554536241660229</v>
      </c>
      <c r="L66" s="304">
        <v>1.4294094316988026</v>
      </c>
      <c r="M66" s="304"/>
      <c r="N66" s="304">
        <v>1.9953369575616595</v>
      </c>
      <c r="O66" s="304">
        <v>2.7988072563141442</v>
      </c>
      <c r="P66" s="304">
        <v>3.9965069949107361</v>
      </c>
      <c r="Q66" s="304"/>
      <c r="R66" s="304">
        <v>0.63842876878493238</v>
      </c>
      <c r="S66" s="304">
        <v>0.84996831433808573</v>
      </c>
      <c r="T66" s="304">
        <v>1.0860184018325523</v>
      </c>
      <c r="U66" s="304"/>
      <c r="V66" s="304">
        <v>0.61416183193223062</v>
      </c>
      <c r="W66" s="304">
        <v>0.75284946670755393</v>
      </c>
      <c r="X66" s="304">
        <v>1.0110546379367504</v>
      </c>
      <c r="Y66" s="304"/>
      <c r="Z66" s="304">
        <v>4.4137435456585248</v>
      </c>
      <c r="AA66" s="304">
        <v>5.0451800823358584</v>
      </c>
      <c r="AB66" s="304">
        <v>5.9672734451099476</v>
      </c>
      <c r="AC66" s="304"/>
      <c r="AD66" s="304">
        <v>5.2322582703427676</v>
      </c>
      <c r="AE66" s="304">
        <v>5.2103393643337368</v>
      </c>
      <c r="AF66" s="304">
        <v>4.5729757297364282</v>
      </c>
      <c r="AG66" s="304"/>
      <c r="AH66" s="304">
        <v>1.8709384530962876</v>
      </c>
      <c r="AI66" s="304">
        <v>1.1769550082392615</v>
      </c>
      <c r="AJ66" s="304">
        <v>0.4393636566385547</v>
      </c>
      <c r="AK66" s="304"/>
      <c r="AL66" s="304">
        <v>0.43042009044700597</v>
      </c>
      <c r="AM66" s="304">
        <v>0.28709050563731919</v>
      </c>
      <c r="AN66" s="304">
        <v>0.13164422341097914</v>
      </c>
    </row>
    <row r="67" spans="1:40" x14ac:dyDescent="0.2">
      <c r="A67" s="13" t="str">
        <f t="shared" si="72"/>
        <v>Skilled trades occupations</v>
      </c>
      <c r="B67" s="304">
        <f t="shared" si="75"/>
        <v>12.935126580981256</v>
      </c>
      <c r="C67" s="304">
        <f t="shared" si="73"/>
        <v>13.214110888195258</v>
      </c>
      <c r="D67" s="304">
        <f t="shared" si="74"/>
        <v>13.030709860888917</v>
      </c>
      <c r="E67" s="304"/>
      <c r="F67" s="304">
        <v>5.5969480181054529E-3</v>
      </c>
      <c r="G67" s="304">
        <v>1.0033610413745432E-2</v>
      </c>
      <c r="H67" s="304">
        <v>1.8219960191234556E-2</v>
      </c>
      <c r="I67" s="304"/>
      <c r="J67" s="304">
        <v>0.16872575506187792</v>
      </c>
      <c r="K67" s="304">
        <v>0.30092815936348416</v>
      </c>
      <c r="L67" s="304">
        <v>0.51603002690225186</v>
      </c>
      <c r="M67" s="304"/>
      <c r="N67" s="304">
        <v>0.64223048824959483</v>
      </c>
      <c r="O67" s="304">
        <v>0.91065782704303755</v>
      </c>
      <c r="P67" s="304">
        <v>1.2619921911314369</v>
      </c>
      <c r="Q67" s="304"/>
      <c r="R67" s="304">
        <v>0.31157479105028985</v>
      </c>
      <c r="S67" s="304">
        <v>0.39414720902675082</v>
      </c>
      <c r="T67" s="304">
        <v>0.52561759801786634</v>
      </c>
      <c r="U67" s="304"/>
      <c r="V67" s="304">
        <v>0.49875465499669863</v>
      </c>
      <c r="W67" s="304">
        <v>0.63633834218661922</v>
      </c>
      <c r="X67" s="304">
        <v>0.82599012858670839</v>
      </c>
      <c r="Y67" s="304"/>
      <c r="Z67" s="304">
        <v>4.6631477756114332</v>
      </c>
      <c r="AA67" s="304">
        <v>4.7727893599905675</v>
      </c>
      <c r="AB67" s="304">
        <v>5.0950565065918205</v>
      </c>
      <c r="AC67" s="304"/>
      <c r="AD67" s="304">
        <v>3.4030033467215057</v>
      </c>
      <c r="AE67" s="304">
        <v>3.0515850409265224</v>
      </c>
      <c r="AF67" s="304">
        <v>2.6614307634037995</v>
      </c>
      <c r="AG67" s="304"/>
      <c r="AH67" s="304">
        <v>2.1304408556492191</v>
      </c>
      <c r="AI67" s="304">
        <v>2.1697426621985239</v>
      </c>
      <c r="AJ67" s="304">
        <v>1.5293347725215398</v>
      </c>
      <c r="AK67" s="304"/>
      <c r="AL67" s="304">
        <v>1.111651965622531</v>
      </c>
      <c r="AM67" s="304">
        <v>0.9678886770460049</v>
      </c>
      <c r="AN67" s="304">
        <v>0.59703791354225955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4.9454638318757214</v>
      </c>
      <c r="C68" s="304">
        <f t="shared" si="73"/>
        <v>4.6410538721419821</v>
      </c>
      <c r="D68" s="304">
        <f t="shared" si="74"/>
        <v>5.163586578881687</v>
      </c>
      <c r="E68" s="304"/>
      <c r="F68" s="304">
        <v>5.327265638251053E-3</v>
      </c>
      <c r="G68" s="304">
        <v>9.3457148806365287E-3</v>
      </c>
      <c r="H68" s="304">
        <v>1.697534080325654E-2</v>
      </c>
      <c r="I68" s="304"/>
      <c r="J68" s="304">
        <v>8.2513276344665584E-2</v>
      </c>
      <c r="K68" s="304">
        <v>0.1242376630510458</v>
      </c>
      <c r="L68" s="304">
        <v>0.21401068845874854</v>
      </c>
      <c r="M68" s="304"/>
      <c r="N68" s="304">
        <v>0.50813388275456761</v>
      </c>
      <c r="O68" s="304">
        <v>0.5959013605174196</v>
      </c>
      <c r="P68" s="304">
        <v>0.77037687720020298</v>
      </c>
      <c r="Q68" s="304"/>
      <c r="R68" s="304">
        <v>0.36509588009061589</v>
      </c>
      <c r="S68" s="304">
        <v>0.4335476090798791</v>
      </c>
      <c r="T68" s="304">
        <v>0.62117908776190978</v>
      </c>
      <c r="U68" s="304"/>
      <c r="V68" s="304">
        <v>0.40546391642012525</v>
      </c>
      <c r="W68" s="304">
        <v>0.44901972647210364</v>
      </c>
      <c r="X68" s="304">
        <v>0.61573142234023504</v>
      </c>
      <c r="Y68" s="304"/>
      <c r="Z68" s="304">
        <v>1.1723307186764378</v>
      </c>
      <c r="AA68" s="304">
        <v>1.1210548274655094</v>
      </c>
      <c r="AB68" s="304">
        <v>1.3800613872072778</v>
      </c>
      <c r="AC68" s="304"/>
      <c r="AD68" s="304">
        <v>1.4264358348694646</v>
      </c>
      <c r="AE68" s="304">
        <v>1.1857755287899254</v>
      </c>
      <c r="AF68" s="304">
        <v>1.1135183531786859</v>
      </c>
      <c r="AG68" s="304"/>
      <c r="AH68" s="304">
        <v>0.60081881763155365</v>
      </c>
      <c r="AI68" s="304">
        <v>0.47274643090432272</v>
      </c>
      <c r="AJ68" s="304">
        <v>0.29083746698292895</v>
      </c>
      <c r="AK68" s="304"/>
      <c r="AL68" s="304">
        <v>0.37934423945003964</v>
      </c>
      <c r="AM68" s="304">
        <v>0.24942501098114009</v>
      </c>
      <c r="AN68" s="304">
        <v>0.14089595494844154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37.25049806906992</v>
      </c>
      <c r="C69" s="304">
        <f t="shared" si="73"/>
        <v>36.140816343032718</v>
      </c>
      <c r="D69" s="304">
        <f t="shared" si="74"/>
        <v>34.97316025888734</v>
      </c>
      <c r="E69" s="304"/>
      <c r="F69" s="304">
        <v>3.5558171055313816E-2</v>
      </c>
      <c r="G69" s="304">
        <v>5.4802699396881489E-2</v>
      </c>
      <c r="H69" s="304">
        <v>7.8474049352155559E-2</v>
      </c>
      <c r="I69" s="304"/>
      <c r="J69" s="304">
        <v>0.71162920001099517</v>
      </c>
      <c r="K69" s="304">
        <v>1.1944084748233874</v>
      </c>
      <c r="L69" s="304">
        <v>1.9428717933808317</v>
      </c>
      <c r="M69" s="304"/>
      <c r="N69" s="304">
        <v>3.5529278320558269</v>
      </c>
      <c r="O69" s="304">
        <v>4.4694386257999579</v>
      </c>
      <c r="P69" s="304">
        <v>5.9155811664997948</v>
      </c>
      <c r="Q69" s="304"/>
      <c r="R69" s="304">
        <v>1.1202303665540703</v>
      </c>
      <c r="S69" s="304">
        <v>1.3342686189172517</v>
      </c>
      <c r="T69" s="304">
        <v>1.6479879542589666</v>
      </c>
      <c r="U69" s="304"/>
      <c r="V69" s="304">
        <v>0.90869058271414394</v>
      </c>
      <c r="W69" s="304">
        <v>0.98199188990542974</v>
      </c>
      <c r="X69" s="304">
        <v>1.1881078798473228</v>
      </c>
      <c r="Y69" s="304"/>
      <c r="Z69" s="304">
        <v>11.364461528617687</v>
      </c>
      <c r="AA69" s="304">
        <v>11.655265752213527</v>
      </c>
      <c r="AB69" s="304">
        <v>13.045180684944384</v>
      </c>
      <c r="AC69" s="304"/>
      <c r="AD69" s="304">
        <v>10.799164324275081</v>
      </c>
      <c r="AE69" s="304">
        <v>9.3312978289714898</v>
      </c>
      <c r="AF69" s="304">
        <v>7.3899010304055155</v>
      </c>
      <c r="AG69" s="304"/>
      <c r="AH69" s="304">
        <v>6.4123870016855484</v>
      </c>
      <c r="AI69" s="304">
        <v>5.3757805793165137</v>
      </c>
      <c r="AJ69" s="304">
        <v>2.7035934648040181</v>
      </c>
      <c r="AK69" s="304"/>
      <c r="AL69" s="304">
        <v>2.3454490621012556</v>
      </c>
      <c r="AM69" s="304">
        <v>1.7435618736882756</v>
      </c>
      <c r="AN69" s="304">
        <v>1.0614622353943526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19.924804613373155</v>
      </c>
      <c r="C70" s="304">
        <f t="shared" si="73"/>
        <v>20.913553119728878</v>
      </c>
      <c r="D70" s="304">
        <f t="shared" si="74"/>
        <v>20.291936565521496</v>
      </c>
      <c r="E70" s="304"/>
      <c r="F70" s="304">
        <v>4.4376529352410508E-2</v>
      </c>
      <c r="G70" s="304">
        <v>8.4790672875662831E-2</v>
      </c>
      <c r="H70" s="304">
        <v>0.16696216291902033</v>
      </c>
      <c r="I70" s="304"/>
      <c r="J70" s="304">
        <v>0.20104643856566548</v>
      </c>
      <c r="K70" s="304">
        <v>0.34098069954611698</v>
      </c>
      <c r="L70" s="304">
        <v>0.5396376177149862</v>
      </c>
      <c r="M70" s="304"/>
      <c r="N70" s="304">
        <v>0.90182360185334842</v>
      </c>
      <c r="O70" s="304">
        <v>1.303065421006933</v>
      </c>
      <c r="P70" s="304">
        <v>2.0938064170713671</v>
      </c>
      <c r="Q70" s="304"/>
      <c r="R70" s="304">
        <v>0.37902274942553804</v>
      </c>
      <c r="S70" s="304">
        <v>0.52936847530062736</v>
      </c>
      <c r="T70" s="304">
        <v>0.74956696974277348</v>
      </c>
      <c r="U70" s="304"/>
      <c r="V70" s="304">
        <v>0.64835315553470596</v>
      </c>
      <c r="W70" s="304">
        <v>0.88635928996109425</v>
      </c>
      <c r="X70" s="304">
        <v>1.2901156017231419</v>
      </c>
      <c r="Y70" s="304"/>
      <c r="Z70" s="304">
        <v>4.1944739401344098</v>
      </c>
      <c r="AA70" s="304">
        <v>4.4423031105702897</v>
      </c>
      <c r="AB70" s="304">
        <v>5.0244038337571171</v>
      </c>
      <c r="AC70" s="304"/>
      <c r="AD70" s="304">
        <v>6.2388124415669584</v>
      </c>
      <c r="AE70" s="304">
        <v>6.3736191909777178</v>
      </c>
      <c r="AF70" s="304">
        <v>5.9205709714760655</v>
      </c>
      <c r="AG70" s="304"/>
      <c r="AH70" s="304">
        <v>5.1668281528025979</v>
      </c>
      <c r="AI70" s="304">
        <v>5.3587368085900495</v>
      </c>
      <c r="AJ70" s="304">
        <v>3.8635588066116946</v>
      </c>
      <c r="AK70" s="304"/>
      <c r="AL70" s="304">
        <v>2.1500676041375204</v>
      </c>
      <c r="AM70" s="304">
        <v>1.5943294509003862</v>
      </c>
      <c r="AN70" s="304">
        <v>0.64331418450532885</v>
      </c>
    </row>
    <row r="71" spans="1:40" x14ac:dyDescent="0.2">
      <c r="A71" s="13" t="str">
        <f t="shared" si="72"/>
        <v>Elementary occupations</v>
      </c>
      <c r="B71" s="304">
        <f t="shared" si="75"/>
        <v>29.020755700890838</v>
      </c>
      <c r="C71" s="304">
        <f t="shared" si="73"/>
        <v>29.781742777835799</v>
      </c>
      <c r="D71" s="304">
        <f t="shared" si="74"/>
        <v>27.727857720632901</v>
      </c>
      <c r="E71" s="304"/>
      <c r="F71" s="304">
        <v>6.7691303985923891E-3</v>
      </c>
      <c r="G71" s="304">
        <v>1.0516805105656434E-2</v>
      </c>
      <c r="H71" s="304">
        <v>1.4432965984614523E-2</v>
      </c>
      <c r="I71" s="304"/>
      <c r="J71" s="304">
        <v>0.43713494066172542</v>
      </c>
      <c r="K71" s="304">
        <v>0.70555946751323473</v>
      </c>
      <c r="L71" s="304">
        <v>1.1634829692488273</v>
      </c>
      <c r="M71" s="304"/>
      <c r="N71" s="304">
        <v>2.1937023756867933</v>
      </c>
      <c r="O71" s="304">
        <v>2.8385542392097878</v>
      </c>
      <c r="P71" s="304">
        <v>3.6427765208605414</v>
      </c>
      <c r="Q71" s="304"/>
      <c r="R71" s="304">
        <v>0.98500975566899818</v>
      </c>
      <c r="S71" s="304">
        <v>1.3213026402157386</v>
      </c>
      <c r="T71" s="304">
        <v>1.8152883845355536</v>
      </c>
      <c r="U71" s="304"/>
      <c r="V71" s="304">
        <v>1.0825022571620486</v>
      </c>
      <c r="W71" s="304">
        <v>1.460398562854518</v>
      </c>
      <c r="X71" s="304">
        <v>1.9129473098875092</v>
      </c>
      <c r="Y71" s="304"/>
      <c r="Z71" s="304">
        <v>6.4243856764107532</v>
      </c>
      <c r="AA71" s="304">
        <v>6.3742110123349214</v>
      </c>
      <c r="AB71" s="304">
        <v>7.1117594276921849</v>
      </c>
      <c r="AC71" s="304"/>
      <c r="AD71" s="304">
        <v>8.5822784589600811</v>
      </c>
      <c r="AE71" s="304">
        <v>7.7117607072748884</v>
      </c>
      <c r="AF71" s="304">
        <v>6.2468330174257796</v>
      </c>
      <c r="AG71" s="304"/>
      <c r="AH71" s="304">
        <v>6.1261024425389383</v>
      </c>
      <c r="AI71" s="304">
        <v>6.0958192103104532</v>
      </c>
      <c r="AJ71" s="304">
        <v>3.7492386240042053</v>
      </c>
      <c r="AK71" s="304"/>
      <c r="AL71" s="304">
        <v>3.1828706634029085</v>
      </c>
      <c r="AM71" s="304">
        <v>3.2636201330166013</v>
      </c>
      <c r="AN71" s="304">
        <v>2.0710985009936844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</v>
      </c>
      <c r="D74" s="305">
        <f>SUM(D75:D83)</f>
        <v>176.49599999999995</v>
      </c>
      <c r="E74" s="304"/>
      <c r="F74" s="305">
        <f>SUM(F75:F83)</f>
        <v>2.2668549464496168</v>
      </c>
      <c r="G74" s="305">
        <f>SUM(G75:G83)</f>
        <v>3.1073329126066569</v>
      </c>
      <c r="H74" s="305">
        <f>SUM(H75:H83)</f>
        <v>4.1925993120347549</v>
      </c>
      <c r="I74" s="304"/>
      <c r="J74" s="305">
        <f>SUM(J75:J83)</f>
        <v>18.176201686235235</v>
      </c>
      <c r="K74" s="305">
        <f>SUM(K75:K83)</f>
        <v>25.230358669779029</v>
      </c>
      <c r="L74" s="305">
        <f>SUM(L75:L83)</f>
        <v>34.726329523719052</v>
      </c>
      <c r="M74" s="304"/>
      <c r="N74" s="305">
        <f>SUM(N75:N83)</f>
        <v>39.792000026264006</v>
      </c>
      <c r="O74" s="305">
        <f>SUM(O75:O83)</f>
        <v>43.280862946792737</v>
      </c>
      <c r="P74" s="305">
        <f>SUM(P75:P83)</f>
        <v>49.585661680070899</v>
      </c>
      <c r="Q74" s="304"/>
      <c r="R74" s="305">
        <f>SUM(R75:R83)</f>
        <v>7.470720643554543</v>
      </c>
      <c r="S74" s="305">
        <f>SUM(S75:S83)</f>
        <v>8.361299132231327</v>
      </c>
      <c r="T74" s="305">
        <f>SUM(T75:T83)</f>
        <v>10.086219988375092</v>
      </c>
      <c r="U74" s="304"/>
      <c r="V74" s="305">
        <f>SUM(V75:V83)</f>
        <v>9.0091442896300205</v>
      </c>
      <c r="W74" s="305">
        <f>SUM(W75:W83)</f>
        <v>9.7347546605026949</v>
      </c>
      <c r="X74" s="305">
        <f>SUM(X75:X83)</f>
        <v>11.2284026704023</v>
      </c>
      <c r="Y74" s="304"/>
      <c r="Z74" s="305">
        <f>SUM(Z75:Z83)</f>
        <v>30.527956897960301</v>
      </c>
      <c r="AA74" s="305">
        <f>SUM(AA75:AA83)</f>
        <v>26.868618885841872</v>
      </c>
      <c r="AB74" s="305">
        <f>SUM(AB75:AB83)</f>
        <v>26.400482203195445</v>
      </c>
      <c r="AC74" s="304"/>
      <c r="AD74" s="305">
        <f>SUM(AD75:AD83)</f>
        <v>30.388766380554735</v>
      </c>
      <c r="AE74" s="305">
        <f>SUM(AE75:AE83)</f>
        <v>25.756522765186379</v>
      </c>
      <c r="AF74" s="305">
        <f>SUM(AF75:AF83)</f>
        <v>21.143838069205067</v>
      </c>
      <c r="AG74" s="304"/>
      <c r="AH74" s="305">
        <f>SUM(AH75:AH83)</f>
        <v>21.285559548494604</v>
      </c>
      <c r="AI74" s="305">
        <f>SUM(AI75:AI83)</f>
        <v>20.136111164020107</v>
      </c>
      <c r="AJ74" s="305">
        <f>SUM(AJ75:AJ83)</f>
        <v>15.378967663076441</v>
      </c>
      <c r="AK74" s="304"/>
      <c r="AL74" s="305">
        <f>SUM(AL75:AL83)</f>
        <v>7.0347955808568674</v>
      </c>
      <c r="AM74" s="305">
        <f>SUM(AM75:AM83)</f>
        <v>5.8511388630391545</v>
      </c>
      <c r="AN74" s="305">
        <f>SUM(AN75:AN83)</f>
        <v>3.7534988899208619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18.416458377697044</v>
      </c>
      <c r="C75" s="305">
        <f t="shared" ref="C75:C83" si="77">SUM(G75,K75,O75,S75,W75,AA75,AE75,AI75,AM75)</f>
        <v>17.002219201544669</v>
      </c>
      <c r="D75" s="305">
        <f t="shared" ref="D75:D83" si="78">SUM(H75,L75,P75,T75,X75,AB75,AF75,AJ75,AN75)</f>
        <v>18.52356631605841</v>
      </c>
      <c r="E75" s="304"/>
      <c r="F75" s="304">
        <v>0.32562875733456936</v>
      </c>
      <c r="G75" s="304">
        <v>0.41945227093172444</v>
      </c>
      <c r="H75" s="304">
        <v>0.57395328175970928</v>
      </c>
      <c r="I75" s="304"/>
      <c r="J75" s="304">
        <v>2.3530701299342103</v>
      </c>
      <c r="K75" s="304">
        <v>2.9795726781628726</v>
      </c>
      <c r="L75" s="304">
        <v>4.1544936791736129</v>
      </c>
      <c r="M75" s="304"/>
      <c r="N75" s="304">
        <v>5.4327742177673697</v>
      </c>
      <c r="O75" s="304">
        <v>5.326164916454184</v>
      </c>
      <c r="P75" s="304">
        <v>6.1362074638787005</v>
      </c>
      <c r="Q75" s="304"/>
      <c r="R75" s="304">
        <v>0.71469499179503959</v>
      </c>
      <c r="S75" s="304">
        <v>0.66841834339143957</v>
      </c>
      <c r="T75" s="304">
        <v>0.73134419635280634</v>
      </c>
      <c r="U75" s="304"/>
      <c r="V75" s="304">
        <v>1.3404082520796914</v>
      </c>
      <c r="W75" s="304">
        <v>1.3063901959844162</v>
      </c>
      <c r="X75" s="304">
        <v>1.5030881860576073</v>
      </c>
      <c r="Y75" s="304"/>
      <c r="Z75" s="304">
        <v>3.4622443631920476</v>
      </c>
      <c r="AA75" s="304">
        <v>2.5744304495136623</v>
      </c>
      <c r="AB75" s="304">
        <v>2.5572196661746931</v>
      </c>
      <c r="AC75" s="304"/>
      <c r="AD75" s="304">
        <v>2.6630222923820326</v>
      </c>
      <c r="AE75" s="304">
        <v>1.9466795637513108</v>
      </c>
      <c r="AF75" s="304">
        <v>1.5194694474491921</v>
      </c>
      <c r="AG75" s="304"/>
      <c r="AH75" s="304">
        <v>1.684560634103152</v>
      </c>
      <c r="AI75" s="304">
        <v>1.4135943896016723</v>
      </c>
      <c r="AJ75" s="304">
        <v>1.1194494218858262</v>
      </c>
      <c r="AK75" s="304"/>
      <c r="AL75" s="304">
        <v>0.44005473910892884</v>
      </c>
      <c r="AM75" s="304">
        <v>0.36751639375338674</v>
      </c>
      <c r="AN75" s="304">
        <v>0.22834097332626058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38.065707935813769</v>
      </c>
      <c r="C76" s="305">
        <f t="shared" si="77"/>
        <v>41.128169010979889</v>
      </c>
      <c r="D76" s="305">
        <f>SUM(H76,L76,P76,T76,X76,AB76,AF76,AJ76,AN76)</f>
        <v>45.559999000347254</v>
      </c>
      <c r="E76" s="304"/>
      <c r="F76" s="304">
        <v>1.26478990638653</v>
      </c>
      <c r="G76" s="304">
        <v>1.7179328655691077</v>
      </c>
      <c r="H76" s="304">
        <v>2.1878261854249867</v>
      </c>
      <c r="I76" s="304"/>
      <c r="J76" s="304">
        <v>8.497871901150976</v>
      </c>
      <c r="K76" s="304">
        <v>11.684210502324067</v>
      </c>
      <c r="L76" s="304">
        <v>15.358834953533883</v>
      </c>
      <c r="M76" s="304"/>
      <c r="N76" s="304">
        <v>14.552968361183833</v>
      </c>
      <c r="O76" s="304">
        <v>15.381184662625371</v>
      </c>
      <c r="P76" s="304">
        <v>16.441172802263228</v>
      </c>
      <c r="Q76" s="304"/>
      <c r="R76" s="304">
        <v>1.2487654497736498</v>
      </c>
      <c r="S76" s="304">
        <v>1.3172908108141719</v>
      </c>
      <c r="T76" s="304">
        <v>1.4997812670970261</v>
      </c>
      <c r="U76" s="304"/>
      <c r="V76" s="304">
        <v>2.2176436165513977</v>
      </c>
      <c r="W76" s="304">
        <v>2.3413037574193871</v>
      </c>
      <c r="X76" s="304">
        <v>2.608061998586932</v>
      </c>
      <c r="Y76" s="304"/>
      <c r="Z76" s="304">
        <v>4.505551001084374</v>
      </c>
      <c r="AA76" s="304">
        <v>3.650679394978888</v>
      </c>
      <c r="AB76" s="304">
        <v>3.5287048008733493</v>
      </c>
      <c r="AC76" s="304"/>
      <c r="AD76" s="304">
        <v>3.3174012982027339</v>
      </c>
      <c r="AE76" s="304">
        <v>2.6802531755038519</v>
      </c>
      <c r="AF76" s="304">
        <v>2.2569578884928951</v>
      </c>
      <c r="AG76" s="304"/>
      <c r="AH76" s="304">
        <v>1.9419337386936892</v>
      </c>
      <c r="AI76" s="304">
        <v>1.7869766331718393</v>
      </c>
      <c r="AJ76" s="304">
        <v>1.2520136544745095</v>
      </c>
      <c r="AK76" s="304"/>
      <c r="AL76" s="304">
        <v>0.51878266278657503</v>
      </c>
      <c r="AM76" s="304">
        <v>0.56833720857320369</v>
      </c>
      <c r="AN76" s="304">
        <v>0.42664544960044987</v>
      </c>
    </row>
    <row r="77" spans="1:40" x14ac:dyDescent="0.2">
      <c r="A77" s="13" t="str">
        <f t="shared" si="76"/>
        <v>Associate professional occupations</v>
      </c>
      <c r="B77" s="305">
        <f t="shared" si="79"/>
        <v>27.518303661879692</v>
      </c>
      <c r="C77" s="305">
        <f t="shared" si="77"/>
        <v>26.466218751936907</v>
      </c>
      <c r="D77" s="305">
        <f t="shared" si="78"/>
        <v>28.64094674915372</v>
      </c>
      <c r="E77" s="304"/>
      <c r="F77" s="304">
        <v>0.42320803919284922</v>
      </c>
      <c r="G77" s="304">
        <v>0.56379045172443365</v>
      </c>
      <c r="H77" s="304">
        <v>0.80718968414507486</v>
      </c>
      <c r="I77" s="304"/>
      <c r="J77" s="304">
        <v>4.003984225320659</v>
      </c>
      <c r="K77" s="304">
        <v>5.2573732332462981</v>
      </c>
      <c r="L77" s="304">
        <v>7.3142644131351204</v>
      </c>
      <c r="M77" s="304"/>
      <c r="N77" s="304">
        <v>8.8526242966984618</v>
      </c>
      <c r="O77" s="304">
        <v>8.8261238571537852</v>
      </c>
      <c r="P77" s="304">
        <v>9.6696874685485579</v>
      </c>
      <c r="Q77" s="304"/>
      <c r="R77" s="304">
        <v>1.525780255895631</v>
      </c>
      <c r="S77" s="304">
        <v>1.6417281929474739</v>
      </c>
      <c r="T77" s="304">
        <v>2.0045752461836708</v>
      </c>
      <c r="U77" s="304"/>
      <c r="V77" s="304">
        <v>1.5392956594439753</v>
      </c>
      <c r="W77" s="304">
        <v>1.5141337238887007</v>
      </c>
      <c r="X77" s="304">
        <v>1.6047083276685847</v>
      </c>
      <c r="Y77" s="304"/>
      <c r="Z77" s="304">
        <v>4.7603463613015178</v>
      </c>
      <c r="AA77" s="304">
        <v>3.7060981386674396</v>
      </c>
      <c r="AB77" s="304">
        <v>3.5675444134666496</v>
      </c>
      <c r="AC77" s="304"/>
      <c r="AD77" s="304">
        <v>3.4701741460040809</v>
      </c>
      <c r="AE77" s="304">
        <v>2.4957135688893954</v>
      </c>
      <c r="AF77" s="304">
        <v>1.8847113310092314</v>
      </c>
      <c r="AG77" s="304"/>
      <c r="AH77" s="304">
        <v>2.3385813636777146</v>
      </c>
      <c r="AI77" s="304">
        <v>1.9258458902432154</v>
      </c>
      <c r="AJ77" s="304">
        <v>1.4119063661820983</v>
      </c>
      <c r="AK77" s="304"/>
      <c r="AL77" s="304">
        <v>0.60430931434480428</v>
      </c>
      <c r="AM77" s="304">
        <v>0.53541169517616183</v>
      </c>
      <c r="AN77" s="304">
        <v>0.37635949881473357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27.729521209662085</v>
      </c>
      <c r="C78" s="305">
        <f t="shared" si="77"/>
        <v>28.597024375789719</v>
      </c>
      <c r="D78" s="305">
        <f t="shared" si="78"/>
        <v>28.166294091547901</v>
      </c>
      <c r="E78" s="304"/>
      <c r="F78" s="304">
        <v>0.13332241606288456</v>
      </c>
      <c r="G78" s="304">
        <v>0.21670194683230243</v>
      </c>
      <c r="H78" s="304">
        <v>0.34463969337569406</v>
      </c>
      <c r="I78" s="304"/>
      <c r="J78" s="304">
        <v>1.6349787924840533</v>
      </c>
      <c r="K78" s="304">
        <v>2.6553672213281558</v>
      </c>
      <c r="L78" s="304">
        <v>3.9610956534731856</v>
      </c>
      <c r="M78" s="304"/>
      <c r="N78" s="304">
        <v>5.547961716953802</v>
      </c>
      <c r="O78" s="304">
        <v>7.0373015932250151</v>
      </c>
      <c r="P78" s="304">
        <v>8.7290480176691716</v>
      </c>
      <c r="Q78" s="304"/>
      <c r="R78" s="304">
        <v>1.4759575203846624</v>
      </c>
      <c r="S78" s="304">
        <v>1.7485559067041818</v>
      </c>
      <c r="T78" s="304">
        <v>2.0461650491485024</v>
      </c>
      <c r="U78" s="304"/>
      <c r="V78" s="304">
        <v>1.7796280017889419</v>
      </c>
      <c r="W78" s="304">
        <v>2.0988853170207453</v>
      </c>
      <c r="X78" s="304">
        <v>2.4700998044014413</v>
      </c>
      <c r="Y78" s="304"/>
      <c r="Z78" s="304">
        <v>5.9561601827013106</v>
      </c>
      <c r="AA78" s="304">
        <v>5.3936882946645595</v>
      </c>
      <c r="AB78" s="304">
        <v>4.4978547180525608</v>
      </c>
      <c r="AC78" s="304"/>
      <c r="AD78" s="304">
        <v>6.7417038098836262</v>
      </c>
      <c r="AE78" s="304">
        <v>5.7388402376848813</v>
      </c>
      <c r="AF78" s="304">
        <v>4.0140844025212941</v>
      </c>
      <c r="AG78" s="304"/>
      <c r="AH78" s="304">
        <v>3.2753468464214461</v>
      </c>
      <c r="AI78" s="304">
        <v>2.6009501610980443</v>
      </c>
      <c r="AJ78" s="304">
        <v>1.1219591346408266</v>
      </c>
      <c r="AK78" s="304"/>
      <c r="AL78" s="304">
        <v>1.1844619229813631</v>
      </c>
      <c r="AM78" s="304">
        <v>1.1067336972318311</v>
      </c>
      <c r="AN78" s="304">
        <v>0.98134761826522132</v>
      </c>
    </row>
    <row r="79" spans="1:40" x14ac:dyDescent="0.2">
      <c r="A79" s="13" t="str">
        <f t="shared" si="76"/>
        <v>Skilled trades occupations</v>
      </c>
      <c r="B79" s="305">
        <f t="shared" si="79"/>
        <v>6.6235058038726304</v>
      </c>
      <c r="C79" s="305">
        <f t="shared" si="77"/>
        <v>6.7726090408939488</v>
      </c>
      <c r="D79" s="305">
        <f t="shared" si="78"/>
        <v>6.9315898796144984</v>
      </c>
      <c r="E79" s="304"/>
      <c r="F79" s="304">
        <v>2.5512479373983106E-2</v>
      </c>
      <c r="G79" s="304">
        <v>4.2243557459095811E-2</v>
      </c>
      <c r="H79" s="304">
        <v>6.4045598965591005E-2</v>
      </c>
      <c r="I79" s="304"/>
      <c r="J79" s="304">
        <v>0.33572477724505961</v>
      </c>
      <c r="K79" s="304">
        <v>0.52879191897681832</v>
      </c>
      <c r="L79" s="304">
        <v>0.78920236610476124</v>
      </c>
      <c r="M79" s="304"/>
      <c r="N79" s="304">
        <v>0.8959461359787243</v>
      </c>
      <c r="O79" s="304">
        <v>1.095460673654528</v>
      </c>
      <c r="P79" s="304">
        <v>1.4796532273577869</v>
      </c>
      <c r="Q79" s="304"/>
      <c r="R79" s="304">
        <v>0.36928845265494997</v>
      </c>
      <c r="S79" s="304">
        <v>0.43444534368607163</v>
      </c>
      <c r="T79" s="304">
        <v>0.60729710744564191</v>
      </c>
      <c r="U79" s="304"/>
      <c r="V79" s="304">
        <v>0.41618588919072375</v>
      </c>
      <c r="W79" s="304">
        <v>0.45111901928521836</v>
      </c>
      <c r="X79" s="304">
        <v>0.52066078821123929</v>
      </c>
      <c r="Y79" s="304"/>
      <c r="Z79" s="304">
        <v>1.6591887597826747</v>
      </c>
      <c r="AA79" s="304">
        <v>1.5129402754734202</v>
      </c>
      <c r="AB79" s="304">
        <v>1.3929544103967864</v>
      </c>
      <c r="AC79" s="304"/>
      <c r="AD79" s="304">
        <v>1.4683382945682319</v>
      </c>
      <c r="AE79" s="304">
        <v>1.276426401979027</v>
      </c>
      <c r="AF79" s="304">
        <v>1.0438499945161215</v>
      </c>
      <c r="AG79" s="304"/>
      <c r="AH79" s="304">
        <v>0.88340037794704451</v>
      </c>
      <c r="AI79" s="304">
        <v>0.82617084188077683</v>
      </c>
      <c r="AJ79" s="304">
        <v>0.57761411382823669</v>
      </c>
      <c r="AK79" s="304"/>
      <c r="AL79" s="304">
        <v>0.56992063713123819</v>
      </c>
      <c r="AM79" s="304">
        <v>0.60501100849899214</v>
      </c>
      <c r="AN79" s="304">
        <v>0.45631227278833231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12.536493361079966</v>
      </c>
      <c r="C80" s="305">
        <f t="shared" si="77"/>
        <v>11.502832546245564</v>
      </c>
      <c r="D80" s="305">
        <f t="shared" si="78"/>
        <v>11.331576318399202</v>
      </c>
      <c r="E80" s="304"/>
      <c r="F80" s="304">
        <v>8.9276299601497074E-3</v>
      </c>
      <c r="G80" s="304">
        <v>1.3446036338209452E-2</v>
      </c>
      <c r="H80" s="304">
        <v>2.1805172397596707E-2</v>
      </c>
      <c r="I80" s="304"/>
      <c r="J80" s="304">
        <v>0.41448277003967726</v>
      </c>
      <c r="K80" s="304">
        <v>0.63027856949284355</v>
      </c>
      <c r="L80" s="304">
        <v>0.96878783832351945</v>
      </c>
      <c r="M80" s="304"/>
      <c r="N80" s="304">
        <v>1.4142692643967232</v>
      </c>
      <c r="O80" s="304">
        <v>1.7249211194879972</v>
      </c>
      <c r="P80" s="304">
        <v>2.216638457579625</v>
      </c>
      <c r="Q80" s="304"/>
      <c r="R80" s="304">
        <v>0.92589381667215087</v>
      </c>
      <c r="S80" s="304">
        <v>1.0358481413836633</v>
      </c>
      <c r="T80" s="304">
        <v>1.2357383644823003</v>
      </c>
      <c r="U80" s="304"/>
      <c r="V80" s="304">
        <v>0.62666580234477531</v>
      </c>
      <c r="W80" s="304">
        <v>0.67233190540415066</v>
      </c>
      <c r="X80" s="304">
        <v>0.84107237585964567</v>
      </c>
      <c r="Y80" s="304"/>
      <c r="Z80" s="304">
        <v>3.5092572580716221</v>
      </c>
      <c r="AA80" s="304">
        <v>3.1341270026079182</v>
      </c>
      <c r="AB80" s="304">
        <v>3.0209305980317542</v>
      </c>
      <c r="AC80" s="304"/>
      <c r="AD80" s="304">
        <v>3.2481244198677972</v>
      </c>
      <c r="AE80" s="304">
        <v>2.3743676498762012</v>
      </c>
      <c r="AF80" s="304">
        <v>1.741485513097526</v>
      </c>
      <c r="AG80" s="304"/>
      <c r="AH80" s="304">
        <v>1.9025796944088538</v>
      </c>
      <c r="AI80" s="304">
        <v>1.569190040243942</v>
      </c>
      <c r="AJ80" s="304">
        <v>1.0839734878017819</v>
      </c>
      <c r="AK80" s="304"/>
      <c r="AL80" s="304">
        <v>0.48629270531821644</v>
      </c>
      <c r="AM80" s="304">
        <v>0.34832208141063997</v>
      </c>
      <c r="AN80" s="304">
        <v>0.2011445108254539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10.361397595275307</v>
      </c>
      <c r="C81" s="305">
        <f t="shared" si="77"/>
        <v>11.045319775683582</v>
      </c>
      <c r="D81" s="305">
        <f t="shared" si="78"/>
        <v>11.908482749510895</v>
      </c>
      <c r="E81" s="304"/>
      <c r="F81" s="304">
        <v>5.4173023417760903E-2</v>
      </c>
      <c r="G81" s="304">
        <v>8.573937871141328E-2</v>
      </c>
      <c r="H81" s="304">
        <v>0.12292213890726952</v>
      </c>
      <c r="I81" s="304"/>
      <c r="J81" s="304">
        <v>0.43961236998387104</v>
      </c>
      <c r="K81" s="304">
        <v>0.69271570296015683</v>
      </c>
      <c r="L81" s="304">
        <v>1.0448568282322079</v>
      </c>
      <c r="M81" s="304"/>
      <c r="N81" s="304">
        <v>1.7218364326480957</v>
      </c>
      <c r="O81" s="304">
        <v>2.108876498426691</v>
      </c>
      <c r="P81" s="304">
        <v>2.6453984979223151</v>
      </c>
      <c r="Q81" s="304"/>
      <c r="R81" s="304">
        <v>0.46854538038511601</v>
      </c>
      <c r="S81" s="304">
        <v>0.60525378599405943</v>
      </c>
      <c r="T81" s="304">
        <v>0.82694280857260183</v>
      </c>
      <c r="U81" s="304"/>
      <c r="V81" s="304">
        <v>0.63860900337249971</v>
      </c>
      <c r="W81" s="304">
        <v>0.82247048344895179</v>
      </c>
      <c r="X81" s="304">
        <v>1.0239909826142242</v>
      </c>
      <c r="Y81" s="304"/>
      <c r="Z81" s="304">
        <v>2.560896538424291</v>
      </c>
      <c r="AA81" s="304">
        <v>2.5547404492262586</v>
      </c>
      <c r="AB81" s="304">
        <v>2.5969300526438461</v>
      </c>
      <c r="AC81" s="304"/>
      <c r="AD81" s="304">
        <v>2.7537804077364973</v>
      </c>
      <c r="AE81" s="304">
        <v>2.5116225139406265</v>
      </c>
      <c r="AF81" s="304">
        <v>2.2123562321514183</v>
      </c>
      <c r="AG81" s="304"/>
      <c r="AH81" s="304">
        <v>1.3001714695133622</v>
      </c>
      <c r="AI81" s="304">
        <v>1.2550632793594099</v>
      </c>
      <c r="AJ81" s="304">
        <v>1.119655378243491</v>
      </c>
      <c r="AK81" s="304"/>
      <c r="AL81" s="304">
        <v>0.4237729697938134</v>
      </c>
      <c r="AM81" s="304">
        <v>0.4088376836160148</v>
      </c>
      <c r="AN81" s="304">
        <v>0.31542983022352217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4.9359463293290071</v>
      </c>
      <c r="C82" s="305">
        <f t="shared" si="77"/>
        <v>5.2863618885873569</v>
      </c>
      <c r="D82" s="305">
        <f t="shared" si="78"/>
        <v>5.1056455189494976</v>
      </c>
      <c r="E82" s="304"/>
      <c r="F82" s="304">
        <v>1.0836640812343434E-2</v>
      </c>
      <c r="G82" s="304">
        <v>1.6093901996991244E-2</v>
      </c>
      <c r="H82" s="304">
        <v>2.0620628866246681E-2</v>
      </c>
      <c r="I82" s="304"/>
      <c r="J82" s="304">
        <v>0.11929264066296651</v>
      </c>
      <c r="K82" s="304">
        <v>0.18568628628572612</v>
      </c>
      <c r="L82" s="304">
        <v>0.25939644817595142</v>
      </c>
      <c r="M82" s="304"/>
      <c r="N82" s="304">
        <v>0.29549694190790549</v>
      </c>
      <c r="O82" s="304">
        <v>0.39052919923579998</v>
      </c>
      <c r="P82" s="304">
        <v>0.51472468074980826</v>
      </c>
      <c r="Q82" s="304"/>
      <c r="R82" s="304">
        <v>0.11638493814299976</v>
      </c>
      <c r="S82" s="304">
        <v>0.13361017220341512</v>
      </c>
      <c r="T82" s="304">
        <v>0.15578090736569206</v>
      </c>
      <c r="U82" s="304"/>
      <c r="V82" s="304">
        <v>0.13099095760351659</v>
      </c>
      <c r="W82" s="304">
        <v>0.1629893788600478</v>
      </c>
      <c r="X82" s="304">
        <v>0.20209182805583448</v>
      </c>
      <c r="Y82" s="304"/>
      <c r="Z82" s="304">
        <v>1.376899470864994</v>
      </c>
      <c r="AA82" s="304">
        <v>1.5316374399560821</v>
      </c>
      <c r="AB82" s="304">
        <v>1.9054725583703049</v>
      </c>
      <c r="AC82" s="304"/>
      <c r="AD82" s="304">
        <v>1.0805080525761395</v>
      </c>
      <c r="AE82" s="304">
        <v>1.0703352097744341</v>
      </c>
      <c r="AF82" s="304">
        <v>0.96901320530076696</v>
      </c>
      <c r="AG82" s="304"/>
      <c r="AH82" s="304">
        <v>1.0993586431582021</v>
      </c>
      <c r="AI82" s="304">
        <v>1.1356396503506352</v>
      </c>
      <c r="AJ82" s="304">
        <v>0.7922461643888653</v>
      </c>
      <c r="AK82" s="304"/>
      <c r="AL82" s="304">
        <v>0.70617804359994041</v>
      </c>
      <c r="AM82" s="304">
        <v>0.65984064992422531</v>
      </c>
      <c r="AN82" s="304">
        <v>0.2862990976760269</v>
      </c>
    </row>
    <row r="83" spans="1:40" x14ac:dyDescent="0.2">
      <c r="A83" s="39" t="str">
        <f t="shared" si="76"/>
        <v>Elementary occupations</v>
      </c>
      <c r="B83" s="307">
        <f t="shared" si="79"/>
        <v>19.764665725390437</v>
      </c>
      <c r="C83" s="307">
        <f t="shared" si="77"/>
        <v>20.52624540833834</v>
      </c>
      <c r="D83" s="307">
        <f t="shared" si="78"/>
        <v>20.327899376418539</v>
      </c>
      <c r="E83" s="307"/>
      <c r="F83" s="307">
        <v>2.0456053908545841E-2</v>
      </c>
      <c r="G83" s="307">
        <v>3.1932503043378913E-2</v>
      </c>
      <c r="H83" s="307">
        <v>4.9596928192586272E-2</v>
      </c>
      <c r="I83" s="307"/>
      <c r="J83" s="307">
        <v>0.37718407941376464</v>
      </c>
      <c r="K83" s="307">
        <v>0.61636255700209175</v>
      </c>
      <c r="L83" s="307">
        <v>0.87539734356681709</v>
      </c>
      <c r="M83" s="307"/>
      <c r="N83" s="307">
        <v>1.0781226587290851</v>
      </c>
      <c r="O83" s="307">
        <v>1.390300426529373</v>
      </c>
      <c r="P83" s="307">
        <v>1.7531310641017022</v>
      </c>
      <c r="Q83" s="307"/>
      <c r="R83" s="307">
        <v>0.62540983785034332</v>
      </c>
      <c r="S83" s="307">
        <v>0.77614843510684994</v>
      </c>
      <c r="T83" s="307">
        <v>0.97859504172684997</v>
      </c>
      <c r="U83" s="307"/>
      <c r="V83" s="307">
        <v>0.31971710725449792</v>
      </c>
      <c r="W83" s="307">
        <v>0.36513087919107984</v>
      </c>
      <c r="X83" s="307">
        <v>0.4546283789467892</v>
      </c>
      <c r="Y83" s="307"/>
      <c r="Z83" s="307">
        <v>2.7374129625374701</v>
      </c>
      <c r="AA83" s="307">
        <v>2.8102774407536453</v>
      </c>
      <c r="AB83" s="307">
        <v>3.3328709851855027</v>
      </c>
      <c r="AC83" s="307"/>
      <c r="AD83" s="307">
        <v>5.6457136593336017</v>
      </c>
      <c r="AE83" s="307">
        <v>5.6622844437866489</v>
      </c>
      <c r="AF83" s="307">
        <v>5.5019100546666255</v>
      </c>
      <c r="AG83" s="307"/>
      <c r="AH83" s="307">
        <v>6.8596267805711397</v>
      </c>
      <c r="AI83" s="307">
        <v>7.6226802780705718</v>
      </c>
      <c r="AJ83" s="307">
        <v>6.9001499416308052</v>
      </c>
      <c r="AK83" s="307"/>
      <c r="AL83" s="307">
        <v>2.1010225857919873</v>
      </c>
      <c r="AM83" s="307">
        <v>1.2511284448546987</v>
      </c>
      <c r="AN83" s="307">
        <v>0.48161963840086125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Sheffield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203.62900000000005</v>
      </c>
      <c r="D92" s="305">
        <f>SUM(D93:D101)</f>
        <v>217.58499999999998</v>
      </c>
      <c r="E92" s="304"/>
      <c r="F92" s="305">
        <f>SUM(F93:F101)</f>
        <v>5.3350896214331316</v>
      </c>
      <c r="G92" s="305">
        <f>SUM(G93:G101)</f>
        <v>7.0852735411149954</v>
      </c>
      <c r="H92" s="305">
        <f>SUM(H93:H101)</f>
        <v>9.5284712030897065</v>
      </c>
      <c r="I92" s="304"/>
      <c r="J92" s="305">
        <f>SUM(J93:J101)</f>
        <v>30.515815923109546</v>
      </c>
      <c r="K92" s="305">
        <f>SUM(K93:K101)</f>
        <v>40.186285397511952</v>
      </c>
      <c r="L92" s="305">
        <f>SUM(L93:L101)</f>
        <v>52.538966629255711</v>
      </c>
      <c r="M92" s="304"/>
      <c r="N92" s="305">
        <f>SUM(N93:N101)</f>
        <v>44.495335402159206</v>
      </c>
      <c r="O92" s="305">
        <f>SUM(O93:O101)</f>
        <v>49.187834036674658</v>
      </c>
      <c r="P92" s="305">
        <f>SUM(P93:P101)</f>
        <v>55.268551669117826</v>
      </c>
      <c r="Q92" s="304"/>
      <c r="R92" s="305">
        <f>SUM(R93:R101)</f>
        <v>16.224971229859065</v>
      </c>
      <c r="S92" s="305">
        <f>SUM(S93:S101)</f>
        <v>15.183073455513551</v>
      </c>
      <c r="T92" s="305">
        <f>SUM(T93:T101)</f>
        <v>13.7390483251019</v>
      </c>
      <c r="U92" s="304"/>
      <c r="V92" s="305">
        <f>SUM(V93:V101)</f>
        <v>7.7730723739361292</v>
      </c>
      <c r="W92" s="305">
        <f>SUM(W93:W101)</f>
        <v>8.420057912917672</v>
      </c>
      <c r="X92" s="305">
        <f>SUM(X93:X101)</f>
        <v>9.0615791936663825</v>
      </c>
      <c r="Y92" s="304"/>
      <c r="Z92" s="305">
        <f>SUM(Z93:Z101)</f>
        <v>44.286373530390996</v>
      </c>
      <c r="AA92" s="305">
        <f>SUM(AA93:AA101)</f>
        <v>46.858607704503264</v>
      </c>
      <c r="AB92" s="305">
        <f>SUM(AB93:AB101)</f>
        <v>53.604607143615951</v>
      </c>
      <c r="AC92" s="304"/>
      <c r="AD92" s="305">
        <f>SUM(AD93:AD101)</f>
        <v>33.104643360934638</v>
      </c>
      <c r="AE92" s="305">
        <f>SUM(AE93:AE101)</f>
        <v>27.421483948694519</v>
      </c>
      <c r="AF92" s="305">
        <f>SUM(AF93:AF101)</f>
        <v>18.991589179566013</v>
      </c>
      <c r="AG92" s="304"/>
      <c r="AH92" s="305">
        <f>SUM(AH93:AH101)</f>
        <v>10.824439755568575</v>
      </c>
      <c r="AI92" s="305">
        <f>SUM(AI93:AI101)</f>
        <v>7.6078087998704786</v>
      </c>
      <c r="AJ92" s="305">
        <f>SUM(AJ93:AJ101)</f>
        <v>3.5622502735434076</v>
      </c>
      <c r="AK92" s="304"/>
      <c r="AL92" s="305">
        <f>SUM(AL93:AL101)</f>
        <v>2.0602588026088089</v>
      </c>
      <c r="AM92" s="305">
        <f>SUM(AM93:AM101)</f>
        <v>1.6785752031989445</v>
      </c>
      <c r="AN92" s="305">
        <f>SUM(AN93:AN101)</f>
        <v>1.2899363830430601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8.6468632815058406</v>
      </c>
      <c r="C93" s="305">
        <f t="shared" ref="C93:D93" si="81">SUM(G93,K93,O93,S93,W93,AA93,AE93,AI93,AM93)</f>
        <v>8.4525557421267301</v>
      </c>
      <c r="D93" s="305">
        <f t="shared" si="81"/>
        <v>9.6736626314220047</v>
      </c>
      <c r="E93" s="304"/>
      <c r="F93" s="304">
        <v>0.1427577544458625</v>
      </c>
      <c r="G93" s="304">
        <v>0.19984573825777865</v>
      </c>
      <c r="H93" s="304">
        <v>0.30500065446432439</v>
      </c>
      <c r="I93" s="304"/>
      <c r="J93" s="304">
        <v>1.4497233297734515</v>
      </c>
      <c r="K93" s="304">
        <v>1.8146925464418091</v>
      </c>
      <c r="L93" s="304">
        <v>2.411393919824067</v>
      </c>
      <c r="M93" s="304"/>
      <c r="N93" s="304">
        <v>2.5598254123404023</v>
      </c>
      <c r="O93" s="304">
        <v>2.6103849446451681</v>
      </c>
      <c r="P93" s="304">
        <v>3.0911515770676989</v>
      </c>
      <c r="Q93" s="304"/>
      <c r="R93" s="304">
        <v>1.4659172220028103</v>
      </c>
      <c r="S93" s="304">
        <v>1.3869010990616766</v>
      </c>
      <c r="T93" s="304">
        <v>1.5050921357272027</v>
      </c>
      <c r="U93" s="304"/>
      <c r="V93" s="304">
        <v>0.32044794088283662</v>
      </c>
      <c r="W93" s="304">
        <v>0.28087058373760104</v>
      </c>
      <c r="X93" s="304">
        <v>0.28766256450785233</v>
      </c>
      <c r="Y93" s="304"/>
      <c r="Z93" s="304">
        <v>1.6198242325082663</v>
      </c>
      <c r="AA93" s="304">
        <v>1.3284551376150386</v>
      </c>
      <c r="AB93" s="304">
        <v>1.4246491565987613</v>
      </c>
      <c r="AC93" s="304"/>
      <c r="AD93" s="304">
        <v>0.68808064347360665</v>
      </c>
      <c r="AE93" s="304">
        <v>0.48829070801779301</v>
      </c>
      <c r="AF93" s="304">
        <v>0.37542308707201555</v>
      </c>
      <c r="AG93" s="304"/>
      <c r="AH93" s="304">
        <v>0.23180735668755806</v>
      </c>
      <c r="AI93" s="304">
        <v>0.17229469734375255</v>
      </c>
      <c r="AJ93" s="304">
        <v>0.11821123439844204</v>
      </c>
      <c r="AK93" s="304"/>
      <c r="AL93" s="304">
        <v>0.16847938939104676</v>
      </c>
      <c r="AM93" s="304">
        <v>0.17082028700611193</v>
      </c>
      <c r="AN93" s="304">
        <v>0.15507830176163859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69.543802367637056</v>
      </c>
      <c r="C94" s="305">
        <f t="shared" ref="C94:C101" si="83">SUM(G94,K94,O94,S94,W94,AA94,AE94,AI94,AM94)</f>
        <v>71.266951722767146</v>
      </c>
      <c r="D94" s="305">
        <f t="shared" ref="D94:D101" si="84">SUM(H94,L94,P94,T94,X94,AB94,AF94,AJ94,AN94)</f>
        <v>79.546117317010399</v>
      </c>
      <c r="E94" s="305"/>
      <c r="F94" s="304">
        <v>4.7286220659198017</v>
      </c>
      <c r="G94" s="304">
        <v>6.1262105173577357</v>
      </c>
      <c r="H94" s="304">
        <v>8.0643880772984886</v>
      </c>
      <c r="I94" s="304"/>
      <c r="J94" s="304">
        <v>22.937244296889524</v>
      </c>
      <c r="K94" s="304">
        <v>28.242139905074914</v>
      </c>
      <c r="L94" s="304">
        <v>35.549229164360277</v>
      </c>
      <c r="M94" s="304"/>
      <c r="N94" s="304">
        <v>23.986624739591583</v>
      </c>
      <c r="O94" s="304">
        <v>23.093568537673011</v>
      </c>
      <c r="P94" s="304">
        <v>23.85657347018892</v>
      </c>
      <c r="Q94" s="304"/>
      <c r="R94" s="304">
        <v>4.7203626597925581</v>
      </c>
      <c r="S94" s="304">
        <v>2.5753198433346207</v>
      </c>
      <c r="T94" s="304">
        <v>1.2797865493541827</v>
      </c>
      <c r="U94" s="304"/>
      <c r="V94" s="304">
        <v>1.414386406218727</v>
      </c>
      <c r="W94" s="304">
        <v>1.4222557727288141</v>
      </c>
      <c r="X94" s="304">
        <v>1.5580277402484197</v>
      </c>
      <c r="Y94" s="304"/>
      <c r="Z94" s="304">
        <v>5.8516917387371814</v>
      </c>
      <c r="AA94" s="304">
        <v>5.3651020936002363</v>
      </c>
      <c r="AB94" s="304">
        <v>6.179855403294197</v>
      </c>
      <c r="AC94" s="304"/>
      <c r="AD94" s="304">
        <v>3.6637650611151034</v>
      </c>
      <c r="AE94" s="304">
        <v>2.6892144659311579</v>
      </c>
      <c r="AF94" s="304">
        <v>2.0098853437503914</v>
      </c>
      <c r="AG94" s="304"/>
      <c r="AH94" s="304">
        <v>1.9633694464917548</v>
      </c>
      <c r="AI94" s="304">
        <v>1.4993633610730914</v>
      </c>
      <c r="AJ94" s="304">
        <v>0.85709349041682648</v>
      </c>
      <c r="AK94" s="304"/>
      <c r="AL94" s="304">
        <v>0.27773595288082825</v>
      </c>
      <c r="AM94" s="304">
        <v>0.253777225993566</v>
      </c>
      <c r="AN94" s="304">
        <v>0.19127807809867398</v>
      </c>
    </row>
    <row r="95" spans="1:40" x14ac:dyDescent="0.2">
      <c r="A95" s="13" t="str">
        <f t="shared" si="80"/>
        <v>Associate professional occupations</v>
      </c>
      <c r="B95" s="305">
        <f t="shared" si="82"/>
        <v>27.724761884074606</v>
      </c>
      <c r="C95" s="305">
        <f t="shared" si="83"/>
        <v>33.452510739344241</v>
      </c>
      <c r="D95" s="305">
        <f t="shared" si="84"/>
        <v>38.343351599329267</v>
      </c>
      <c r="E95" s="305"/>
      <c r="F95" s="304">
        <v>0.20258403089316809</v>
      </c>
      <c r="G95" s="304">
        <v>0.32950927543251873</v>
      </c>
      <c r="H95" s="304">
        <v>0.5442090187074311</v>
      </c>
      <c r="I95" s="304"/>
      <c r="J95" s="304">
        <v>2.9731001207759427</v>
      </c>
      <c r="K95" s="304">
        <v>4.9166813004343384</v>
      </c>
      <c r="L95" s="304">
        <v>7.3074207964550908</v>
      </c>
      <c r="M95" s="304"/>
      <c r="N95" s="304">
        <v>7.3688384563814422</v>
      </c>
      <c r="O95" s="304">
        <v>10.185088723914234</v>
      </c>
      <c r="P95" s="304">
        <v>12.832739989715201</v>
      </c>
      <c r="Q95" s="304"/>
      <c r="R95" s="304">
        <v>3.1650447275795868</v>
      </c>
      <c r="S95" s="304">
        <v>3.4503427615286872</v>
      </c>
      <c r="T95" s="304">
        <v>2.8278068209365563</v>
      </c>
      <c r="U95" s="304"/>
      <c r="V95" s="304">
        <v>1.4173951242720182</v>
      </c>
      <c r="W95" s="304">
        <v>1.5579839652459573</v>
      </c>
      <c r="X95" s="304">
        <v>1.7593318426223081</v>
      </c>
      <c r="Y95" s="304"/>
      <c r="Z95" s="304">
        <v>6.3272183536254776</v>
      </c>
      <c r="AA95" s="304">
        <v>7.3512973854816819</v>
      </c>
      <c r="AB95" s="304">
        <v>8.9647502029249555</v>
      </c>
      <c r="AC95" s="304"/>
      <c r="AD95" s="304">
        <v>4.2832793081752465</v>
      </c>
      <c r="AE95" s="304">
        <v>4.0397835839980756</v>
      </c>
      <c r="AF95" s="304">
        <v>3.0817440472879674</v>
      </c>
      <c r="AG95" s="304"/>
      <c r="AH95" s="304">
        <v>1.7469289928649623</v>
      </c>
      <c r="AI95" s="304">
        <v>1.4192398736140301</v>
      </c>
      <c r="AJ95" s="304">
        <v>0.82620164375126459</v>
      </c>
      <c r="AK95" s="304"/>
      <c r="AL95" s="304">
        <v>0.2403727695067622</v>
      </c>
      <c r="AM95" s="304">
        <v>0.20258386969472056</v>
      </c>
      <c r="AN95" s="304">
        <v>0.19914723692849895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26.710444246235824</v>
      </c>
      <c r="C96" s="305">
        <f t="shared" si="83"/>
        <v>27.077907868540919</v>
      </c>
      <c r="D96" s="305">
        <f t="shared" si="84"/>
        <v>22.92961024237032</v>
      </c>
      <c r="E96" s="305"/>
      <c r="F96" s="304">
        <v>0.18774460725008116</v>
      </c>
      <c r="G96" s="304">
        <v>0.29626592548989905</v>
      </c>
      <c r="H96" s="304">
        <v>0.41775169071121998</v>
      </c>
      <c r="I96" s="304"/>
      <c r="J96" s="304">
        <v>1.4481585589721251</v>
      </c>
      <c r="K96" s="304">
        <v>2.3336439212861997</v>
      </c>
      <c r="L96" s="304">
        <v>2.8586666365125892</v>
      </c>
      <c r="M96" s="304"/>
      <c r="N96" s="304">
        <v>4.8291325226895259</v>
      </c>
      <c r="O96" s="304">
        <v>6.0496203645195781</v>
      </c>
      <c r="P96" s="304">
        <v>6.9976053989768596</v>
      </c>
      <c r="Q96" s="304"/>
      <c r="R96" s="304">
        <v>2.4436718467649463</v>
      </c>
      <c r="S96" s="304">
        <v>2.9944669642795936</v>
      </c>
      <c r="T96" s="304">
        <v>3.2990985062060547</v>
      </c>
      <c r="U96" s="304"/>
      <c r="V96" s="304">
        <v>1.6630123169328082</v>
      </c>
      <c r="W96" s="304">
        <v>1.8165854729203994</v>
      </c>
      <c r="X96" s="304">
        <v>1.8155986893139049</v>
      </c>
      <c r="Y96" s="304"/>
      <c r="Z96" s="304">
        <v>6.8341114370370324</v>
      </c>
      <c r="AA96" s="304">
        <v>7.1592537434489554</v>
      </c>
      <c r="AB96" s="304">
        <v>5.6145434148651594</v>
      </c>
      <c r="AC96" s="304"/>
      <c r="AD96" s="304">
        <v>6.0189610530713384</v>
      </c>
      <c r="AE96" s="304">
        <v>4.5499977985114146</v>
      </c>
      <c r="AF96" s="304">
        <v>1.6193873497646143</v>
      </c>
      <c r="AG96" s="304"/>
      <c r="AH96" s="304">
        <v>2.904409333548307</v>
      </c>
      <c r="AI96" s="304">
        <v>1.6425941135864297</v>
      </c>
      <c r="AJ96" s="304">
        <v>0.2512603999268852</v>
      </c>
      <c r="AK96" s="304"/>
      <c r="AL96" s="304">
        <v>0.38124256996965722</v>
      </c>
      <c r="AM96" s="304">
        <v>0.23547956449845095</v>
      </c>
      <c r="AN96" s="304">
        <v>5.5698156093030755E-2</v>
      </c>
    </row>
    <row r="97" spans="1:40" x14ac:dyDescent="0.2">
      <c r="A97" s="13" t="str">
        <f t="shared" si="80"/>
        <v>Skilled trades occupations</v>
      </c>
      <c r="B97" s="305">
        <f t="shared" si="82"/>
        <v>2.2374644442591558</v>
      </c>
      <c r="C97" s="305">
        <f t="shared" si="83"/>
        <v>2.1633664541034383</v>
      </c>
      <c r="D97" s="305">
        <f t="shared" si="84"/>
        <v>1.9038524292516552</v>
      </c>
      <c r="E97" s="304"/>
      <c r="F97" s="304">
        <v>1.5462656858004437E-2</v>
      </c>
      <c r="G97" s="304">
        <v>2.6588839952802663E-2</v>
      </c>
      <c r="H97" s="304">
        <v>3.6298732116271236E-2</v>
      </c>
      <c r="I97" s="304"/>
      <c r="J97" s="304">
        <v>4.236857921103572E-2</v>
      </c>
      <c r="K97" s="304">
        <v>7.1299898006443527E-2</v>
      </c>
      <c r="L97" s="304">
        <v>9.9066520782804215E-2</v>
      </c>
      <c r="M97" s="304"/>
      <c r="N97" s="304">
        <v>0.22170105964692521</v>
      </c>
      <c r="O97" s="304">
        <v>0.27487171671837529</v>
      </c>
      <c r="P97" s="304">
        <v>0.29132283782865265</v>
      </c>
      <c r="Q97" s="304"/>
      <c r="R97" s="304">
        <v>0.10390296381082796</v>
      </c>
      <c r="S97" s="304">
        <v>0.12603513422645055</v>
      </c>
      <c r="T97" s="304">
        <v>0.16204097761443359</v>
      </c>
      <c r="U97" s="304"/>
      <c r="V97" s="304">
        <v>7.6536526638133914E-2</v>
      </c>
      <c r="W97" s="304">
        <v>9.1812291370389404E-2</v>
      </c>
      <c r="X97" s="304">
        <v>0.10928919653596347</v>
      </c>
      <c r="Y97" s="304"/>
      <c r="Z97" s="304">
        <v>0.55524869011696643</v>
      </c>
      <c r="AA97" s="304">
        <v>0.49485902227916256</v>
      </c>
      <c r="AB97" s="304">
        <v>0.46267966902443336</v>
      </c>
      <c r="AC97" s="304"/>
      <c r="AD97" s="304">
        <v>0.76600246083398482</v>
      </c>
      <c r="AE97" s="304">
        <v>0.6505379914255901</v>
      </c>
      <c r="AF97" s="304">
        <v>0.38557919666346696</v>
      </c>
      <c r="AG97" s="304"/>
      <c r="AH97" s="304">
        <v>0.35879436791586328</v>
      </c>
      <c r="AI97" s="304">
        <v>0.33971183637989222</v>
      </c>
      <c r="AJ97" s="304">
        <v>0.29940571543193395</v>
      </c>
      <c r="AK97" s="304"/>
      <c r="AL97" s="304">
        <v>9.744713922741409E-2</v>
      </c>
      <c r="AM97" s="304">
        <v>8.7649723744331776E-2</v>
      </c>
      <c r="AN97" s="304">
        <v>5.8169583253695839E-2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49.073051410550953</v>
      </c>
      <c r="C98" s="305">
        <f t="shared" si="83"/>
        <v>51.095033784248471</v>
      </c>
      <c r="D98" s="305">
        <f t="shared" si="84"/>
        <v>56.234482866268216</v>
      </c>
      <c r="E98" s="304"/>
      <c r="F98" s="304">
        <v>2.4909993691952334E-2</v>
      </c>
      <c r="G98" s="304">
        <v>4.4659882298021709E-2</v>
      </c>
      <c r="H98" s="304">
        <v>6.8841807124537108E-2</v>
      </c>
      <c r="I98" s="304"/>
      <c r="J98" s="304">
        <v>1.3645071730332945</v>
      </c>
      <c r="K98" s="304">
        <v>2.3353097151823703</v>
      </c>
      <c r="L98" s="304">
        <v>3.7063848833425883</v>
      </c>
      <c r="M98" s="304"/>
      <c r="N98" s="304">
        <v>4.6015245601190102</v>
      </c>
      <c r="O98" s="304">
        <v>5.82141659281928</v>
      </c>
      <c r="P98" s="304">
        <v>6.8550241353234966</v>
      </c>
      <c r="Q98" s="304"/>
      <c r="R98" s="304">
        <v>3.7297838241442052</v>
      </c>
      <c r="S98" s="304">
        <v>3.83350795691487</v>
      </c>
      <c r="T98" s="304">
        <v>3.5771672228374851</v>
      </c>
      <c r="U98" s="304"/>
      <c r="V98" s="304">
        <v>2.398601570784328</v>
      </c>
      <c r="W98" s="304">
        <v>2.6569007590707452</v>
      </c>
      <c r="X98" s="304">
        <v>2.8262090064051768</v>
      </c>
      <c r="Y98" s="304"/>
      <c r="Z98" s="304">
        <v>20.683214265305001</v>
      </c>
      <c r="AA98" s="304">
        <v>22.883334077903086</v>
      </c>
      <c r="AB98" s="304">
        <v>28.747975321475408</v>
      </c>
      <c r="AC98" s="304"/>
      <c r="AD98" s="304">
        <v>14.471622926279675</v>
      </c>
      <c r="AE98" s="304">
        <v>12.333339728357537</v>
      </c>
      <c r="AF98" s="304">
        <v>9.6529855990831273</v>
      </c>
      <c r="AG98" s="304"/>
      <c r="AH98" s="304">
        <v>1.5395496077368114</v>
      </c>
      <c r="AI98" s="304">
        <v>0.93099314484804374</v>
      </c>
      <c r="AJ98" s="304">
        <v>0.58966123454464103</v>
      </c>
      <c r="AK98" s="304"/>
      <c r="AL98" s="304">
        <v>0.25933748945668333</v>
      </c>
      <c r="AM98" s="304">
        <v>0.25557192685451752</v>
      </c>
      <c r="AN98" s="304">
        <v>0.21023365613176362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2.6971073713418656</v>
      </c>
      <c r="C99" s="305">
        <f t="shared" si="83"/>
        <v>2.9759562416681065</v>
      </c>
      <c r="D99" s="305">
        <f>SUM(H99,L99,P99,T99,X99,AB99,AF99,AJ99,AN99)</f>
        <v>3.0864936247719452</v>
      </c>
      <c r="E99" s="304"/>
      <c r="F99" s="304">
        <v>1.429629958918896E-2</v>
      </c>
      <c r="G99" s="304">
        <v>2.5046657125964676E-2</v>
      </c>
      <c r="H99" s="304">
        <v>3.3966870035627747E-2</v>
      </c>
      <c r="I99" s="304"/>
      <c r="J99" s="304">
        <v>0.20883445078872032</v>
      </c>
      <c r="K99" s="304">
        <v>0.32604830626294368</v>
      </c>
      <c r="L99" s="304">
        <v>0.42089906727646986</v>
      </c>
      <c r="M99" s="304"/>
      <c r="N99" s="304">
        <v>0.5611649960847549</v>
      </c>
      <c r="O99" s="304">
        <v>0.689322215572025</v>
      </c>
      <c r="P99" s="304">
        <v>0.77345286462834273</v>
      </c>
      <c r="Q99" s="304"/>
      <c r="R99" s="304">
        <v>0.30044393170772754</v>
      </c>
      <c r="S99" s="304">
        <v>0.30546478207837852</v>
      </c>
      <c r="T99" s="304">
        <v>0.30924898914430776</v>
      </c>
      <c r="U99" s="304"/>
      <c r="V99" s="304">
        <v>0.18897041990217178</v>
      </c>
      <c r="W99" s="304">
        <v>0.22926795104560921</v>
      </c>
      <c r="X99" s="304">
        <v>0.25301056419707202</v>
      </c>
      <c r="Y99" s="304"/>
      <c r="Z99" s="304">
        <v>0.68455050462137323</v>
      </c>
      <c r="AA99" s="304">
        <v>0.73453100784007697</v>
      </c>
      <c r="AB99" s="304">
        <v>0.82957394217998326</v>
      </c>
      <c r="AC99" s="304"/>
      <c r="AD99" s="304">
        <v>0.52810397306607693</v>
      </c>
      <c r="AE99" s="304">
        <v>0.45807469655673438</v>
      </c>
      <c r="AF99" s="304">
        <v>0.31334898970125086</v>
      </c>
      <c r="AG99" s="304"/>
      <c r="AH99" s="304">
        <v>0.14305059837315606</v>
      </c>
      <c r="AI99" s="304">
        <v>0.12359139288578849</v>
      </c>
      <c r="AJ99" s="304">
        <v>6.9721216012217008E-2</v>
      </c>
      <c r="AK99" s="304"/>
      <c r="AL99" s="304">
        <v>6.7692197208696334E-2</v>
      </c>
      <c r="AM99" s="304">
        <v>8.4609232300585188E-2</v>
      </c>
      <c r="AN99" s="304">
        <v>8.3271121596674158E-2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1.7844575997173444</v>
      </c>
      <c r="C100" s="305">
        <f t="shared" si="83"/>
        <v>1.9887731605180847</v>
      </c>
      <c r="D100" s="305">
        <f t="shared" si="84"/>
        <v>1.7071083098146189</v>
      </c>
      <c r="E100" s="304"/>
      <c r="F100" s="304">
        <v>1.4696366620285506E-2</v>
      </c>
      <c r="G100" s="304">
        <v>3.1726635236327592E-2</v>
      </c>
      <c r="H100" s="304">
        <v>5.2071705189203128E-2</v>
      </c>
      <c r="I100" s="304"/>
      <c r="J100" s="304">
        <v>3.0966483996856212E-2</v>
      </c>
      <c r="K100" s="304">
        <v>6.0177617597304119E-2</v>
      </c>
      <c r="L100" s="304">
        <v>6.9384744516164804E-2</v>
      </c>
      <c r="M100" s="304"/>
      <c r="N100" s="304">
        <v>0.12716032530477228</v>
      </c>
      <c r="O100" s="304">
        <v>0.17866962812143372</v>
      </c>
      <c r="P100" s="304">
        <v>0.223257298249948</v>
      </c>
      <c r="Q100" s="304"/>
      <c r="R100" s="304">
        <v>8.2265869688940285E-2</v>
      </c>
      <c r="S100" s="304">
        <v>0.1302251075173865</v>
      </c>
      <c r="T100" s="304">
        <v>0.18336724203617416</v>
      </c>
      <c r="U100" s="304"/>
      <c r="V100" s="304">
        <v>0.13541490731349276</v>
      </c>
      <c r="W100" s="304">
        <v>0.17659631086222677</v>
      </c>
      <c r="X100" s="304">
        <v>0.22896106711144204</v>
      </c>
      <c r="Y100" s="304"/>
      <c r="Z100" s="304">
        <v>0.47871984677482338</v>
      </c>
      <c r="AA100" s="304">
        <v>0.49685985348070016</v>
      </c>
      <c r="AB100" s="304">
        <v>0.50383170763915919</v>
      </c>
      <c r="AC100" s="304"/>
      <c r="AD100" s="304">
        <v>0.36549722333540718</v>
      </c>
      <c r="AE100" s="304">
        <v>0.39406658281971407</v>
      </c>
      <c r="AF100" s="304">
        <v>0.1585970451269767</v>
      </c>
      <c r="AG100" s="304"/>
      <c r="AH100" s="304">
        <v>0.45490376660945586</v>
      </c>
      <c r="AI100" s="304">
        <v>0.42489331888679177</v>
      </c>
      <c r="AJ100" s="304">
        <v>0.2074052073698644</v>
      </c>
      <c r="AK100" s="304"/>
      <c r="AL100" s="304">
        <v>9.4832810073310875E-2</v>
      </c>
      <c r="AM100" s="304">
        <v>9.5558105996199821E-2</v>
      </c>
      <c r="AN100" s="304">
        <v>8.0232292575686481E-2</v>
      </c>
    </row>
    <row r="101" spans="1:40" x14ac:dyDescent="0.2">
      <c r="A101" s="39" t="str">
        <f t="shared" si="80"/>
        <v>Elementary occupations</v>
      </c>
      <c r="B101" s="307">
        <f t="shared" si="82"/>
        <v>6.2020473946774493</v>
      </c>
      <c r="C101" s="307">
        <f t="shared" si="83"/>
        <v>5.1559442866829048</v>
      </c>
      <c r="D101" s="307">
        <f t="shared" si="84"/>
        <v>4.1603209797615435</v>
      </c>
      <c r="E101" s="307"/>
      <c r="F101" s="307">
        <v>4.0158461647883028E-3</v>
      </c>
      <c r="G101" s="307">
        <v>5.4200699639475134E-3</v>
      </c>
      <c r="H101" s="307">
        <v>5.942647442603444E-3</v>
      </c>
      <c r="I101" s="307"/>
      <c r="J101" s="307">
        <v>6.0912929668592262E-2</v>
      </c>
      <c r="K101" s="307">
        <v>8.6292187225635586E-2</v>
      </c>
      <c r="L101" s="307">
        <v>0.11652089618565958</v>
      </c>
      <c r="M101" s="307"/>
      <c r="N101" s="307">
        <v>0.23936333000079321</v>
      </c>
      <c r="O101" s="307">
        <v>0.28489131269154816</v>
      </c>
      <c r="P101" s="307">
        <v>0.34742409713871031</v>
      </c>
      <c r="Q101" s="307"/>
      <c r="R101" s="307">
        <v>0.21357818436746451</v>
      </c>
      <c r="S101" s="307">
        <v>0.38080980657188679</v>
      </c>
      <c r="T101" s="307">
        <v>0.59543988124550229</v>
      </c>
      <c r="U101" s="307"/>
      <c r="V101" s="307">
        <v>0.15830716099161229</v>
      </c>
      <c r="W101" s="307">
        <v>0.18778480593592994</v>
      </c>
      <c r="X101" s="307">
        <v>0.22348852272424158</v>
      </c>
      <c r="Y101" s="307"/>
      <c r="Z101" s="307">
        <v>1.2517944616648822</v>
      </c>
      <c r="AA101" s="307">
        <v>1.0449153828543356</v>
      </c>
      <c r="AB101" s="307">
        <v>0.87674832561389326</v>
      </c>
      <c r="AC101" s="307"/>
      <c r="AD101" s="307">
        <v>2.3193307115842035</v>
      </c>
      <c r="AE101" s="307">
        <v>1.818178393076501</v>
      </c>
      <c r="AF101" s="307">
        <v>1.3946385211162022</v>
      </c>
      <c r="AG101" s="307"/>
      <c r="AH101" s="307">
        <v>1.4816262853407036</v>
      </c>
      <c r="AI101" s="307">
        <v>1.0551270612526598</v>
      </c>
      <c r="AJ101" s="307">
        <v>0.34329013169133316</v>
      </c>
      <c r="AK101" s="307"/>
      <c r="AL101" s="307">
        <v>0.47311848489440966</v>
      </c>
      <c r="AM101" s="307">
        <v>0.29252526711046073</v>
      </c>
      <c r="AN101" s="307">
        <v>0.25682795660339797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Sheffield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Sheffield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Sheffield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Sheffield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Sheffield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Sheffield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Sheffield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Sheffield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Sheffield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0.40284719975508143</v>
      </c>
      <c r="C8" s="69">
        <v>0.50661551351665934</v>
      </c>
      <c r="D8" s="69">
        <v>0.4819124995618711</v>
      </c>
      <c r="E8" s="69">
        <v>0.61003968710487133</v>
      </c>
      <c r="F8" s="69">
        <v>0.85133503864207061</v>
      </c>
      <c r="G8" s="10"/>
      <c r="H8" s="69">
        <f>F8-D8</f>
        <v>0.36942253908019951</v>
      </c>
      <c r="I8" s="69">
        <f>'RD T1'!E36</f>
        <v>0.39126164819457276</v>
      </c>
      <c r="J8" s="69">
        <f>SUM(H8:I8)</f>
        <v>0.76068418727477227</v>
      </c>
      <c r="L8" t="str">
        <f>A8</f>
        <v>11 Corporate managers and directors</v>
      </c>
      <c r="M8" s="69">
        <v>3.6726255186925711</v>
      </c>
      <c r="N8" s="69">
        <v>4.8172387992812595</v>
      </c>
      <c r="O8" s="69">
        <v>4.57080415765315</v>
      </c>
      <c r="P8" s="69">
        <v>5.653688962877089</v>
      </c>
      <c r="Q8" s="69">
        <v>7.728292528129602</v>
      </c>
      <c r="R8" s="10"/>
      <c r="S8" s="69">
        <f>Q8-O8</f>
        <v>3.157488370476452</v>
      </c>
      <c r="T8" s="69">
        <f>'RD T1'!E65</f>
        <v>3.6705652152496375</v>
      </c>
      <c r="U8" s="69">
        <f>SUM(S8:T8)</f>
        <v>6.8280535857260896</v>
      </c>
      <c r="W8" t="str">
        <f>A8</f>
        <v>11 Corporate managers and directors</v>
      </c>
      <c r="X8" s="69">
        <v>8.791795026652256</v>
      </c>
      <c r="Y8" s="69">
        <v>11.091829237755524</v>
      </c>
      <c r="Z8" s="69">
        <v>11.626821395572216</v>
      </c>
      <c r="AA8" s="69">
        <v>11.51555151552302</v>
      </c>
      <c r="AB8" s="69">
        <v>13.590179886651311</v>
      </c>
      <c r="AC8" s="69"/>
      <c r="AD8" s="69">
        <f>AB8-Z8</f>
        <v>1.9633584910790951</v>
      </c>
      <c r="AE8" s="69">
        <f>'RD T1'!E94</f>
        <v>7.2546736261811091</v>
      </c>
      <c r="AF8" s="69">
        <f>SUM(AD8:AE8)</f>
        <v>9.2180321172602042</v>
      </c>
      <c r="AH8" t="str">
        <f>L8</f>
        <v>11 Corporate managers and directors</v>
      </c>
      <c r="AI8" s="69">
        <v>2.0534854991055762</v>
      </c>
      <c r="AJ8" s="69">
        <v>2.311610055460676</v>
      </c>
      <c r="AK8" s="69">
        <v>2.5186137988000437</v>
      </c>
      <c r="AL8" s="69">
        <v>2.343183565575103</v>
      </c>
      <c r="AM8" s="69">
        <v>2.5540538031228484</v>
      </c>
      <c r="AN8" s="69"/>
      <c r="AO8" s="69">
        <f>AM8-AK8</f>
        <v>3.5440004322804697E-2</v>
      </c>
      <c r="AP8" s="69">
        <f>'RD T1'!E123</f>
        <v>1.3176099637373229</v>
      </c>
      <c r="AQ8" s="69">
        <f>SUM(AO8:AP8)</f>
        <v>1.3530499680601276</v>
      </c>
      <c r="AS8" t="str">
        <f>W8</f>
        <v>11 Corporate managers and directors</v>
      </c>
      <c r="AT8" s="69">
        <v>2.5827703423523358</v>
      </c>
      <c r="AU8" s="69">
        <v>3.0037638882248126</v>
      </c>
      <c r="AV8" s="69">
        <v>3.269153330924448</v>
      </c>
      <c r="AW8" s="69">
        <v>2.9926689268560289</v>
      </c>
      <c r="AX8" s="69">
        <v>3.3284792606462621</v>
      </c>
      <c r="AY8" s="69"/>
      <c r="AZ8" s="69">
        <f>AX8-AV8</f>
        <v>5.9325929721814052E-2</v>
      </c>
      <c r="BA8" s="69">
        <f>'RD T1'!E152</f>
        <v>1.7155881824612551</v>
      </c>
      <c r="BB8" s="69">
        <f>SUM(AZ8:BA8)</f>
        <v>1.7749141121830692</v>
      </c>
      <c r="BD8" t="str">
        <f>AH8</f>
        <v>11 Corporate managers and directors</v>
      </c>
      <c r="BE8" s="69">
        <v>6.7189533246746089</v>
      </c>
      <c r="BF8" s="69">
        <v>8.090524383092589</v>
      </c>
      <c r="BG8" s="69">
        <v>9.7206076837009725</v>
      </c>
      <c r="BH8" s="69">
        <v>7.5951892480060925</v>
      </c>
      <c r="BI8" s="69">
        <v>8.3168473301787564</v>
      </c>
      <c r="BJ8" s="69"/>
      <c r="BK8" s="69">
        <f>BI8-BG8</f>
        <v>-1.4037603535222161</v>
      </c>
      <c r="BL8" s="69">
        <f>'RD T1'!E181</f>
        <v>3.4792884752771234</v>
      </c>
      <c r="BM8" s="69">
        <f>SUM(BK8:BL8)</f>
        <v>2.0755281217549073</v>
      </c>
      <c r="BO8" t="str">
        <f>AS8</f>
        <v>11 Corporate managers and directors</v>
      </c>
      <c r="BP8" s="69">
        <v>5.396926417152927</v>
      </c>
      <c r="BQ8" s="69">
        <v>5.8559814953204565</v>
      </c>
      <c r="BR8" s="69">
        <v>6.7113700555634503</v>
      </c>
      <c r="BS8" s="69">
        <v>4.6910132371765654</v>
      </c>
      <c r="BT8" s="69">
        <v>3.5638069426108463</v>
      </c>
      <c r="BU8" s="69"/>
      <c r="BV8" s="69">
        <f>BT8-BR8</f>
        <v>-3.147563112952604</v>
      </c>
      <c r="BW8" s="69">
        <f>'RD T1'!E210</f>
        <v>2.0084481824914713</v>
      </c>
      <c r="BX8" s="69">
        <f>SUM(BV8:BW8)</f>
        <v>-1.1391149304611328</v>
      </c>
      <c r="BZ8" t="str">
        <f>BD8</f>
        <v>11 Corporate managers and directors</v>
      </c>
      <c r="CA8" s="69">
        <v>3.9815640703268071</v>
      </c>
      <c r="CB8" s="69">
        <v>4.2673344410697105</v>
      </c>
      <c r="CC8" s="69">
        <v>4.478065622377577</v>
      </c>
      <c r="CD8" s="69">
        <v>3.5750523396121321</v>
      </c>
      <c r="CE8" s="69">
        <v>2.5227789379891599</v>
      </c>
      <c r="CF8" s="69"/>
      <c r="CG8" s="69">
        <f>CE8-CC8</f>
        <v>-1.9552866843884171</v>
      </c>
      <c r="CH8" s="69">
        <f>'RD T1'!E239</f>
        <v>1.3618083016853899</v>
      </c>
      <c r="CI8" s="69">
        <f>SUM(CG8:CH8)</f>
        <v>-0.59347838270302722</v>
      </c>
      <c r="CK8" t="str">
        <f>BO8</f>
        <v>11 Corporate managers and directors</v>
      </c>
      <c r="CL8" s="69">
        <v>0.92431007409658272</v>
      </c>
      <c r="CM8" s="69">
        <v>1.0906579539984851</v>
      </c>
      <c r="CN8" s="69">
        <v>0.87449370620191313</v>
      </c>
      <c r="CO8" s="69">
        <v>0.69704725452450722</v>
      </c>
      <c r="CP8" s="69">
        <v>0.56830423825752385</v>
      </c>
      <c r="CQ8" s="69"/>
      <c r="CR8" s="69">
        <f>CP8-CN8</f>
        <v>-0.30618946794438928</v>
      </c>
      <c r="CS8" s="69">
        <f>'RD T1'!E268</f>
        <v>0.24519210221209281</v>
      </c>
      <c r="CT8" s="69">
        <f>SUM(CR8:CS8)</f>
        <v>-6.0997365732296471E-2</v>
      </c>
    </row>
    <row r="9" spans="1:98" x14ac:dyDescent="0.2">
      <c r="A9" s="10" t="str">
        <f>name!D5</f>
        <v>12 Other managers and proprietors</v>
      </c>
      <c r="B9" s="69">
        <v>0.18319647191680516</v>
      </c>
      <c r="C9" s="69">
        <v>0.21105497121391667</v>
      </c>
      <c r="D9" s="69">
        <v>0.19995752334244749</v>
      </c>
      <c r="E9" s="69">
        <v>0.28813388373459381</v>
      </c>
      <c r="F9" s="69">
        <v>0.41708483825833514</v>
      </c>
      <c r="H9" s="69">
        <f t="shared" ref="H9:H32" si="26">F9-D9</f>
        <v>0.21712731491588766</v>
      </c>
      <c r="I9" s="69">
        <f>'RD T1'!E37</f>
        <v>0.21532716987397088</v>
      </c>
      <c r="J9" s="69">
        <f t="shared" ref="J9:J32" si="27">SUM(H9:I9)</f>
        <v>0.43245448478985854</v>
      </c>
      <c r="L9" t="str">
        <f t="shared" ref="L9:L32" si="28">A9</f>
        <v>12 Other managers and proprietors</v>
      </c>
      <c r="M9" s="69">
        <v>1.4516480527838016</v>
      </c>
      <c r="N9" s="69">
        <v>1.781892635777186</v>
      </c>
      <c r="O9" s="69">
        <v>1.6409922973373452</v>
      </c>
      <c r="P9" s="69">
        <v>2.3014207760110263</v>
      </c>
      <c r="Q9" s="69">
        <v>3.4020934542309971</v>
      </c>
      <c r="S9" s="69">
        <f t="shared" ref="S9:S35" si="29">Q9-O9</f>
        <v>1.7611011568936519</v>
      </c>
      <c r="T9" s="69">
        <f>'RD T1'!E66</f>
        <v>1.6854002892989612</v>
      </c>
      <c r="U9" s="69">
        <f t="shared" ref="U9:U32" si="30">SUM(S9:T9)</f>
        <v>3.4465014461926131</v>
      </c>
      <c r="W9" t="str">
        <f t="shared" ref="W9:W32" si="31">A9</f>
        <v>12 Other managers and proprietors</v>
      </c>
      <c r="X9" s="69">
        <v>3.4945077638716966</v>
      </c>
      <c r="Y9" s="69">
        <v>3.9750706024031435</v>
      </c>
      <c r="Z9" s="69">
        <v>3.9925878195369067</v>
      </c>
      <c r="AA9" s="69">
        <v>4.531003564235407</v>
      </c>
      <c r="AB9" s="69">
        <v>5.7031573645845492</v>
      </c>
      <c r="AC9" s="69"/>
      <c r="AD9" s="69">
        <f t="shared" ref="AD9:AD32" si="32">AB9-Z9</f>
        <v>1.7105695450476426</v>
      </c>
      <c r="AE9" s="69">
        <f>'RD T1'!E95</f>
        <v>3.1305863351356189</v>
      </c>
      <c r="AF9" s="69">
        <f t="shared" ref="AF9:AF32" si="33">SUM(AD9:AE9)</f>
        <v>4.8411558801832619</v>
      </c>
      <c r="AH9" t="str">
        <f t="shared" ref="AH9:AH32" si="34">L9</f>
        <v>12 Other managers and proprietors</v>
      </c>
      <c r="AI9" s="69">
        <v>1.0870228874612844</v>
      </c>
      <c r="AJ9" s="69">
        <v>1.2115036329941715</v>
      </c>
      <c r="AK9" s="69">
        <v>1.2708316398663353</v>
      </c>
      <c r="AL9" s="69">
        <v>1.3153496587991043</v>
      </c>
      <c r="AM9" s="69">
        <v>1.6122515685304246</v>
      </c>
      <c r="AN9" s="69"/>
      <c r="AO9" s="69">
        <f t="shared" ref="AO9:AO32" si="35">AM9-AK9</f>
        <v>0.34141992866408932</v>
      </c>
      <c r="AP9" s="69">
        <f>'RD T1'!E124</f>
        <v>0.90066198788900709</v>
      </c>
      <c r="AQ9" s="69">
        <f t="shared" ref="AQ9:AQ32" si="36">SUM(AO9:AP9)</f>
        <v>1.2420819165530963</v>
      </c>
      <c r="AS9" t="str">
        <f t="shared" ref="AS9:AS32" si="37">W9</f>
        <v>12 Other managers and proprietors</v>
      </c>
      <c r="AT9" s="69">
        <v>1.1305918613411872</v>
      </c>
      <c r="AU9" s="69">
        <v>1.2446367262939122</v>
      </c>
      <c r="AV9" s="69">
        <v>1.2584347186204963</v>
      </c>
      <c r="AW9" s="69">
        <v>1.4221106281095395</v>
      </c>
      <c r="AX9" s="69">
        <v>1.7133226407716362</v>
      </c>
      <c r="AY9" s="69"/>
      <c r="AZ9" s="69">
        <f t="shared" ref="AZ9:AZ32" si="38">AX9-AV9</f>
        <v>0.45488792215113993</v>
      </c>
      <c r="BA9" s="69">
        <f>'RD T1'!E153</f>
        <v>0.90036971758763773</v>
      </c>
      <c r="BB9" s="69">
        <f t="shared" ref="BB9:BB32" si="39">SUM(AZ9:BA9)</f>
        <v>1.3552576397387777</v>
      </c>
      <c r="BD9" t="str">
        <f t="shared" ref="BD9:BD32" si="40">AH9</f>
        <v>12 Other managers and proprietors</v>
      </c>
      <c r="BE9" s="69">
        <v>3.5046701555517958</v>
      </c>
      <c r="BF9" s="69">
        <v>3.6204665484847149</v>
      </c>
      <c r="BG9" s="69">
        <v>4.1354787611080859</v>
      </c>
      <c r="BH9" s="69">
        <v>3.6162659928740464</v>
      </c>
      <c r="BI9" s="69">
        <v>3.9402458277221002</v>
      </c>
      <c r="BJ9" s="69"/>
      <c r="BK9" s="69">
        <f t="shared" ref="BK9:BK32" si="41">BI9-BG9</f>
        <v>-0.19523293338598569</v>
      </c>
      <c r="BL9" s="69">
        <f>'RD T1'!E182</f>
        <v>1.7132234165989968</v>
      </c>
      <c r="BM9" s="69">
        <f t="shared" ref="BM9:BM32" si="42">SUM(BK9:BL9)</f>
        <v>1.5179904832130111</v>
      </c>
      <c r="BO9" t="str">
        <f t="shared" ref="BO9:BO32" si="43">AS9</f>
        <v>12 Other managers and proprietors</v>
      </c>
      <c r="BP9" s="69">
        <v>3.6071069957210895</v>
      </c>
      <c r="BQ9" s="69">
        <v>3.7054752828124977</v>
      </c>
      <c r="BR9" s="69">
        <v>4.0241842316918941</v>
      </c>
      <c r="BS9" s="69">
        <v>3.3704350942523282</v>
      </c>
      <c r="BT9" s="69">
        <v>2.903558467564245</v>
      </c>
      <c r="BU9" s="69"/>
      <c r="BV9" s="69">
        <f t="shared" ref="BV9:BV32" si="44">BT9-BR9</f>
        <v>-1.1206257641276491</v>
      </c>
      <c r="BW9" s="69">
        <f>'RD T1'!E211</f>
        <v>1.7557080074987621</v>
      </c>
      <c r="BX9" s="69">
        <f t="shared" ref="BX9:BX32" si="45">SUM(BV9:BW9)</f>
        <v>0.63508224337111296</v>
      </c>
      <c r="BZ9" t="str">
        <f t="shared" ref="BZ9:BZ32" si="46">BD9</f>
        <v>12 Other managers and proprietors</v>
      </c>
      <c r="CA9" s="69">
        <v>2.5807705132838965</v>
      </c>
      <c r="CB9" s="69">
        <v>2.5606845978813362</v>
      </c>
      <c r="CC9" s="69">
        <v>2.3579555521108309</v>
      </c>
      <c r="CD9" s="69">
        <v>2.0440899070500564</v>
      </c>
      <c r="CE9" s="69">
        <v>1.4469053926940045</v>
      </c>
      <c r="CF9" s="69"/>
      <c r="CG9" s="69">
        <f t="shared" ref="CG9:CG32" si="47">CE9-CC9</f>
        <v>-0.91105015941682632</v>
      </c>
      <c r="CH9" s="69">
        <f>'RD T1'!E240</f>
        <v>0.80636656351196867</v>
      </c>
      <c r="CI9" s="69">
        <f t="shared" ref="CI9:CI32" si="48">SUM(CG9:CH9)</f>
        <v>-0.10468359590485765</v>
      </c>
      <c r="CK9" t="str">
        <f t="shared" ref="CK9:CK32" si="49">BO9</f>
        <v>12 Other managers and proprietors</v>
      </c>
      <c r="CL9" s="69">
        <v>0.99152821126374946</v>
      </c>
      <c r="CM9" s="69">
        <v>0.98641037960570876</v>
      </c>
      <c r="CN9" s="69">
        <v>0.7652480926458568</v>
      </c>
      <c r="CO9" s="69">
        <v>0.69113498745935076</v>
      </c>
      <c r="CP9" s="69">
        <v>0.53167136406686788</v>
      </c>
      <c r="CQ9" s="69"/>
      <c r="CR9" s="69">
        <f t="shared" ref="CR9:CR32" si="50">CP9-CN9</f>
        <v>-0.23357672857898892</v>
      </c>
      <c r="CS9" s="69">
        <f>'RD T1'!E269</f>
        <v>0.24584898427548832</v>
      </c>
      <c r="CT9" s="69">
        <f t="shared" ref="CT9:CT32" si="51">SUM(CR9:CS9)</f>
        <v>1.2272255696499396E-2</v>
      </c>
    </row>
    <row r="10" spans="1:98" x14ac:dyDescent="0.2">
      <c r="A10" s="10" t="str">
        <f>name!D6</f>
        <v>21 Science, research, engineering and technology professionals</v>
      </c>
      <c r="B10" s="69">
        <v>1.1799091812979032</v>
      </c>
      <c r="C10" s="69">
        <v>1.472968189682224</v>
      </c>
      <c r="D10" s="69">
        <v>1.426533487659706</v>
      </c>
      <c r="E10" s="69">
        <v>2.1698168480286304</v>
      </c>
      <c r="F10" s="69">
        <v>2.9007643386744331</v>
      </c>
      <c r="G10" s="11"/>
      <c r="H10" s="69">
        <f t="shared" si="26"/>
        <v>1.4742308510147271</v>
      </c>
      <c r="I10" s="69">
        <f>'RD T1'!E38</f>
        <v>0.97576168048042766</v>
      </c>
      <c r="J10" s="69">
        <f t="shared" si="27"/>
        <v>2.4499925314951545</v>
      </c>
      <c r="L10" t="str">
        <f t="shared" si="28"/>
        <v>21 Science, research, engineering and technology professionals</v>
      </c>
      <c r="M10" s="69">
        <v>4.3946195999658526</v>
      </c>
      <c r="N10" s="69">
        <v>5.9594205475033517</v>
      </c>
      <c r="O10" s="69">
        <v>5.7819767742805457</v>
      </c>
      <c r="P10" s="69">
        <v>9.3654300271770232</v>
      </c>
      <c r="Q10" s="69">
        <v>12.735675719507205</v>
      </c>
      <c r="R10" s="11"/>
      <c r="S10" s="69">
        <f t="shared" si="29"/>
        <v>6.9536989452266589</v>
      </c>
      <c r="T10" s="69">
        <f>'RD T1'!E67</f>
        <v>4.4430655321924633</v>
      </c>
      <c r="U10" s="69">
        <f t="shared" si="30"/>
        <v>11.396764477419122</v>
      </c>
      <c r="W10" t="str">
        <f t="shared" si="31"/>
        <v>21 Science, research, engineering and technology professionals</v>
      </c>
      <c r="X10" s="69">
        <v>7.9628055069034795</v>
      </c>
      <c r="Y10" s="69">
        <v>9.7730331465074283</v>
      </c>
      <c r="Z10" s="69">
        <v>10.407999084728864</v>
      </c>
      <c r="AA10" s="69">
        <v>12.843797925477567</v>
      </c>
      <c r="AB10" s="69">
        <v>14.795426563077925</v>
      </c>
      <c r="AC10" s="69"/>
      <c r="AD10" s="69">
        <f t="shared" si="32"/>
        <v>4.3874274783490606</v>
      </c>
      <c r="AE10" s="69">
        <f>'RD T1'!E96</f>
        <v>5.315521115574473</v>
      </c>
      <c r="AF10" s="69">
        <f t="shared" si="33"/>
        <v>9.7029485939235336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1.1786743107721209</v>
      </c>
      <c r="AL10" s="69">
        <v>1.4212891860549262</v>
      </c>
      <c r="AM10" s="69">
        <v>1.6284008883869829</v>
      </c>
      <c r="AN10" s="69"/>
      <c r="AO10" s="69">
        <f t="shared" si="35"/>
        <v>0.44972657761486201</v>
      </c>
      <c r="AP10" s="69">
        <f>'RD T1'!E125</f>
        <v>0.56778077326824894</v>
      </c>
      <c r="AQ10" s="69">
        <f t="shared" si="36"/>
        <v>1.017507350883111</v>
      </c>
      <c r="AS10" t="str">
        <f t="shared" si="37"/>
        <v>21 Science, research, engineering and technology professionals</v>
      </c>
      <c r="AT10" s="69">
        <v>2.1846479126914873</v>
      </c>
      <c r="AU10" s="69">
        <v>2.6150421771105177</v>
      </c>
      <c r="AV10" s="69">
        <v>2.830839844232885</v>
      </c>
      <c r="AW10" s="69">
        <v>3.2833854197558741</v>
      </c>
      <c r="AX10" s="69">
        <v>3.6127157811982249</v>
      </c>
      <c r="AY10" s="69"/>
      <c r="AZ10" s="69">
        <f t="shared" si="38"/>
        <v>0.78187593696533986</v>
      </c>
      <c r="BA10" s="69">
        <f>'RD T1'!E154</f>
        <v>1.2180787491714176</v>
      </c>
      <c r="BB10" s="69">
        <f t="shared" si="39"/>
        <v>1.9999546861367574</v>
      </c>
      <c r="BD10" t="str">
        <f t="shared" si="40"/>
        <v>21 Science, research, engineering and technology professionals</v>
      </c>
      <c r="BE10" s="69">
        <v>3.5596974365466627</v>
      </c>
      <c r="BF10" s="69">
        <v>4.2027943954551699</v>
      </c>
      <c r="BG10" s="69">
        <v>5.0991776609099881</v>
      </c>
      <c r="BH10" s="69">
        <v>4.8683002726639586</v>
      </c>
      <c r="BI10" s="69">
        <v>5.0085849985533111</v>
      </c>
      <c r="BJ10" s="69"/>
      <c r="BK10" s="69">
        <f t="shared" si="41"/>
        <v>-9.0592662356677067E-2</v>
      </c>
      <c r="BL10" s="69">
        <f>'RD T1'!E183</f>
        <v>1.4136559068868186</v>
      </c>
      <c r="BM10" s="69">
        <f t="shared" si="42"/>
        <v>1.3230632445301416</v>
      </c>
      <c r="BO10" t="str">
        <f t="shared" si="43"/>
        <v>21 Science, research, engineering and technology professionals</v>
      </c>
      <c r="BP10" s="69">
        <v>2.5656579260790724</v>
      </c>
      <c r="BQ10" s="69">
        <v>2.8267322287940093</v>
      </c>
      <c r="BR10" s="69">
        <v>3.4302117839017958</v>
      </c>
      <c r="BS10" s="69">
        <v>3.2206985566773936</v>
      </c>
      <c r="BT10" s="69">
        <v>2.7303625514918246</v>
      </c>
      <c r="BU10" s="69"/>
      <c r="BV10" s="69">
        <f t="shared" si="44"/>
        <v>-0.69984923240997121</v>
      </c>
      <c r="BW10" s="69">
        <f>'RD T1'!E212</f>
        <v>1.0383375327189663</v>
      </c>
      <c r="BX10" s="69">
        <f t="shared" si="45"/>
        <v>0.33848830030899513</v>
      </c>
      <c r="BZ10" t="str">
        <f t="shared" si="46"/>
        <v>21 Science, research, engineering and technology professionals</v>
      </c>
      <c r="CA10" s="69">
        <v>1.6921595145948947</v>
      </c>
      <c r="CB10" s="69">
        <v>1.8946391319959512</v>
      </c>
      <c r="CC10" s="69">
        <v>2.0330669813416957</v>
      </c>
      <c r="CD10" s="69">
        <v>2.1980578287105716</v>
      </c>
      <c r="CE10" s="69">
        <v>1.6563908606591917</v>
      </c>
      <c r="CF10" s="69"/>
      <c r="CG10" s="69">
        <f t="shared" si="47"/>
        <v>-0.376676120682504</v>
      </c>
      <c r="CH10" s="69">
        <f>'RD T1'!E241</f>
        <v>0.55108515274696457</v>
      </c>
      <c r="CI10" s="69">
        <f t="shared" si="48"/>
        <v>0.17440903206446057</v>
      </c>
      <c r="CK10" t="str">
        <f t="shared" si="49"/>
        <v>21 Science, research, engineering and technology professionals</v>
      </c>
      <c r="CL10" s="69">
        <v>0.34605983179840188</v>
      </c>
      <c r="CM10" s="69">
        <v>0.49689233491269175</v>
      </c>
      <c r="CN10" s="69">
        <v>0.46531675449193272</v>
      </c>
      <c r="CO10" s="69">
        <v>0.57679278916647803</v>
      </c>
      <c r="CP10" s="69">
        <v>0.46091511769932536</v>
      </c>
      <c r="CQ10" s="69"/>
      <c r="CR10" s="69">
        <f t="shared" si="50"/>
        <v>-4.4016367926073552E-3</v>
      </c>
      <c r="CS10" s="69">
        <f>'RD T1'!E270</f>
        <v>0.16888741372266894</v>
      </c>
      <c r="CT10" s="69">
        <f t="shared" si="51"/>
        <v>0.16448577693006158</v>
      </c>
    </row>
    <row r="11" spans="1:98" x14ac:dyDescent="0.2">
      <c r="A11" s="10" t="str">
        <f>name!D7</f>
        <v>22 Health professionals</v>
      </c>
      <c r="B11" s="69">
        <v>1.5984399504401332</v>
      </c>
      <c r="C11" s="69">
        <v>1.9963843314579133</v>
      </c>
      <c r="D11" s="69">
        <v>1.9512011113114318</v>
      </c>
      <c r="E11" s="69">
        <v>2.7265119815403396</v>
      </c>
      <c r="F11" s="69">
        <v>3.8199426833507411</v>
      </c>
      <c r="G11" s="11"/>
      <c r="H11" s="69">
        <f t="shared" si="26"/>
        <v>1.8687415720393092</v>
      </c>
      <c r="I11" s="69">
        <f>'RD T1'!E39</f>
        <v>1.5622046015983411</v>
      </c>
      <c r="J11" s="69">
        <f t="shared" si="27"/>
        <v>3.4309461736376505</v>
      </c>
      <c r="L11" t="str">
        <f t="shared" si="28"/>
        <v>22 Health professionals</v>
      </c>
      <c r="M11" s="69">
        <v>4.3639227309988238</v>
      </c>
      <c r="N11" s="69">
        <v>5.7367008571538944</v>
      </c>
      <c r="O11" s="69">
        <v>5.5035579100496941</v>
      </c>
      <c r="P11" s="69">
        <v>7.1512640298598944</v>
      </c>
      <c r="Q11" s="69">
        <v>9.7083542007403398</v>
      </c>
      <c r="R11" s="11"/>
      <c r="S11" s="69">
        <f t="shared" si="29"/>
        <v>4.2047962906906458</v>
      </c>
      <c r="T11" s="69">
        <f>'RD T1'!E68</f>
        <v>4.2904354672502301</v>
      </c>
      <c r="U11" s="69">
        <f t="shared" si="30"/>
        <v>8.4952317579408749</v>
      </c>
      <c r="W11" t="str">
        <f t="shared" si="31"/>
        <v>22 Health professionals</v>
      </c>
      <c r="X11" s="69">
        <v>9.8010366984654222</v>
      </c>
      <c r="Y11" s="69">
        <v>11.391927361184663</v>
      </c>
      <c r="Z11" s="69">
        <v>11.783879286075784</v>
      </c>
      <c r="AA11" s="69">
        <v>12.078979592826393</v>
      </c>
      <c r="AB11" s="69">
        <v>13.216879972077065</v>
      </c>
      <c r="AC11" s="69"/>
      <c r="AD11" s="69">
        <f t="shared" si="32"/>
        <v>1.4330006860012805</v>
      </c>
      <c r="AE11" s="69">
        <f>'RD T1'!E97</f>
        <v>7.0699038195830433</v>
      </c>
      <c r="AF11" s="69">
        <f t="shared" si="33"/>
        <v>8.5029045055843238</v>
      </c>
      <c r="AH11" t="str">
        <f t="shared" si="34"/>
        <v>22 Health professionals</v>
      </c>
      <c r="AI11" s="69">
        <v>5.2723085057024575</v>
      </c>
      <c r="AJ11" s="69">
        <v>4.0679855321883327</v>
      </c>
      <c r="AK11" s="69">
        <v>3.7749438237373658</v>
      </c>
      <c r="AL11" s="69">
        <v>1.9890646819815712</v>
      </c>
      <c r="AM11" s="69">
        <v>0.7285209758915151</v>
      </c>
      <c r="AN11" s="69"/>
      <c r="AO11" s="69">
        <f t="shared" si="35"/>
        <v>-3.0464228478458506</v>
      </c>
      <c r="AP11" s="69">
        <f>'RD T1'!E126</f>
        <v>0.65185225448589368</v>
      </c>
      <c r="AQ11" s="69">
        <f t="shared" si="36"/>
        <v>-2.394570593359957</v>
      </c>
      <c r="AS11" t="str">
        <f t="shared" si="37"/>
        <v>22 Health professionals</v>
      </c>
      <c r="AT11" s="69">
        <v>0.58417372635967213</v>
      </c>
      <c r="AU11" s="69">
        <v>0.69063676369830762</v>
      </c>
      <c r="AV11" s="69">
        <v>0.78110812429198717</v>
      </c>
      <c r="AW11" s="69">
        <v>0.81452581960418291</v>
      </c>
      <c r="AX11" s="69">
        <v>0.94409020132101851</v>
      </c>
      <c r="AY11" s="69"/>
      <c r="AZ11" s="69">
        <f t="shared" si="38"/>
        <v>0.16298207702903134</v>
      </c>
      <c r="BA11" s="69">
        <f>'RD T1'!E155</f>
        <v>0.43322300781869599</v>
      </c>
      <c r="BB11" s="69">
        <f t="shared" si="39"/>
        <v>0.59620508484772738</v>
      </c>
      <c r="BD11" t="str">
        <f t="shared" si="40"/>
        <v>22 Health professionals</v>
      </c>
      <c r="BE11" s="69">
        <v>2.6014259876755772</v>
      </c>
      <c r="BF11" s="69">
        <v>3.2043798361512246</v>
      </c>
      <c r="BG11" s="69">
        <v>3.8799964820915465</v>
      </c>
      <c r="BH11" s="69">
        <v>3.8118305386675524</v>
      </c>
      <c r="BI11" s="69">
        <v>4.5387757183693047</v>
      </c>
      <c r="BJ11" s="69"/>
      <c r="BK11" s="69">
        <f t="shared" si="41"/>
        <v>0.65877923627775825</v>
      </c>
      <c r="BL11" s="69">
        <f>'RD T1'!E184</f>
        <v>2.2059909775078812</v>
      </c>
      <c r="BM11" s="69">
        <f t="shared" si="42"/>
        <v>2.8647702137856395</v>
      </c>
      <c r="BO11" t="str">
        <f t="shared" si="43"/>
        <v>22 Health professionals</v>
      </c>
      <c r="BP11" s="69">
        <v>1.8243026185825646</v>
      </c>
      <c r="BQ11" s="69">
        <v>2.1353278598279104</v>
      </c>
      <c r="BR11" s="69">
        <v>2.6013452660362129</v>
      </c>
      <c r="BS11" s="69">
        <v>2.0137193155726449</v>
      </c>
      <c r="BT11" s="69">
        <v>1.5274290434827982</v>
      </c>
      <c r="BU11" s="69"/>
      <c r="BV11" s="69">
        <f t="shared" si="44"/>
        <v>-1.0739162225534147</v>
      </c>
      <c r="BW11" s="69">
        <f>'RD T1'!E213</f>
        <v>0.90368794705459321</v>
      </c>
      <c r="BX11" s="69">
        <f t="shared" si="45"/>
        <v>-0.17022827549882147</v>
      </c>
      <c r="BZ11" t="str">
        <f t="shared" si="46"/>
        <v>22 Health professionals</v>
      </c>
      <c r="CA11" s="69">
        <v>1.2162531409663742</v>
      </c>
      <c r="CB11" s="69">
        <v>1.4785552444171661</v>
      </c>
      <c r="CC11" s="69">
        <v>1.3112308776980561</v>
      </c>
      <c r="CD11" s="69">
        <v>0.99212493732405072</v>
      </c>
      <c r="CE11" s="69">
        <v>0.5373376335855844</v>
      </c>
      <c r="CF11" s="69"/>
      <c r="CG11" s="69">
        <f t="shared" si="47"/>
        <v>-0.77389324411247173</v>
      </c>
      <c r="CH11" s="69">
        <f>'RD T1'!E242</f>
        <v>0.3393657759958153</v>
      </c>
      <c r="CI11" s="69">
        <f t="shared" si="48"/>
        <v>-0.43452746811665643</v>
      </c>
      <c r="CK11" t="str">
        <f t="shared" si="49"/>
        <v>22 Health professionals</v>
      </c>
      <c r="CL11" s="69">
        <v>0.12273834916394388</v>
      </c>
      <c r="CM11" s="69">
        <v>0.17456704970879278</v>
      </c>
      <c r="CN11" s="69">
        <v>0.17400310344360054</v>
      </c>
      <c r="CO11" s="69">
        <v>0.15240630678211173</v>
      </c>
      <c r="CP11" s="69">
        <v>0.11491771408796235</v>
      </c>
      <c r="CQ11" s="69"/>
      <c r="CR11" s="69">
        <f t="shared" si="50"/>
        <v>-5.9085389355638188E-2</v>
      </c>
      <c r="CS11" s="69">
        <f>'RD T1'!E271</f>
        <v>5.5131790598548648E-2</v>
      </c>
      <c r="CT11" s="69">
        <f t="shared" si="51"/>
        <v>-3.9535987570895395E-3</v>
      </c>
    </row>
    <row r="12" spans="1:98" x14ac:dyDescent="0.2">
      <c r="A12" s="10" t="str">
        <f>name!D8</f>
        <v>23 Teaching and other educational professionals</v>
      </c>
      <c r="B12" s="69">
        <v>2.2246420302308616</v>
      </c>
      <c r="C12" s="69">
        <v>2.6234258516080571</v>
      </c>
      <c r="D12" s="69">
        <v>2.5695621243747846</v>
      </c>
      <c r="E12" s="69">
        <v>2.9575447219228477</v>
      </c>
      <c r="F12" s="69">
        <v>3.5189758460041811</v>
      </c>
      <c r="G12" s="11"/>
      <c r="H12" s="69">
        <f t="shared" si="26"/>
        <v>0.94941372162939652</v>
      </c>
      <c r="I12" s="69">
        <f>'RD T1'!E40</f>
        <v>1.6125963953674998</v>
      </c>
      <c r="J12" s="69">
        <f t="shared" si="27"/>
        <v>2.5620101169968965</v>
      </c>
      <c r="L12" t="str">
        <f t="shared" si="28"/>
        <v>23 Teaching and other educational professionals</v>
      </c>
      <c r="M12" s="69">
        <v>12.688919485902964</v>
      </c>
      <c r="N12" s="69">
        <v>15.680701372440879</v>
      </c>
      <c r="O12" s="69">
        <v>15.74537672434802</v>
      </c>
      <c r="P12" s="69">
        <v>18.214294375155163</v>
      </c>
      <c r="Q12" s="69">
        <v>21.942167937223996</v>
      </c>
      <c r="R12" s="11"/>
      <c r="S12" s="69">
        <f t="shared" si="29"/>
        <v>6.1967912128759757</v>
      </c>
      <c r="T12" s="69">
        <f>'RD T1'!E69</f>
        <v>10.366154813366563</v>
      </c>
      <c r="U12" s="69">
        <f t="shared" si="30"/>
        <v>16.562946026242539</v>
      </c>
      <c r="W12" t="str">
        <f t="shared" si="31"/>
        <v>23 Teaching and other educational professionals</v>
      </c>
      <c r="X12" s="69">
        <v>8.8110876841982524</v>
      </c>
      <c r="Y12" s="69">
        <v>8.2712225710173595</v>
      </c>
      <c r="Z12" s="69">
        <v>9.0307325145446971</v>
      </c>
      <c r="AA12" s="69">
        <v>6.8202925255532421</v>
      </c>
      <c r="AB12" s="69">
        <v>5.107144303001613</v>
      </c>
      <c r="AC12" s="69"/>
      <c r="AD12" s="69">
        <f t="shared" si="32"/>
        <v>-3.923588211543084</v>
      </c>
      <c r="AE12" s="69">
        <f>'RD T1'!E98</f>
        <v>3.3395064290232237</v>
      </c>
      <c r="AF12" s="69">
        <f t="shared" si="33"/>
        <v>-0.58408178251986032</v>
      </c>
      <c r="AH12" t="str">
        <f t="shared" si="34"/>
        <v>23 Teaching and other educational professionals</v>
      </c>
      <c r="AI12" s="69">
        <v>1.1403685245369797</v>
      </c>
      <c r="AJ12" s="69">
        <v>0.6179371178035622</v>
      </c>
      <c r="AK12" s="69">
        <v>0.54616719605929531</v>
      </c>
      <c r="AL12" s="69">
        <v>0.25048422684508909</v>
      </c>
      <c r="AM12" s="69">
        <v>0.22804544084286338</v>
      </c>
      <c r="AN12" s="69"/>
      <c r="AO12" s="69">
        <f t="shared" si="35"/>
        <v>-0.31812175521643193</v>
      </c>
      <c r="AP12" s="69">
        <f>'RD T1'!E127</f>
        <v>7.3887546353210057E-2</v>
      </c>
      <c r="AQ12" s="69">
        <f t="shared" si="36"/>
        <v>-0.24423420886322189</v>
      </c>
      <c r="AS12" t="str">
        <f t="shared" si="37"/>
        <v>23 Teaching and other educational professionals</v>
      </c>
      <c r="AT12" s="69">
        <v>0.25761439282434623</v>
      </c>
      <c r="AU12" s="69">
        <v>0.24898618625347607</v>
      </c>
      <c r="AV12" s="69">
        <v>0.2682364110670527</v>
      </c>
      <c r="AW12" s="69">
        <v>0.1998941083884975</v>
      </c>
      <c r="AX12" s="69">
        <v>0.16759143271772445</v>
      </c>
      <c r="AY12" s="69"/>
      <c r="AZ12" s="69">
        <f t="shared" si="38"/>
        <v>-0.10064497834932826</v>
      </c>
      <c r="BA12" s="69">
        <f>'RD T1'!E156</f>
        <v>8.6816626097474869E-2</v>
      </c>
      <c r="BB12" s="69">
        <f t="shared" si="39"/>
        <v>-1.3828352251853387E-2</v>
      </c>
      <c r="BD12" t="str">
        <f t="shared" si="40"/>
        <v>23 Teaching and other educational professionals</v>
      </c>
      <c r="BE12" s="69">
        <v>1.2271431444254313</v>
      </c>
      <c r="BF12" s="69">
        <v>1.2596073272113437</v>
      </c>
      <c r="BG12" s="69">
        <v>1.6202538875080585</v>
      </c>
      <c r="BH12" s="69">
        <v>1.2171346440685824</v>
      </c>
      <c r="BI12" s="69">
        <v>1.3460248740803002</v>
      </c>
      <c r="BJ12" s="69"/>
      <c r="BK12" s="69">
        <f t="shared" si="41"/>
        <v>-0.27422901342775829</v>
      </c>
      <c r="BL12" s="69">
        <f>'RD T1'!E185</f>
        <v>0.51604647745684784</v>
      </c>
      <c r="BM12" s="69">
        <f t="shared" si="42"/>
        <v>0.24181746402908955</v>
      </c>
      <c r="BO12" t="str">
        <f t="shared" si="43"/>
        <v>23 Teaching and other educational professionals</v>
      </c>
      <c r="BP12" s="69">
        <v>0.99087683632086787</v>
      </c>
      <c r="BQ12" s="69">
        <v>1.0090910677696059</v>
      </c>
      <c r="BR12" s="69">
        <v>1.2865191287685822</v>
      </c>
      <c r="BS12" s="69">
        <v>0.84083355903589652</v>
      </c>
      <c r="BT12" s="69">
        <v>0.6342613940745937</v>
      </c>
      <c r="BU12" s="69"/>
      <c r="BV12" s="69">
        <f t="shared" si="44"/>
        <v>-0.65225773469398851</v>
      </c>
      <c r="BW12" s="69">
        <f>'RD T1'!E214</f>
        <v>0.40166189166325394</v>
      </c>
      <c r="BX12" s="69">
        <f t="shared" si="45"/>
        <v>-0.25059584303073457</v>
      </c>
      <c r="BZ12" t="str">
        <f t="shared" si="46"/>
        <v>23 Teaching and other educational professionals</v>
      </c>
      <c r="CA12" s="69">
        <v>0.71513545457827843</v>
      </c>
      <c r="CB12" s="69">
        <v>0.76535502632194019</v>
      </c>
      <c r="CC12" s="69">
        <v>0.79273735880105123</v>
      </c>
      <c r="CD12" s="69">
        <v>0.56520576110060661</v>
      </c>
      <c r="CE12" s="69">
        <v>0.3356634741687004</v>
      </c>
      <c r="CF12" s="69"/>
      <c r="CG12" s="69">
        <f t="shared" si="47"/>
        <v>-0.45707388463235082</v>
      </c>
      <c r="CH12" s="69">
        <f>'RD T1'!E243</f>
        <v>0.19900571991189242</v>
      </c>
      <c r="CI12" s="69">
        <f t="shared" si="48"/>
        <v>-0.2580681647204584</v>
      </c>
      <c r="CK12" t="str">
        <f t="shared" si="49"/>
        <v>23 Teaching and other educational professionals</v>
      </c>
      <c r="CL12" s="69">
        <v>0.13375142286061287</v>
      </c>
      <c r="CM12" s="69">
        <v>0.17690029472251528</v>
      </c>
      <c r="CN12" s="69">
        <v>0.1926647331316515</v>
      </c>
      <c r="CO12" s="69">
        <v>0.14983344384763322</v>
      </c>
      <c r="CP12" s="69">
        <v>0.100920440120134</v>
      </c>
      <c r="CQ12" s="69"/>
      <c r="CR12" s="69">
        <f t="shared" si="50"/>
        <v>-9.17442930115175E-2</v>
      </c>
      <c r="CS12" s="69">
        <f>'RD T1'!E272</f>
        <v>5.6258539708762628E-2</v>
      </c>
      <c r="CT12" s="69">
        <f t="shared" si="51"/>
        <v>-3.5485753302754872E-2</v>
      </c>
    </row>
    <row r="13" spans="1:98" x14ac:dyDescent="0.2">
      <c r="A13" s="10" t="str">
        <f>name!D9</f>
        <v>24 Business, media and public service professionals</v>
      </c>
      <c r="B13" s="69">
        <v>0.45756108369793436</v>
      </c>
      <c r="C13" s="69">
        <v>0.60919081844350387</v>
      </c>
      <c r="D13" s="69">
        <v>0.60226534923848751</v>
      </c>
      <c r="E13" s="69">
        <v>0.82459470460395756</v>
      </c>
      <c r="F13" s="69">
        <v>1.1247527834619504</v>
      </c>
      <c r="G13" s="11"/>
      <c r="H13" s="69">
        <f t="shared" si="26"/>
        <v>0.52248743422346289</v>
      </c>
      <c r="I13" s="69">
        <f>'RD T1'!E41</f>
        <v>0.48672449046644062</v>
      </c>
      <c r="J13" s="69">
        <f t="shared" si="27"/>
        <v>1.0092119246899034</v>
      </c>
      <c r="L13" t="str">
        <f t="shared" si="28"/>
        <v>24 Business, media and public service professionals</v>
      </c>
      <c r="M13" s="69">
        <v>5.6661577629607685</v>
      </c>
      <c r="N13" s="69">
        <v>7.6280174901418212</v>
      </c>
      <c r="O13" s="69">
        <v>7.7473250938599403</v>
      </c>
      <c r="P13" s="69">
        <v>10.268327546308953</v>
      </c>
      <c r="Q13" s="69">
        <v>13.628686538109708</v>
      </c>
      <c r="R13" s="11"/>
      <c r="S13" s="69">
        <f t="shared" si="29"/>
        <v>5.8813614442497677</v>
      </c>
      <c r="T13" s="69">
        <f>'RD T1'!E70</f>
        <v>5.9877028047018905</v>
      </c>
      <c r="U13" s="69">
        <f t="shared" si="30"/>
        <v>11.869064248951659</v>
      </c>
      <c r="W13" t="str">
        <f t="shared" si="31"/>
        <v>24 Business, media and public service professionals</v>
      </c>
      <c r="X13" s="69">
        <v>10.42322962143777</v>
      </c>
      <c r="Y13" s="69">
        <v>12.616246388905331</v>
      </c>
      <c r="Z13" s="69">
        <v>14.359731555663696</v>
      </c>
      <c r="AA13" s="69">
        <v>14.992976778653146</v>
      </c>
      <c r="AB13" s="69">
        <v>16.912537970743912</v>
      </c>
      <c r="AC13" s="69"/>
      <c r="AD13" s="69">
        <f t="shared" si="32"/>
        <v>2.5528064150802159</v>
      </c>
      <c r="AE13" s="69">
        <f>'RD T1'!E99</f>
        <v>8.15027389209936</v>
      </c>
      <c r="AF13" s="69">
        <f t="shared" si="33"/>
        <v>10.703080307179576</v>
      </c>
      <c r="AH13" t="str">
        <f t="shared" si="34"/>
        <v>24 Business, media and public service professionals</v>
      </c>
      <c r="AI13" s="69">
        <v>1.2646877025410945</v>
      </c>
      <c r="AJ13" s="69">
        <v>1.2191164941564283</v>
      </c>
      <c r="AK13" s="69">
        <v>1.3698862736003847</v>
      </c>
      <c r="AL13" s="69">
        <v>1.2059981426705095</v>
      </c>
      <c r="AM13" s="69">
        <v>1.2599828674725526</v>
      </c>
      <c r="AN13" s="69"/>
      <c r="AO13" s="69">
        <f t="shared" si="35"/>
        <v>-0.10990340612783212</v>
      </c>
      <c r="AP13" s="69">
        <f>'RD T1'!E128</f>
        <v>0.46078561362890119</v>
      </c>
      <c r="AQ13" s="69">
        <f t="shared" si="36"/>
        <v>0.35088220750106908</v>
      </c>
      <c r="AS13" t="str">
        <f t="shared" si="37"/>
        <v>24 Business, media and public service professionals</v>
      </c>
      <c r="AT13" s="69">
        <v>1.6083780906636866</v>
      </c>
      <c r="AU13" s="69">
        <v>1.871380867817088</v>
      </c>
      <c r="AV13" s="69">
        <v>2.128371493597256</v>
      </c>
      <c r="AW13" s="69">
        <v>2.1973732140562841</v>
      </c>
      <c r="AX13" s="69">
        <v>2.480735882244014</v>
      </c>
      <c r="AY13" s="69"/>
      <c r="AZ13" s="69">
        <f t="shared" si="38"/>
        <v>0.35236438864675801</v>
      </c>
      <c r="BA13" s="69">
        <f>'RD T1'!E157</f>
        <v>1.1116339358627056</v>
      </c>
      <c r="BB13" s="69">
        <f t="shared" si="39"/>
        <v>1.4639983245094637</v>
      </c>
      <c r="BD13" t="str">
        <f t="shared" si="40"/>
        <v>24 Business, media and public service professionals</v>
      </c>
      <c r="BE13" s="69">
        <v>4.2614885187293101</v>
      </c>
      <c r="BF13" s="69">
        <v>5.251542863037292</v>
      </c>
      <c r="BG13" s="69">
        <v>6.7035964636402419</v>
      </c>
      <c r="BH13" s="69">
        <v>6.0896714219458374</v>
      </c>
      <c r="BI13" s="69">
        <v>6.691693508658469</v>
      </c>
      <c r="BJ13" s="69"/>
      <c r="BK13" s="69">
        <f t="shared" si="41"/>
        <v>-1.1902954981772851E-2</v>
      </c>
      <c r="BL13" s="69">
        <f>'RD T1'!E186</f>
        <v>2.5403014633644565</v>
      </c>
      <c r="BM13" s="69">
        <f t="shared" si="42"/>
        <v>2.5283985083826837</v>
      </c>
      <c r="BO13" t="str">
        <f t="shared" si="43"/>
        <v>24 Business, media and public service professionals</v>
      </c>
      <c r="BP13" s="69">
        <v>2.8948487867414916</v>
      </c>
      <c r="BQ13" s="69">
        <v>3.1331003898483432</v>
      </c>
      <c r="BR13" s="69">
        <v>4.0284904313318259</v>
      </c>
      <c r="BS13" s="69">
        <v>3.1132308566963269</v>
      </c>
      <c r="BT13" s="69">
        <v>2.455887666574367</v>
      </c>
      <c r="BU13" s="69"/>
      <c r="BV13" s="69">
        <f t="shared" si="44"/>
        <v>-1.572602764757459</v>
      </c>
      <c r="BW13" s="69">
        <f>'RD T1'!E215</f>
        <v>1.1852752511948876</v>
      </c>
      <c r="BX13" s="69">
        <f t="shared" si="45"/>
        <v>-0.38732751356257134</v>
      </c>
      <c r="BZ13" t="str">
        <f t="shared" si="46"/>
        <v>24 Business, media and public service professionals</v>
      </c>
      <c r="CA13" s="69">
        <v>1.9283517408444573</v>
      </c>
      <c r="CB13" s="69">
        <v>2.169297562281566</v>
      </c>
      <c r="CC13" s="69">
        <v>2.3575478135824253</v>
      </c>
      <c r="CD13" s="69">
        <v>1.9939434597192121</v>
      </c>
      <c r="CE13" s="69">
        <v>1.2772067307868262</v>
      </c>
      <c r="CF13" s="69"/>
      <c r="CG13" s="69">
        <f t="shared" si="47"/>
        <v>-1.080341082795599</v>
      </c>
      <c r="CH13" s="69">
        <f>'RD T1'!E244</f>
        <v>0.64460103214271436</v>
      </c>
      <c r="CI13" s="69">
        <f t="shared" si="48"/>
        <v>-0.43574005065288468</v>
      </c>
      <c r="CK13" t="str">
        <f t="shared" si="49"/>
        <v>24 Business, media and public service professionals</v>
      </c>
      <c r="CL13" s="69">
        <v>0.44984533852972358</v>
      </c>
      <c r="CM13" s="69">
        <v>0.60339250091400987</v>
      </c>
      <c r="CN13" s="69">
        <v>0.56975355987715393</v>
      </c>
      <c r="CO13" s="69">
        <v>0.50607305305998274</v>
      </c>
      <c r="CP13" s="69">
        <v>0.35748201592934142</v>
      </c>
      <c r="CQ13" s="69"/>
      <c r="CR13" s="69">
        <f t="shared" si="50"/>
        <v>-0.2122715439478125</v>
      </c>
      <c r="CS13" s="69">
        <f>'RD T1'!E273</f>
        <v>0.17515207485133308</v>
      </c>
      <c r="CT13" s="69">
        <f t="shared" si="51"/>
        <v>-3.7119469096479424E-2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0.15107688374231457</v>
      </c>
      <c r="C14" s="69">
        <v>0.20285405640673745</v>
      </c>
      <c r="D14" s="69">
        <v>0.19933638229953163</v>
      </c>
      <c r="E14" s="69">
        <v>0.27181617691064436</v>
      </c>
      <c r="F14" s="69">
        <v>0.41801988708127136</v>
      </c>
      <c r="G14" s="11"/>
      <c r="H14" s="69">
        <f t="shared" si="26"/>
        <v>0.21868350478173973</v>
      </c>
      <c r="I14" s="69">
        <f>'RD T1'!E42</f>
        <v>0.1601190242954692</v>
      </c>
      <c r="J14" s="69">
        <f t="shared" si="27"/>
        <v>0.3788025290772089</v>
      </c>
      <c r="L14" t="str">
        <f t="shared" si="28"/>
        <v>31 Science, engineering and technology associate professionals</v>
      </c>
      <c r="M14" s="69">
        <v>1.0547896291779579</v>
      </c>
      <c r="N14" s="69">
        <v>1.36351428372814</v>
      </c>
      <c r="O14" s="69">
        <v>1.3396195410476994</v>
      </c>
      <c r="P14" s="69">
        <v>1.7014160939548115</v>
      </c>
      <c r="Q14" s="69">
        <v>2.2922356519907163</v>
      </c>
      <c r="R14" s="11"/>
      <c r="S14" s="69">
        <f t="shared" si="29"/>
        <v>0.9526161109430169</v>
      </c>
      <c r="T14" s="69">
        <f>'RD T1'!E71</f>
        <v>0.89426516378902376</v>
      </c>
      <c r="U14" s="69">
        <f t="shared" si="30"/>
        <v>1.8468812747320407</v>
      </c>
      <c r="W14" t="str">
        <f t="shared" si="31"/>
        <v>31 Science, engineering and technology associate professionals</v>
      </c>
      <c r="X14" s="69">
        <v>2.2286166507320853</v>
      </c>
      <c r="Y14" s="69">
        <v>2.9505004187603565</v>
      </c>
      <c r="Z14" s="69">
        <v>3.1121390587925739</v>
      </c>
      <c r="AA14" s="69">
        <v>3.1868586703289239</v>
      </c>
      <c r="AB14" s="69">
        <v>3.7504718723318335</v>
      </c>
      <c r="AC14" s="69"/>
      <c r="AD14" s="69">
        <f t="shared" si="32"/>
        <v>0.63833281353925964</v>
      </c>
      <c r="AE14" s="69">
        <f>'RD T1'!E100</f>
        <v>1.5283954276708616</v>
      </c>
      <c r="AF14" s="69">
        <f t="shared" si="33"/>
        <v>2.1667282412101212</v>
      </c>
      <c r="AH14" t="str">
        <f t="shared" si="34"/>
        <v>31 Science, engineering and technology associate professionals</v>
      </c>
      <c r="AI14" s="69">
        <v>0.40071665945213925</v>
      </c>
      <c r="AJ14" s="69">
        <v>0.51429168303438544</v>
      </c>
      <c r="AK14" s="69">
        <v>0.55808651262173115</v>
      </c>
      <c r="AL14" s="69">
        <v>0.61143290858058608</v>
      </c>
      <c r="AM14" s="69">
        <v>0.82410962428247725</v>
      </c>
      <c r="AN14" s="69"/>
      <c r="AO14" s="69">
        <f t="shared" si="35"/>
        <v>0.2660231116607461</v>
      </c>
      <c r="AP14" s="69">
        <f>'RD T1'!E129</f>
        <v>0.32188488773036894</v>
      </c>
      <c r="AQ14" s="69">
        <f t="shared" si="36"/>
        <v>0.58790799939111504</v>
      </c>
      <c r="AS14" t="str">
        <f t="shared" si="37"/>
        <v>31 Science, engineering and technology associate professionals</v>
      </c>
      <c r="AT14" s="69">
        <v>0.99944783716537211</v>
      </c>
      <c r="AU14" s="69">
        <v>1.155925646239107</v>
      </c>
      <c r="AV14" s="69">
        <v>1.217683636275932</v>
      </c>
      <c r="AW14" s="69">
        <v>1.1158324755079931</v>
      </c>
      <c r="AX14" s="69">
        <v>1.1955572897233335</v>
      </c>
      <c r="AY14" s="69"/>
      <c r="AZ14" s="69">
        <f t="shared" si="38"/>
        <v>-2.2126346552598486E-2</v>
      </c>
      <c r="BA14" s="69">
        <f>'RD T1'!E158</f>
        <v>0.44725133332722944</v>
      </c>
      <c r="BB14" s="69">
        <f t="shared" si="39"/>
        <v>0.42512498677463095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2.2004515815399701</v>
      </c>
      <c r="BG14" s="69">
        <v>2.672843538544456</v>
      </c>
      <c r="BH14" s="69">
        <v>1.9822954216040913</v>
      </c>
      <c r="BI14" s="69">
        <v>1.7467013436378591</v>
      </c>
      <c r="BJ14" s="69"/>
      <c r="BK14" s="69">
        <f t="shared" si="41"/>
        <v>-0.92614219490659688</v>
      </c>
      <c r="BL14" s="69">
        <f>'RD T1'!E187</f>
        <v>0.67441299483571127</v>
      </c>
      <c r="BM14" s="69">
        <f t="shared" si="42"/>
        <v>-0.25172920007088562</v>
      </c>
      <c r="BO14" t="str">
        <f t="shared" si="43"/>
        <v>31 Science, engineering and technology associate professionals</v>
      </c>
      <c r="BP14" s="69">
        <v>1.4411305831200159</v>
      </c>
      <c r="BQ14" s="69">
        <v>1.6463744611703266</v>
      </c>
      <c r="BR14" s="69">
        <v>1.982896895680009</v>
      </c>
      <c r="BS14" s="69">
        <v>1.5541802437513901</v>
      </c>
      <c r="BT14" s="69">
        <v>1.4210598969736079</v>
      </c>
      <c r="BU14" s="69"/>
      <c r="BV14" s="69">
        <f t="shared" si="44"/>
        <v>-0.56183699870640114</v>
      </c>
      <c r="BW14" s="69">
        <f>'RD T1'!E216</f>
        <v>0.5708253363358099</v>
      </c>
      <c r="BX14" s="69">
        <f t="shared" si="45"/>
        <v>8.9883376294087602E-3</v>
      </c>
      <c r="BZ14" t="str">
        <f t="shared" si="46"/>
        <v>31 Science, engineering and technology associate professionals</v>
      </c>
      <c r="CA14" s="69">
        <v>1.1831551178817385</v>
      </c>
      <c r="CB14" s="69">
        <v>1.36997292420649</v>
      </c>
      <c r="CC14" s="69">
        <v>1.526518826103836</v>
      </c>
      <c r="CD14" s="69">
        <v>1.3472059363663014</v>
      </c>
      <c r="CE14" s="69">
        <v>1.1406185425675592</v>
      </c>
      <c r="CF14" s="69"/>
      <c r="CG14" s="69">
        <f t="shared" si="47"/>
        <v>-0.38590028353627681</v>
      </c>
      <c r="CH14" s="69">
        <f>'RD T1'!E245</f>
        <v>0.43023272351699793</v>
      </c>
      <c r="CI14" s="69">
        <f t="shared" si="48"/>
        <v>4.4332439980721117E-2</v>
      </c>
      <c r="CK14" t="str">
        <f t="shared" si="49"/>
        <v>31 Science, engineering and technology associate professionals</v>
      </c>
      <c r="CL14" s="69">
        <v>0.19860154724311732</v>
      </c>
      <c r="CM14" s="69">
        <v>0.29091776908069455</v>
      </c>
      <c r="CN14" s="69">
        <v>0.29214796919273045</v>
      </c>
      <c r="CO14" s="69">
        <v>0.27325454120276682</v>
      </c>
      <c r="CP14" s="69">
        <v>0.25278082241183958</v>
      </c>
      <c r="CQ14" s="69"/>
      <c r="CR14" s="69">
        <f t="shared" si="50"/>
        <v>-3.9367146780890871E-2</v>
      </c>
      <c r="CS14" s="69">
        <f>'RD T1'!E274</f>
        <v>0.10804992214720832</v>
      </c>
      <c r="CT14" s="69">
        <f t="shared" si="51"/>
        <v>6.868277536631745E-2</v>
      </c>
    </row>
    <row r="15" spans="1:98" x14ac:dyDescent="0.2">
      <c r="A15" s="10" t="str">
        <f>name!D11</f>
        <v>32 Health and social care associate professionals</v>
      </c>
      <c r="B15" s="69">
        <v>4.1263223214388745E-2</v>
      </c>
      <c r="C15" s="69">
        <v>5.5333493253356049E-2</v>
      </c>
      <c r="D15" s="69">
        <v>4.3373118579603791E-2</v>
      </c>
      <c r="E15" s="69">
        <v>9.6557626180636888E-2</v>
      </c>
      <c r="F15" s="69">
        <v>0.17140016937077854</v>
      </c>
      <c r="G15" s="11"/>
      <c r="H15" s="69">
        <f t="shared" si="26"/>
        <v>0.12802705079117474</v>
      </c>
      <c r="I15" s="69">
        <f>'RD T1'!E43</f>
        <v>7.2395328915526955E-2</v>
      </c>
      <c r="J15" s="69">
        <f t="shared" si="27"/>
        <v>0.20042237970670168</v>
      </c>
      <c r="L15" t="str">
        <f t="shared" si="28"/>
        <v>32 Health and social care associate professionals</v>
      </c>
      <c r="M15" s="69">
        <v>0.94737001060901027</v>
      </c>
      <c r="N15" s="69">
        <v>1.2818877158576172</v>
      </c>
      <c r="O15" s="69">
        <v>1.1782837751023167</v>
      </c>
      <c r="P15" s="69">
        <v>2.7521114420101047</v>
      </c>
      <c r="Q15" s="69">
        <v>4.7079404171481647</v>
      </c>
      <c r="R15" s="11"/>
      <c r="S15" s="69">
        <f t="shared" si="29"/>
        <v>3.5296566420458477</v>
      </c>
      <c r="T15" s="69">
        <f>'RD T1'!E72</f>
        <v>1.9626868050304811</v>
      </c>
      <c r="U15" s="69">
        <f t="shared" si="30"/>
        <v>5.4923434470763288</v>
      </c>
      <c r="W15" t="str">
        <f t="shared" si="31"/>
        <v>32 Health and social care associate professionals</v>
      </c>
      <c r="X15" s="69">
        <v>3.1609358114797117</v>
      </c>
      <c r="Y15" s="69">
        <v>3.7125870925258386</v>
      </c>
      <c r="Z15" s="69">
        <v>3.7078310825184713</v>
      </c>
      <c r="AA15" s="69">
        <v>6.7189723042069165</v>
      </c>
      <c r="AB15" s="69">
        <v>8.7052763988930035</v>
      </c>
      <c r="AC15" s="69"/>
      <c r="AD15" s="69">
        <f t="shared" si="32"/>
        <v>4.9974453163745327</v>
      </c>
      <c r="AE15" s="69">
        <f>'RD T1'!E101</f>
        <v>4.5179287401410164</v>
      </c>
      <c r="AF15" s="69">
        <f t="shared" si="33"/>
        <v>9.5153740565155491</v>
      </c>
      <c r="AH15" t="str">
        <f t="shared" si="34"/>
        <v>32 Health and social care associate professionals</v>
      </c>
      <c r="AI15" s="69">
        <v>2.3348328802803171</v>
      </c>
      <c r="AJ15" s="69">
        <v>2.0060797899885463</v>
      </c>
      <c r="AK15" s="69">
        <v>1.9175047581802032</v>
      </c>
      <c r="AL15" s="69">
        <v>2.2780411452146985</v>
      </c>
      <c r="AM15" s="69">
        <v>1.4881463227334497</v>
      </c>
      <c r="AN15" s="69"/>
      <c r="AO15" s="69">
        <f t="shared" si="35"/>
        <v>-0.42935843544675345</v>
      </c>
      <c r="AP15" s="69">
        <f>'RD T1'!E130</f>
        <v>0.88417812766285386</v>
      </c>
      <c r="AQ15" s="69">
        <f t="shared" si="36"/>
        <v>0.45481969221610041</v>
      </c>
      <c r="AS15" t="str">
        <f t="shared" si="37"/>
        <v>32 Health and social care associate professionals</v>
      </c>
      <c r="AT15" s="69">
        <v>0.46932108496497454</v>
      </c>
      <c r="AU15" s="69">
        <v>0.54963833759392777</v>
      </c>
      <c r="AV15" s="69">
        <v>0.5825851254018134</v>
      </c>
      <c r="AW15" s="69">
        <v>0.90808057638107587</v>
      </c>
      <c r="AX15" s="69">
        <v>1.1105151276880352</v>
      </c>
      <c r="AY15" s="69"/>
      <c r="AZ15" s="69">
        <f t="shared" si="38"/>
        <v>0.52793000228622178</v>
      </c>
      <c r="BA15" s="69">
        <f>'RD T1'!E159</f>
        <v>0.55062326630808966</v>
      </c>
      <c r="BB15" s="69">
        <f t="shared" si="39"/>
        <v>1.0785532685943116</v>
      </c>
      <c r="BD15" t="str">
        <f t="shared" si="40"/>
        <v>32 Health and social care associate professionals</v>
      </c>
      <c r="BE15" s="69">
        <v>2.1037739613470516</v>
      </c>
      <c r="BF15" s="69">
        <v>2.5582815535808678</v>
      </c>
      <c r="BG15" s="69">
        <v>3.0260132047116235</v>
      </c>
      <c r="BH15" s="69">
        <v>4.9661138700620331</v>
      </c>
      <c r="BI15" s="69">
        <v>6.9023587659652241</v>
      </c>
      <c r="BJ15" s="69"/>
      <c r="BK15" s="69">
        <f t="shared" si="41"/>
        <v>3.8763455612536006</v>
      </c>
      <c r="BL15" s="69">
        <f>'RD T1'!E188</f>
        <v>3.1287445700253387</v>
      </c>
      <c r="BM15" s="69">
        <f t="shared" si="42"/>
        <v>7.0050901312789389</v>
      </c>
      <c r="BO15" t="str">
        <f t="shared" si="43"/>
        <v>32 Health and social care associate professionals</v>
      </c>
      <c r="BP15" s="69">
        <v>1.6506775695995262</v>
      </c>
      <c r="BQ15" s="69">
        <v>1.8266525876230135</v>
      </c>
      <c r="BR15" s="69">
        <v>2.2060599927906224</v>
      </c>
      <c r="BS15" s="69">
        <v>2.8070072595793358</v>
      </c>
      <c r="BT15" s="69">
        <v>2.379101552955027</v>
      </c>
      <c r="BU15" s="69"/>
      <c r="BV15" s="69">
        <f t="shared" si="44"/>
        <v>0.17304156016440464</v>
      </c>
      <c r="BW15" s="69">
        <f>'RD T1'!E217</f>
        <v>1.3947475177965702</v>
      </c>
      <c r="BX15" s="69">
        <f t="shared" si="45"/>
        <v>1.5677890779609749</v>
      </c>
      <c r="BZ15" t="str">
        <f t="shared" si="46"/>
        <v>32 Health and social care associate professionals</v>
      </c>
      <c r="CA15" s="69">
        <v>0.68226931644470246</v>
      </c>
      <c r="CB15" s="69">
        <v>0.62464711454014687</v>
      </c>
      <c r="CC15" s="69">
        <v>0.54749138112516194</v>
      </c>
      <c r="CD15" s="69">
        <v>0.60022595571926318</v>
      </c>
      <c r="CE15" s="69">
        <v>0.33477048851499064</v>
      </c>
      <c r="CF15" s="69"/>
      <c r="CG15" s="69">
        <f t="shared" si="47"/>
        <v>-0.2127208926101713</v>
      </c>
      <c r="CH15" s="69">
        <f>'RD T1'!E246</f>
        <v>0.2080021773065151</v>
      </c>
      <c r="CI15" s="69">
        <f t="shared" si="48"/>
        <v>-4.7187153036561957E-3</v>
      </c>
      <c r="CK15" t="str">
        <f t="shared" si="49"/>
        <v>32 Health and social care associate professionals</v>
      </c>
      <c r="CL15" s="69">
        <v>8.1724542630240815E-2</v>
      </c>
      <c r="CM15" s="69">
        <v>9.8442064830997059E-2</v>
      </c>
      <c r="CN15" s="69">
        <v>9.3110300204152202E-2</v>
      </c>
      <c r="CO15" s="69">
        <v>0.12354642933359444</v>
      </c>
      <c r="CP15" s="69">
        <v>0.10659212628200475</v>
      </c>
      <c r="CQ15" s="69"/>
      <c r="CR15" s="69">
        <f t="shared" si="50"/>
        <v>1.3481826077852546E-2</v>
      </c>
      <c r="CS15" s="69">
        <f>'RD T1'!E275</f>
        <v>5.0229963802493637E-2</v>
      </c>
      <c r="CT15" s="69">
        <f t="shared" si="51"/>
        <v>6.3711789880346176E-2</v>
      </c>
    </row>
    <row r="16" spans="1:98" x14ac:dyDescent="0.2">
      <c r="A16" s="10" t="str">
        <f>name!D12</f>
        <v>33 Protective service occupations</v>
      </c>
      <c r="B16" s="69">
        <v>2.0674647796559604E-2</v>
      </c>
      <c r="C16" s="69">
        <v>2.2054578944972661E-2</v>
      </c>
      <c r="D16" s="69">
        <v>1.9993329340957017E-2</v>
      </c>
      <c r="E16" s="69">
        <v>2.4917912557799082E-2</v>
      </c>
      <c r="F16" s="69">
        <v>3.5874229538523261E-2</v>
      </c>
      <c r="G16" s="11"/>
      <c r="H16" s="69">
        <f t="shared" si="26"/>
        <v>1.5880900197566244E-2</v>
      </c>
      <c r="I16" s="69">
        <f>'RD T1'!E44</f>
        <v>1.1008262218313209E-2</v>
      </c>
      <c r="J16" s="69">
        <f t="shared" si="27"/>
        <v>2.6889162415879454E-2</v>
      </c>
      <c r="L16" t="str">
        <f t="shared" si="28"/>
        <v>33 Protective service occupations</v>
      </c>
      <c r="M16" s="69">
        <v>0.34308785999177371</v>
      </c>
      <c r="N16" s="69">
        <v>0.38372135049229505</v>
      </c>
      <c r="O16" s="69">
        <v>0.35805905545584293</v>
      </c>
      <c r="P16" s="69">
        <v>0.42272581097377765</v>
      </c>
      <c r="Q16" s="69">
        <v>0.5786624550272742</v>
      </c>
      <c r="R16" s="11"/>
      <c r="S16" s="69">
        <f t="shared" si="29"/>
        <v>0.22060339957143127</v>
      </c>
      <c r="T16" s="69">
        <f>'RD T1'!E73</f>
        <v>0.17231651051691824</v>
      </c>
      <c r="U16" s="69">
        <f t="shared" si="30"/>
        <v>0.39291991008834948</v>
      </c>
      <c r="W16" t="str">
        <f t="shared" si="31"/>
        <v>33 Protective service occupations</v>
      </c>
      <c r="X16" s="69">
        <v>1.4470786747861442</v>
      </c>
      <c r="Y16" s="69">
        <v>1.6575953485797812</v>
      </c>
      <c r="Z16" s="69">
        <v>1.8010521988888313</v>
      </c>
      <c r="AA16" s="69">
        <v>1.7493111167035016</v>
      </c>
      <c r="AB16" s="69">
        <v>2.4449683253504508</v>
      </c>
      <c r="AC16" s="69"/>
      <c r="AD16" s="69">
        <f t="shared" si="32"/>
        <v>0.64391612646161955</v>
      </c>
      <c r="AE16" s="69">
        <f>'RD T1'!E102</f>
        <v>0.84681309241358127</v>
      </c>
      <c r="AF16" s="69">
        <f t="shared" si="33"/>
        <v>1.4907292188752008</v>
      </c>
      <c r="AH16" t="str">
        <f t="shared" si="34"/>
        <v>33 Protective service occupations</v>
      </c>
      <c r="AI16" s="69">
        <v>0.42538168046382602</v>
      </c>
      <c r="AJ16" s="69">
        <v>0.47091069371362054</v>
      </c>
      <c r="AK16" s="69">
        <v>0.52587866503050995</v>
      </c>
      <c r="AL16" s="69">
        <v>0.52981737001406204</v>
      </c>
      <c r="AM16" s="69">
        <v>0.7454958926119698</v>
      </c>
      <c r="AN16" s="69"/>
      <c r="AO16" s="69">
        <f t="shared" si="35"/>
        <v>0.21961722758145985</v>
      </c>
      <c r="AP16" s="69">
        <f>'RD T1'!E131</f>
        <v>0.22809180911170915</v>
      </c>
      <c r="AQ16" s="69">
        <f t="shared" si="36"/>
        <v>0.44770903669316897</v>
      </c>
      <c r="AS16" t="str">
        <f t="shared" si="37"/>
        <v>33 Protective service occupations</v>
      </c>
      <c r="AT16" s="69">
        <v>0.36621721031107962</v>
      </c>
      <c r="AU16" s="69">
        <v>0.34549214764540798</v>
      </c>
      <c r="AV16" s="69">
        <v>0.36395343108222233</v>
      </c>
      <c r="AW16" s="69">
        <v>0.3141923674725195</v>
      </c>
      <c r="AX16" s="69">
        <v>0.38116633821549833</v>
      </c>
      <c r="AY16" s="69"/>
      <c r="AZ16" s="69">
        <f t="shared" si="38"/>
        <v>1.7212907133276001E-2</v>
      </c>
      <c r="BA16" s="69">
        <f>'RD T1'!E160</f>
        <v>0.11296929712898647</v>
      </c>
      <c r="BB16" s="69">
        <f t="shared" si="39"/>
        <v>0.13018220426226246</v>
      </c>
      <c r="BD16" t="str">
        <f t="shared" si="40"/>
        <v>33 Protective service occupations</v>
      </c>
      <c r="BE16" s="69">
        <v>1.6184112704572515</v>
      </c>
      <c r="BF16" s="69">
        <v>1.5485234300364132</v>
      </c>
      <c r="BG16" s="69">
        <v>1.7231378410792708</v>
      </c>
      <c r="BH16" s="69">
        <v>1.2526126713519175</v>
      </c>
      <c r="BI16" s="69">
        <v>1.0889688348977578</v>
      </c>
      <c r="BJ16" s="69"/>
      <c r="BK16" s="69">
        <f t="shared" si="41"/>
        <v>-0.63416900618151306</v>
      </c>
      <c r="BL16" s="69">
        <f>'RD T1'!E189</f>
        <v>0.29582012891136927</v>
      </c>
      <c r="BM16" s="69">
        <f t="shared" si="42"/>
        <v>-0.33834887727014379</v>
      </c>
      <c r="BO16" t="str">
        <f t="shared" si="43"/>
        <v>33 Protective service occupations</v>
      </c>
      <c r="BP16" s="69">
        <v>1.7257490272193963</v>
      </c>
      <c r="BQ16" s="69">
        <v>1.6363012177931007</v>
      </c>
      <c r="BR16" s="69">
        <v>1.8290653373836536</v>
      </c>
      <c r="BS16" s="69">
        <v>1.235161985959258</v>
      </c>
      <c r="BT16" s="69">
        <v>0.83432566912904305</v>
      </c>
      <c r="BU16" s="69"/>
      <c r="BV16" s="69">
        <f t="shared" si="44"/>
        <v>-0.99473966825461058</v>
      </c>
      <c r="BW16" s="69">
        <f>'RD T1'!E218</f>
        <v>0.32765630870763229</v>
      </c>
      <c r="BX16" s="69">
        <f t="shared" si="45"/>
        <v>-0.66708335954697828</v>
      </c>
      <c r="BZ16" t="str">
        <f t="shared" si="46"/>
        <v>33 Protective service occupations</v>
      </c>
      <c r="CA16" s="69">
        <v>1.05201724943521</v>
      </c>
      <c r="CB16" s="69">
        <v>0.96127620793367607</v>
      </c>
      <c r="CC16" s="69">
        <v>0.96961894184854158</v>
      </c>
      <c r="CD16" s="69">
        <v>0.75234141562430146</v>
      </c>
      <c r="CE16" s="69">
        <v>0.51807714834549412</v>
      </c>
      <c r="CF16" s="69"/>
      <c r="CG16" s="69">
        <f t="shared" si="47"/>
        <v>-0.45154179350304746</v>
      </c>
      <c r="CH16" s="69">
        <f>'RD T1'!E247</f>
        <v>0.22644451225313145</v>
      </c>
      <c r="CI16" s="69">
        <f t="shared" si="48"/>
        <v>-0.22509728124991601</v>
      </c>
      <c r="CK16" t="str">
        <f t="shared" si="49"/>
        <v>33 Protective service occupations</v>
      </c>
      <c r="CL16" s="69">
        <v>0.1669454340499735</v>
      </c>
      <c r="CM16" s="69">
        <v>0.15063332495300258</v>
      </c>
      <c r="CN16" s="69">
        <v>0.13126480964103379</v>
      </c>
      <c r="CO16" s="69">
        <v>0.12312567368513208</v>
      </c>
      <c r="CP16" s="69">
        <v>0.10527436331245395</v>
      </c>
      <c r="CQ16" s="69"/>
      <c r="CR16" s="69">
        <f t="shared" si="50"/>
        <v>-2.5990446328579844E-2</v>
      </c>
      <c r="CS16" s="69">
        <f>'RD T1'!E276</f>
        <v>2.665530044811619E-2</v>
      </c>
      <c r="CT16" s="69">
        <f t="shared" si="51"/>
        <v>6.6485411953634554E-4</v>
      </c>
    </row>
    <row r="17" spans="1:98" x14ac:dyDescent="0.2">
      <c r="A17" s="10" t="str">
        <f>name!D13</f>
        <v>34 Culture, media and sports occupations</v>
      </c>
      <c r="B17" s="69">
        <v>8.7278642312691793E-2</v>
      </c>
      <c r="C17" s="69">
        <v>0.16244527247948354</v>
      </c>
      <c r="D17" s="69">
        <v>0.15927766513441902</v>
      </c>
      <c r="E17" s="69">
        <v>0.20387087565969109</v>
      </c>
      <c r="F17" s="69">
        <v>0.29188613811888853</v>
      </c>
      <c r="G17" s="11"/>
      <c r="H17" s="69">
        <f t="shared" si="26"/>
        <v>0.13260847298446951</v>
      </c>
      <c r="I17" s="69">
        <f>'RD T1'!E45</f>
        <v>0.13376210901065022</v>
      </c>
      <c r="J17" s="69">
        <f t="shared" si="27"/>
        <v>0.26637058199511976</v>
      </c>
      <c r="L17" t="str">
        <f t="shared" si="28"/>
        <v>34 Culture, media and sports occupations</v>
      </c>
      <c r="M17" s="69">
        <v>1.1820221334604086</v>
      </c>
      <c r="N17" s="69">
        <v>1.5563194737676147</v>
      </c>
      <c r="O17" s="69">
        <v>1.6167193332161134</v>
      </c>
      <c r="P17" s="69">
        <v>1.8488314518588196</v>
      </c>
      <c r="Q17" s="69">
        <v>2.4113731810265437</v>
      </c>
      <c r="R17" s="11"/>
      <c r="S17" s="69">
        <f t="shared" si="29"/>
        <v>0.79465384781043036</v>
      </c>
      <c r="T17" s="69">
        <f>'RD T1'!E74</f>
        <v>1.1169696170845431</v>
      </c>
      <c r="U17" s="69">
        <f t="shared" si="30"/>
        <v>1.9116234648949735</v>
      </c>
      <c r="W17" t="str">
        <f t="shared" si="31"/>
        <v>34 Culture, media and sports occupations</v>
      </c>
      <c r="X17" s="69">
        <v>2.6776295160286776</v>
      </c>
      <c r="Y17" s="69">
        <v>3.1526267988163243</v>
      </c>
      <c r="Z17" s="69">
        <v>3.4454398442477276</v>
      </c>
      <c r="AA17" s="69">
        <v>3.0292759809402936</v>
      </c>
      <c r="AB17" s="69">
        <v>3.2487203311564192</v>
      </c>
      <c r="AC17" s="69"/>
      <c r="AD17" s="69">
        <f t="shared" si="32"/>
        <v>-0.19671951309130842</v>
      </c>
      <c r="AE17" s="69">
        <f>'RD T1'!E103</f>
        <v>1.5811655655920418</v>
      </c>
      <c r="AF17" s="69">
        <f t="shared" si="33"/>
        <v>1.3844460525007334</v>
      </c>
      <c r="AH17" t="str">
        <f t="shared" si="34"/>
        <v>34 Culture, media and sports occupations</v>
      </c>
      <c r="AI17" s="69">
        <v>0.36390353265687059</v>
      </c>
      <c r="AJ17" s="69">
        <v>0.42457661640145838</v>
      </c>
      <c r="AK17" s="69">
        <v>0.43443871591183852</v>
      </c>
      <c r="AL17" s="69">
        <v>0.39011972672841549</v>
      </c>
      <c r="AM17" s="69">
        <v>0.4885867262639475</v>
      </c>
      <c r="AN17" s="69"/>
      <c r="AO17" s="69">
        <f t="shared" si="35"/>
        <v>5.4148010352108977E-2</v>
      </c>
      <c r="AP17" s="69">
        <f>'RD T1'!E132</f>
        <v>0.20995823747392492</v>
      </c>
      <c r="AQ17" s="69">
        <f t="shared" si="36"/>
        <v>0.26410624782603387</v>
      </c>
      <c r="AS17" t="str">
        <f t="shared" si="37"/>
        <v>34 Culture, media and sports occupations</v>
      </c>
      <c r="AT17" s="69">
        <v>0.44818315266510739</v>
      </c>
      <c r="AU17" s="69">
        <v>0.46545251181915326</v>
      </c>
      <c r="AV17" s="69">
        <v>0.5340002448321608</v>
      </c>
      <c r="AW17" s="69">
        <v>0.44493062438459996</v>
      </c>
      <c r="AX17" s="69">
        <v>0.46637740477214384</v>
      </c>
      <c r="AY17" s="69"/>
      <c r="AZ17" s="69">
        <f t="shared" si="38"/>
        <v>-6.7622840060016953E-2</v>
      </c>
      <c r="BA17" s="69">
        <f>'RD T1'!E161</f>
        <v>0.22306571871800748</v>
      </c>
      <c r="BB17" s="69">
        <f t="shared" si="39"/>
        <v>0.15544287865799053</v>
      </c>
      <c r="BD17" t="str">
        <f t="shared" si="40"/>
        <v>34 Culture, media and sports occupations</v>
      </c>
      <c r="BE17" s="69">
        <v>1.3060723244337726</v>
      </c>
      <c r="BF17" s="69">
        <v>1.4264170689959708</v>
      </c>
      <c r="BG17" s="69">
        <v>1.7489108236436519</v>
      </c>
      <c r="BH17" s="69">
        <v>1.1989260220320794</v>
      </c>
      <c r="BI17" s="69">
        <v>1.1916428688431016</v>
      </c>
      <c r="BJ17" s="69"/>
      <c r="BK17" s="69">
        <f t="shared" si="41"/>
        <v>-0.55726795480055036</v>
      </c>
      <c r="BL17" s="69">
        <f>'RD T1'!E190</f>
        <v>0.46908339409116812</v>
      </c>
      <c r="BM17" s="69">
        <f t="shared" si="42"/>
        <v>-8.8184560709382243E-2</v>
      </c>
      <c r="BO17" t="str">
        <f t="shared" si="43"/>
        <v>34 Culture, media and sports occupations</v>
      </c>
      <c r="BP17" s="69">
        <v>0.64546997272510132</v>
      </c>
      <c r="BQ17" s="69">
        <v>0.52823063108080281</v>
      </c>
      <c r="BR17" s="69">
        <v>0.70803593264767606</v>
      </c>
      <c r="BS17" s="69">
        <v>0.38696739260257051</v>
      </c>
      <c r="BT17" s="69">
        <v>0.23296274968392872</v>
      </c>
      <c r="BU17" s="69"/>
      <c r="BV17" s="69">
        <f t="shared" si="44"/>
        <v>-0.47507318296374734</v>
      </c>
      <c r="BW17" s="69">
        <f>'RD T1'!E219</f>
        <v>0.13039995445378283</v>
      </c>
      <c r="BX17" s="69">
        <f t="shared" si="45"/>
        <v>-0.34467322850996451</v>
      </c>
      <c r="BZ17" t="str">
        <f t="shared" si="46"/>
        <v>34 Culture, media and sports occupations</v>
      </c>
      <c r="CA17" s="69">
        <v>0.66411823571782769</v>
      </c>
      <c r="CB17" s="69">
        <v>0.68481175395760518</v>
      </c>
      <c r="CC17" s="69">
        <v>0.68488412441313673</v>
      </c>
      <c r="CD17" s="69">
        <v>0.44172559763405783</v>
      </c>
      <c r="CE17" s="69">
        <v>0.24344190601576307</v>
      </c>
      <c r="CF17" s="69"/>
      <c r="CG17" s="69">
        <f t="shared" si="47"/>
        <v>-0.44144221839737363</v>
      </c>
      <c r="CH17" s="69">
        <f>'RD T1'!E248</f>
        <v>0.13894853771438806</v>
      </c>
      <c r="CI17" s="69">
        <f t="shared" si="48"/>
        <v>-0.30249368068298554</v>
      </c>
      <c r="CK17" t="str">
        <f t="shared" si="49"/>
        <v>34 Culture, media and sports occupations</v>
      </c>
      <c r="CL17" s="69">
        <v>0.19419156907543067</v>
      </c>
      <c r="CM17" s="69">
        <v>0.29910945577001613</v>
      </c>
      <c r="CN17" s="69">
        <v>0.25892953082080733</v>
      </c>
      <c r="CO17" s="69">
        <v>0.21414662051419112</v>
      </c>
      <c r="CP17" s="69">
        <v>0.13844058490295283</v>
      </c>
      <c r="CQ17" s="69"/>
      <c r="CR17" s="69">
        <f t="shared" si="50"/>
        <v>-0.1204889459178545</v>
      </c>
      <c r="CS17" s="69">
        <f>'RD T1'!E277</f>
        <v>8.2525785286738859E-2</v>
      </c>
      <c r="CT17" s="69">
        <f t="shared" si="51"/>
        <v>-3.7963160631115642E-2</v>
      </c>
    </row>
    <row r="18" spans="1:98" x14ac:dyDescent="0.2">
      <c r="A18" s="10" t="str">
        <f>name!D14</f>
        <v>35 Business and public service associate professionals</v>
      </c>
      <c r="B18" s="69">
        <v>0.31932147199634753</v>
      </c>
      <c r="C18" s="69">
        <v>0.39301421009229986</v>
      </c>
      <c r="D18" s="69">
        <v>0.3643833665125969</v>
      </c>
      <c r="E18" s="69">
        <v>0.5207619136397249</v>
      </c>
      <c r="F18" s="69">
        <v>0.74623100545553889</v>
      </c>
      <c r="G18" s="11"/>
      <c r="H18" s="69">
        <f t="shared" si="26"/>
        <v>0.38184763894294199</v>
      </c>
      <c r="I18" s="69">
        <f>'RD T1'!E46</f>
        <v>0.30692111909350178</v>
      </c>
      <c r="J18" s="69">
        <f t="shared" si="27"/>
        <v>0.68876875803644377</v>
      </c>
      <c r="L18" t="str">
        <f t="shared" si="28"/>
        <v>35 Business and public service associate professionals</v>
      </c>
      <c r="M18" s="69">
        <v>3.3055950375028567</v>
      </c>
      <c r="N18" s="69">
        <v>4.0837579467783112</v>
      </c>
      <c r="O18" s="69">
        <v>3.8714258849478664</v>
      </c>
      <c r="P18" s="69">
        <v>5.4002269443065609</v>
      </c>
      <c r="Q18" s="69">
        <v>7.3642649658141375</v>
      </c>
      <c r="R18" s="11"/>
      <c r="S18" s="69">
        <f t="shared" si="29"/>
        <v>3.492839080866271</v>
      </c>
      <c r="T18" s="69">
        <f>'RD T1'!E75</f>
        <v>3.1695892438777231</v>
      </c>
      <c r="U18" s="69">
        <f t="shared" si="30"/>
        <v>6.6624283247439937</v>
      </c>
      <c r="W18" t="str">
        <f t="shared" si="31"/>
        <v>35 Business and public service associate professionals</v>
      </c>
      <c r="X18" s="69">
        <v>7.6833301799553952</v>
      </c>
      <c r="Y18" s="69">
        <v>8.4699251647315954</v>
      </c>
      <c r="Z18" s="69">
        <v>8.7354942368212409</v>
      </c>
      <c r="AA18" s="69">
        <v>9.4602085339959885</v>
      </c>
      <c r="AB18" s="69">
        <v>10.451476473773772</v>
      </c>
      <c r="AC18" s="69"/>
      <c r="AD18" s="69">
        <f t="shared" si="32"/>
        <v>1.7159822369525308</v>
      </c>
      <c r="AE18" s="69">
        <f>'RD T1'!E104</f>
        <v>5.0553740288343274</v>
      </c>
      <c r="AF18" s="69">
        <f t="shared" si="33"/>
        <v>6.7713562657868582</v>
      </c>
      <c r="AH18" t="str">
        <f t="shared" si="34"/>
        <v>35 Business and public service associate professionals</v>
      </c>
      <c r="AI18" s="69">
        <v>2.1918913749503011</v>
      </c>
      <c r="AJ18" s="69">
        <v>2.3513380999890114</v>
      </c>
      <c r="AK18" s="69">
        <v>2.5345494912416888</v>
      </c>
      <c r="AL18" s="69">
        <v>2.7441173232657405</v>
      </c>
      <c r="AM18" s="69">
        <v>3.1280999592552612</v>
      </c>
      <c r="AN18" s="69"/>
      <c r="AO18" s="69">
        <f t="shared" si="35"/>
        <v>0.59355046801357236</v>
      </c>
      <c r="AP18" s="69">
        <f>'RD T1'!E133</f>
        <v>1.4063441956858993</v>
      </c>
      <c r="AQ18" s="69">
        <f t="shared" si="36"/>
        <v>1.9998946636994717</v>
      </c>
      <c r="AS18" t="str">
        <f t="shared" si="37"/>
        <v>35 Business and public service associate professionals</v>
      </c>
      <c r="AT18" s="69">
        <v>1.8847134525683582</v>
      </c>
      <c r="AU18" s="69">
        <v>2.0089416664806747</v>
      </c>
      <c r="AV18" s="69">
        <v>2.1487903521330347</v>
      </c>
      <c r="AW18" s="69">
        <v>2.306040210364285</v>
      </c>
      <c r="AX18" s="69">
        <v>2.6042364017069524</v>
      </c>
      <c r="AY18" s="69"/>
      <c r="AZ18" s="69">
        <f t="shared" si="38"/>
        <v>0.45544604957391766</v>
      </c>
      <c r="BA18" s="69">
        <f>'RD T1'!E162</f>
        <v>1.1651955507097402</v>
      </c>
      <c r="BB18" s="69">
        <f t="shared" si="39"/>
        <v>1.6206416002836579</v>
      </c>
      <c r="BD18" t="str">
        <f t="shared" si="40"/>
        <v>35 Business and public service associate professionals</v>
      </c>
      <c r="BE18" s="69">
        <v>6.4584876414293886</v>
      </c>
      <c r="BF18" s="69">
        <v>6.9494562039134022</v>
      </c>
      <c r="BG18" s="69">
        <v>8.2753811668001358</v>
      </c>
      <c r="BH18" s="69">
        <v>7.4374416728047255</v>
      </c>
      <c r="BI18" s="69">
        <v>7.844854968939825</v>
      </c>
      <c r="BJ18" s="69"/>
      <c r="BK18" s="69">
        <f t="shared" si="41"/>
        <v>-0.43052619786031077</v>
      </c>
      <c r="BL18" s="69">
        <f>'RD T1'!E191</f>
        <v>3.2049734701959518</v>
      </c>
      <c r="BM18" s="69">
        <f t="shared" si="42"/>
        <v>2.774447272335641</v>
      </c>
      <c r="BO18" t="str">
        <f t="shared" si="43"/>
        <v>35 Business and public service associate professionals</v>
      </c>
      <c r="BP18" s="69">
        <v>5.0471293885726549</v>
      </c>
      <c r="BQ18" s="69">
        <v>5.0726866163055968</v>
      </c>
      <c r="BR18" s="69">
        <v>6.1301896160210134</v>
      </c>
      <c r="BS18" s="69">
        <v>4.9694702368203085</v>
      </c>
      <c r="BT18" s="69">
        <v>3.9872210363450571</v>
      </c>
      <c r="BU18" s="69"/>
      <c r="BV18" s="69">
        <f t="shared" si="44"/>
        <v>-2.1429685796759563</v>
      </c>
      <c r="BW18" s="69">
        <f>'RD T1'!E220</f>
        <v>1.8951179627029815</v>
      </c>
      <c r="BX18" s="69">
        <f t="shared" si="45"/>
        <v>-0.24785061697297484</v>
      </c>
      <c r="BZ18" t="str">
        <f t="shared" si="46"/>
        <v>35 Business and public service associate professionals</v>
      </c>
      <c r="CA18" s="69">
        <v>3.336852887208825</v>
      </c>
      <c r="CB18" s="69">
        <v>3.2202482519237901</v>
      </c>
      <c r="CC18" s="69">
        <v>3.2260125988401356</v>
      </c>
      <c r="CD18" s="69">
        <v>2.6556816122302997</v>
      </c>
      <c r="CE18" s="69">
        <v>1.6443577837583179</v>
      </c>
      <c r="CF18" s="69"/>
      <c r="CG18" s="69">
        <f t="shared" si="47"/>
        <v>-1.5816548150818177</v>
      </c>
      <c r="CH18" s="69">
        <f>'RD T1'!E249</f>
        <v>0.79551021829437385</v>
      </c>
      <c r="CI18" s="69">
        <f t="shared" si="48"/>
        <v>-0.78614459678744386</v>
      </c>
      <c r="CK18" t="str">
        <f t="shared" si="49"/>
        <v>35 Business and public service associate professionals</v>
      </c>
      <c r="CL18" s="69">
        <v>0.72770047603576904</v>
      </c>
      <c r="CM18" s="69">
        <v>0.80618232291015957</v>
      </c>
      <c r="CN18" s="69">
        <v>0.71444956964479545</v>
      </c>
      <c r="CO18" s="69">
        <v>0.51742710963430927</v>
      </c>
      <c r="CP18" s="69">
        <v>0.38389842534538504</v>
      </c>
      <c r="CQ18" s="69"/>
      <c r="CR18" s="69">
        <f t="shared" si="50"/>
        <v>-0.3305511442994104</v>
      </c>
      <c r="CS18" s="69">
        <f>'RD T1'!E278</f>
        <v>0.17396636508702723</v>
      </c>
      <c r="CT18" s="69">
        <f t="shared" si="51"/>
        <v>-0.15658477921238317</v>
      </c>
    </row>
    <row r="19" spans="1:98" x14ac:dyDescent="0.2">
      <c r="A19" s="10" t="str">
        <f>name!D15</f>
        <v>41 Administrative occupations</v>
      </c>
      <c r="B19" s="69">
        <v>0.36283482730717315</v>
      </c>
      <c r="C19" s="69">
        <v>0.38976578578027521</v>
      </c>
      <c r="D19" s="69">
        <v>0.36074069728539299</v>
      </c>
      <c r="E19" s="69">
        <v>0.57668855764869542</v>
      </c>
      <c r="F19" s="69">
        <v>0.88118874861136742</v>
      </c>
      <c r="G19" s="11"/>
      <c r="H19" s="69">
        <f t="shared" si="26"/>
        <v>0.52044805132597438</v>
      </c>
      <c r="I19" s="69">
        <f>'RD T1'!E47</f>
        <v>0.35738071952647693</v>
      </c>
      <c r="J19" s="69">
        <f t="shared" si="27"/>
        <v>0.87782877085245126</v>
      </c>
      <c r="L19" t="str">
        <f t="shared" si="28"/>
        <v>41 Administrative occupations</v>
      </c>
      <c r="M19" s="69">
        <v>3.1585496754153048</v>
      </c>
      <c r="N19" s="69">
        <v>3.6701098967503816</v>
      </c>
      <c r="O19" s="69">
        <v>3.4737225285699056</v>
      </c>
      <c r="P19" s="69">
        <v>5.5924293754797842</v>
      </c>
      <c r="Q19" s="69">
        <v>8.0011194858594017</v>
      </c>
      <c r="R19" s="11"/>
      <c r="S19" s="69">
        <f t="shared" si="29"/>
        <v>4.5273969572894961</v>
      </c>
      <c r="T19" s="69">
        <f>'RD T1'!E76</f>
        <v>3.5189351856349642</v>
      </c>
      <c r="U19" s="69">
        <f t="shared" si="30"/>
        <v>8.0463321429244594</v>
      </c>
      <c r="W19" t="str">
        <f t="shared" si="31"/>
        <v>41 Administrative occupations</v>
      </c>
      <c r="X19" s="69">
        <v>11.28952510397596</v>
      </c>
      <c r="Y19" s="69">
        <v>11.583863439285762</v>
      </c>
      <c r="Z19" s="69">
        <v>12.038632493020955</v>
      </c>
      <c r="AA19" s="69">
        <v>15.29608531171594</v>
      </c>
      <c r="AB19" s="69">
        <v>18.821066251765824</v>
      </c>
      <c r="AC19" s="69"/>
      <c r="AD19" s="69">
        <f t="shared" si="32"/>
        <v>6.7824337587448689</v>
      </c>
      <c r="AE19" s="69">
        <f>'RD T1'!E105</f>
        <v>8.90275375802449</v>
      </c>
      <c r="AF19" s="69">
        <f t="shared" si="33"/>
        <v>15.685187516769359</v>
      </c>
      <c r="AH19" t="str">
        <f t="shared" si="34"/>
        <v>41 Administrative occupations</v>
      </c>
      <c r="AI19" s="69">
        <v>4.0147060747407517</v>
      </c>
      <c r="AJ19" s="69">
        <v>4.1909500017746204</v>
      </c>
      <c r="AK19" s="69">
        <v>4.2776881629839192</v>
      </c>
      <c r="AL19" s="69">
        <v>5.2110692238905427</v>
      </c>
      <c r="AM19" s="69">
        <v>6.0834222140154299</v>
      </c>
      <c r="AN19" s="69"/>
      <c r="AO19" s="69">
        <f t="shared" si="35"/>
        <v>1.8057340510315107</v>
      </c>
      <c r="AP19" s="69">
        <f>'RD T1'!E134</f>
        <v>3.1344411314648153</v>
      </c>
      <c r="AQ19" s="69">
        <f t="shared" si="36"/>
        <v>4.9401751824963256</v>
      </c>
      <c r="AS19" t="str">
        <f t="shared" si="37"/>
        <v>41 Administrative occupations</v>
      </c>
      <c r="AT19" s="69">
        <v>3.7616502920740889</v>
      </c>
      <c r="AU19" s="69">
        <v>3.7773180059411713</v>
      </c>
      <c r="AV19" s="69">
        <v>3.9127864744440335</v>
      </c>
      <c r="AW19" s="69">
        <v>4.4863922501360616</v>
      </c>
      <c r="AX19" s="69">
        <v>5.2275201553180217</v>
      </c>
      <c r="AY19" s="69"/>
      <c r="AZ19" s="69">
        <f t="shared" si="38"/>
        <v>1.3147336808739882</v>
      </c>
      <c r="BA19" s="69">
        <f>'RD T1'!E163</f>
        <v>2.5517440938696132</v>
      </c>
      <c r="BB19" s="69">
        <f t="shared" si="39"/>
        <v>3.8664777747436014</v>
      </c>
      <c r="BD19" t="str">
        <f t="shared" si="40"/>
        <v>41 Administrative occupations</v>
      </c>
      <c r="BE19" s="69">
        <v>14.303122667828911</v>
      </c>
      <c r="BF19" s="69">
        <v>13.970085531045793</v>
      </c>
      <c r="BG19" s="69">
        <v>16.175558222350553</v>
      </c>
      <c r="BH19" s="69">
        <v>16.229313597787257</v>
      </c>
      <c r="BI19" s="69">
        <v>16.11603226622255</v>
      </c>
      <c r="BJ19" s="69"/>
      <c r="BK19" s="69">
        <f t="shared" si="41"/>
        <v>-5.9525956128002377E-2</v>
      </c>
      <c r="BL19" s="69">
        <f>'RD T1'!E192</f>
        <v>7.3741532527939437</v>
      </c>
      <c r="BM19" s="69">
        <f t="shared" si="42"/>
        <v>7.3146272966659414</v>
      </c>
      <c r="BO19" t="str">
        <f t="shared" si="43"/>
        <v>41 Administrative occupations</v>
      </c>
      <c r="BP19" s="69">
        <v>15.635241046179454</v>
      </c>
      <c r="BQ19" s="69">
        <v>14.111047505260041</v>
      </c>
      <c r="BR19" s="69">
        <v>16.874710334103082</v>
      </c>
      <c r="BS19" s="69">
        <v>14.678379247946188</v>
      </c>
      <c r="BT19" s="69">
        <v>10.510131300563286</v>
      </c>
      <c r="BU19" s="69"/>
      <c r="BV19" s="69">
        <f t="shared" si="44"/>
        <v>-6.3645790335397958</v>
      </c>
      <c r="BW19" s="69">
        <f>'RD T1'!E221</f>
        <v>5.7772363761614622</v>
      </c>
      <c r="BX19" s="69">
        <f t="shared" si="45"/>
        <v>-0.58734265737833358</v>
      </c>
      <c r="BZ19" t="str">
        <f t="shared" si="46"/>
        <v>41 Administrative occupations</v>
      </c>
      <c r="CA19" s="69">
        <v>8.8690923696079391</v>
      </c>
      <c r="CB19" s="69">
        <v>7.5044149021707431</v>
      </c>
      <c r="CC19" s="69">
        <v>6.962743529424805</v>
      </c>
      <c r="CD19" s="69">
        <v>5.0876680427094723</v>
      </c>
      <c r="CE19" s="69">
        <v>2.0113301831806405</v>
      </c>
      <c r="CF19" s="69"/>
      <c r="CG19" s="69">
        <f t="shared" si="47"/>
        <v>-4.9514133462441645</v>
      </c>
      <c r="CH19" s="69">
        <f>'RD T1'!E250</f>
        <v>1.4368393822101775</v>
      </c>
      <c r="CI19" s="69">
        <f t="shared" si="48"/>
        <v>-3.5145739640339873</v>
      </c>
      <c r="CK19" t="str">
        <f t="shared" si="49"/>
        <v>41 Administrative occupations</v>
      </c>
      <c r="CL19" s="69">
        <v>2.0241831070835774</v>
      </c>
      <c r="CM19" s="69">
        <v>1.8397802294279866</v>
      </c>
      <c r="CN19" s="69">
        <v>1.7056311183793602</v>
      </c>
      <c r="CO19" s="69">
        <v>1.2956237065367269</v>
      </c>
      <c r="CP19" s="69">
        <v>0.68057761071472356</v>
      </c>
      <c r="CQ19" s="69"/>
      <c r="CR19" s="69">
        <f t="shared" si="50"/>
        <v>-1.0250535076646368</v>
      </c>
      <c r="CS19" s="69">
        <f>'RD T1'!E279</f>
        <v>0.36640020851107902</v>
      </c>
      <c r="CT19" s="69">
        <f t="shared" si="51"/>
        <v>-0.65865329915355775</v>
      </c>
    </row>
    <row r="20" spans="1:98" x14ac:dyDescent="0.2">
      <c r="A20" s="10" t="str">
        <f>name!D16</f>
        <v>42 Secretarial and related occupations</v>
      </c>
      <c r="B20" s="69">
        <v>2.1947327602759963E-2</v>
      </c>
      <c r="C20" s="69">
        <v>2.6017964732699073E-2</v>
      </c>
      <c r="D20" s="69">
        <v>2.1210854250624619E-2</v>
      </c>
      <c r="E20" s="69">
        <v>4.0044906458366787E-2</v>
      </c>
      <c r="F20" s="69">
        <v>7.2734193278543149E-2</v>
      </c>
      <c r="G20" s="11"/>
      <c r="H20" s="69">
        <f t="shared" si="26"/>
        <v>5.152333902791853E-2</v>
      </c>
      <c r="I20" s="69">
        <f>'RD T1'!E48</f>
        <v>3.1439831471120873E-2</v>
      </c>
      <c r="J20" s="69">
        <f t="shared" si="27"/>
        <v>8.2963170499039396E-2</v>
      </c>
      <c r="L20" t="str">
        <f t="shared" si="28"/>
        <v>42 Secretarial and related occupations</v>
      </c>
      <c r="M20" s="69">
        <v>0.53690517512793046</v>
      </c>
      <c r="N20" s="69">
        <v>0.58973734483457796</v>
      </c>
      <c r="O20" s="69">
        <v>0.53121186534048948</v>
      </c>
      <c r="P20" s="69">
        <v>0.92285527074957685</v>
      </c>
      <c r="Q20" s="69">
        <v>1.1904053098756371</v>
      </c>
      <c r="R20" s="11"/>
      <c r="S20" s="69">
        <f t="shared" si="29"/>
        <v>0.65919344453514761</v>
      </c>
      <c r="T20" s="69">
        <f>'RD T1'!E77</f>
        <v>0.59117125702993212</v>
      </c>
      <c r="U20" s="69">
        <f t="shared" si="30"/>
        <v>1.2503647015650796</v>
      </c>
      <c r="W20" t="str">
        <f t="shared" si="31"/>
        <v>42 Secretarial and related occupations</v>
      </c>
      <c r="X20" s="69">
        <v>1.9136201369703516</v>
      </c>
      <c r="Y20" s="69">
        <v>1.8329464767577632</v>
      </c>
      <c r="Z20" s="69">
        <v>1.7375902150941029</v>
      </c>
      <c r="AA20" s="69">
        <v>2.3554095856798782</v>
      </c>
      <c r="AB20" s="69">
        <v>3.0399819263907717</v>
      </c>
      <c r="AC20" s="69"/>
      <c r="AD20" s="69">
        <f t="shared" si="32"/>
        <v>1.3023917112966688</v>
      </c>
      <c r="AE20" s="69">
        <f>'RD T1'!E106</f>
        <v>1.5713467672812846</v>
      </c>
      <c r="AF20" s="69">
        <f t="shared" si="33"/>
        <v>2.8737384785779536</v>
      </c>
      <c r="AH20" t="str">
        <f t="shared" si="34"/>
        <v>42 Secretarial and related occupations</v>
      </c>
      <c r="AI20" s="69">
        <v>0.98084673940136524</v>
      </c>
      <c r="AJ20" s="69">
        <v>0.88804011533331373</v>
      </c>
      <c r="AK20" s="69">
        <v>0.88337996704072053</v>
      </c>
      <c r="AL20" s="69">
        <v>1.0729881535668364</v>
      </c>
      <c r="AM20" s="69">
        <v>1.1865016940755928</v>
      </c>
      <c r="AN20" s="69"/>
      <c r="AO20" s="69">
        <f t="shared" si="35"/>
        <v>0.30312172703487228</v>
      </c>
      <c r="AP20" s="69">
        <f>'RD T1'!E135</f>
        <v>0.65855952600274559</v>
      </c>
      <c r="AQ20" s="69">
        <f t="shared" si="36"/>
        <v>0.96168125303761787</v>
      </c>
      <c r="AS20" t="str">
        <f t="shared" si="37"/>
        <v>42 Secretarial and related occupations</v>
      </c>
      <c r="AT20" s="69">
        <v>0.74680317578292688</v>
      </c>
      <c r="AU20" s="69">
        <v>0.66568102901544679</v>
      </c>
      <c r="AV20" s="69">
        <v>0.65064912960240651</v>
      </c>
      <c r="AW20" s="69">
        <v>0.7595857679729805</v>
      </c>
      <c r="AX20" s="69">
        <v>0.73503548379146755</v>
      </c>
      <c r="AY20" s="69"/>
      <c r="AZ20" s="69">
        <f t="shared" si="38"/>
        <v>8.4386354189061041E-2</v>
      </c>
      <c r="BA20" s="69">
        <f>'RD T1'!E164</f>
        <v>0.4320984572785122</v>
      </c>
      <c r="BB20" s="69">
        <f t="shared" si="39"/>
        <v>0.5164848114675733</v>
      </c>
      <c r="BD20" t="str">
        <f t="shared" si="40"/>
        <v>42 Secretarial and related occupations</v>
      </c>
      <c r="BE20" s="69">
        <v>3.260484535893124</v>
      </c>
      <c r="BF20" s="69">
        <v>2.8795379281973008</v>
      </c>
      <c r="BG20" s="69">
        <v>3.2364702936094467</v>
      </c>
      <c r="BH20" s="69">
        <v>3.3942356908084514</v>
      </c>
      <c r="BI20" s="69">
        <v>1.7086952812570197</v>
      </c>
      <c r="BJ20" s="69"/>
      <c r="BK20" s="69">
        <f t="shared" si="41"/>
        <v>-1.527775012352427</v>
      </c>
      <c r="BL20" s="69">
        <f>'RD T1'!E193</f>
        <v>1.4220316292711406</v>
      </c>
      <c r="BM20" s="69">
        <f t="shared" si="42"/>
        <v>-0.10574338308128639</v>
      </c>
      <c r="BO20" t="str">
        <f t="shared" si="43"/>
        <v>42 Secretarial and related occupations</v>
      </c>
      <c r="BP20" s="69">
        <v>3.8759850896108317</v>
      </c>
      <c r="BQ20" s="69">
        <v>3.0258060700389411</v>
      </c>
      <c r="BR20" s="69">
        <v>3.4467387890775787</v>
      </c>
      <c r="BS20" s="69">
        <v>2.4676741644288476</v>
      </c>
      <c r="BT20" s="69">
        <v>0.62120217676892764</v>
      </c>
      <c r="BU20" s="69"/>
      <c r="BV20" s="69">
        <f t="shared" si="44"/>
        <v>-2.8255366123086509</v>
      </c>
      <c r="BW20" s="69">
        <f>'RD T1'!E222</f>
        <v>0.89265951243099317</v>
      </c>
      <c r="BX20" s="69">
        <f t="shared" si="45"/>
        <v>-1.9328770998776577</v>
      </c>
      <c r="BZ20" t="str">
        <f t="shared" si="46"/>
        <v>42 Secretarial and related occupations</v>
      </c>
      <c r="CA20" s="69">
        <v>3.5559865137964626</v>
      </c>
      <c r="CB20" s="69">
        <v>3.1482809136131342</v>
      </c>
      <c r="CC20" s="69">
        <v>2.7067927399278866</v>
      </c>
      <c r="CD20" s="69">
        <v>1.6090172794418856</v>
      </c>
      <c r="CE20" s="69">
        <v>0.48051405440634165</v>
      </c>
      <c r="CF20" s="69"/>
      <c r="CG20" s="69">
        <f t="shared" si="47"/>
        <v>-2.2262786855215451</v>
      </c>
      <c r="CH20" s="69">
        <f>'RD T1'!E251</f>
        <v>0.51699620120067458</v>
      </c>
      <c r="CI20" s="69">
        <f t="shared" si="48"/>
        <v>-1.7092824843208705</v>
      </c>
      <c r="CK20" t="str">
        <f t="shared" si="49"/>
        <v>42 Secretarial and related occupations</v>
      </c>
      <c r="CL20" s="69">
        <v>0.79351155834325326</v>
      </c>
      <c r="CM20" s="69">
        <v>0.80064830662130637</v>
      </c>
      <c r="CN20" s="69">
        <v>0.70005671205948317</v>
      </c>
      <c r="CO20" s="69">
        <v>0.61752995654603204</v>
      </c>
      <c r="CP20" s="69">
        <v>0.67470542635498498</v>
      </c>
      <c r="CQ20" s="69"/>
      <c r="CR20" s="69">
        <f t="shared" si="50"/>
        <v>-2.5351285704498183E-2</v>
      </c>
      <c r="CS20" s="69">
        <f>'RD T1'!E280</f>
        <v>0.26871365037903805</v>
      </c>
      <c r="CT20" s="69">
        <f t="shared" si="51"/>
        <v>0.24336236467453987</v>
      </c>
    </row>
    <row r="21" spans="1:98" x14ac:dyDescent="0.2">
      <c r="A21" s="10" t="str">
        <f>name!D17</f>
        <v>51 Skilled agricultural and related trades</v>
      </c>
      <c r="B21" s="69">
        <v>8.5034877728300592E-3</v>
      </c>
      <c r="C21" s="69">
        <v>1.5409236936968366E-2</v>
      </c>
      <c r="D21" s="69">
        <v>8.2514802201202782E-3</v>
      </c>
      <c r="E21" s="69">
        <v>1.1641146253925436E-2</v>
      </c>
      <c r="F21" s="69">
        <v>2.0166735671913055E-2</v>
      </c>
      <c r="G21" s="11"/>
      <c r="H21" s="69">
        <f t="shared" si="26"/>
        <v>1.1915255451792776E-2</v>
      </c>
      <c r="I21" s="69">
        <f>'RD T1'!E49</f>
        <v>9.0612621965699188E-3</v>
      </c>
      <c r="J21" s="69">
        <f t="shared" si="27"/>
        <v>2.0976517648362697E-2</v>
      </c>
      <c r="L21" t="str">
        <f t="shared" si="28"/>
        <v>51 Skilled agricultural and related trades</v>
      </c>
      <c r="M21" s="69">
        <v>9.534203241346427E-2</v>
      </c>
      <c r="N21" s="69">
        <v>0.1039379125665547</v>
      </c>
      <c r="O21" s="69">
        <v>8.2574286268760025E-2</v>
      </c>
      <c r="P21" s="69">
        <v>0.12054767802792329</v>
      </c>
      <c r="Q21" s="69">
        <v>0.19713083730280823</v>
      </c>
      <c r="R21" s="11"/>
      <c r="S21" s="69">
        <f t="shared" si="29"/>
        <v>0.1145565510340482</v>
      </c>
      <c r="T21" s="69">
        <f>'RD T1'!E78</f>
        <v>8.7430721659493768E-2</v>
      </c>
      <c r="U21" s="69">
        <f t="shared" si="30"/>
        <v>0.20198727269354197</v>
      </c>
      <c r="W21" t="str">
        <f t="shared" si="31"/>
        <v>51 Skilled agricultural and related trades</v>
      </c>
      <c r="X21" s="69">
        <v>0.66543795740518019</v>
      </c>
      <c r="Y21" s="69">
        <v>0.69518277088998659</v>
      </c>
      <c r="Z21" s="69">
        <v>0.65900255463663471</v>
      </c>
      <c r="AA21" s="69">
        <v>0.77689305405390918</v>
      </c>
      <c r="AB21" s="69">
        <v>1.1353342153152959</v>
      </c>
      <c r="AC21" s="69"/>
      <c r="AD21" s="69">
        <f t="shared" si="32"/>
        <v>0.47633166067866117</v>
      </c>
      <c r="AE21" s="69">
        <f>'RD T1'!E107</f>
        <v>0.60928037052561113</v>
      </c>
      <c r="AF21" s="69">
        <f t="shared" si="33"/>
        <v>1.0856120312042723</v>
      </c>
      <c r="AH21" t="str">
        <f t="shared" si="34"/>
        <v>51 Skilled agricultural and related trades</v>
      </c>
      <c r="AI21" s="69">
        <v>0.33264643374241315</v>
      </c>
      <c r="AJ21" s="69">
        <v>0.3854415813233032</v>
      </c>
      <c r="AK21" s="69">
        <v>0.34371181485441654</v>
      </c>
      <c r="AL21" s="69">
        <v>0.40827346615860916</v>
      </c>
      <c r="AM21" s="69">
        <v>0.578229082658407</v>
      </c>
      <c r="AN21" s="69"/>
      <c r="AO21" s="69">
        <f t="shared" si="35"/>
        <v>0.23451726780399046</v>
      </c>
      <c r="AP21" s="69">
        <f>'RD T1'!E136</f>
        <v>0.33940503440346775</v>
      </c>
      <c r="AQ21" s="69">
        <f t="shared" si="36"/>
        <v>0.57392230220745821</v>
      </c>
      <c r="AS21" t="str">
        <f t="shared" si="37"/>
        <v>51 Skilled agricultural and related trades</v>
      </c>
      <c r="AT21" s="69">
        <v>0.48296084669637807</v>
      </c>
      <c r="AU21" s="69">
        <v>0.52456571007651254</v>
      </c>
      <c r="AV21" s="69">
        <v>0.52126831989112965</v>
      </c>
      <c r="AW21" s="69">
        <v>0.57968705907357176</v>
      </c>
      <c r="AX21" s="69">
        <v>0.798489523169162</v>
      </c>
      <c r="AY21" s="69"/>
      <c r="AZ21" s="69">
        <f t="shared" si="38"/>
        <v>0.27722120327803235</v>
      </c>
      <c r="BA21" s="69">
        <f>'RD T1'!E165</f>
        <v>0.43068336493672732</v>
      </c>
      <c r="BB21" s="69">
        <f t="shared" si="39"/>
        <v>0.70790456821475967</v>
      </c>
      <c r="BD21" t="str">
        <f t="shared" si="40"/>
        <v>51 Skilled agricultural and related trades</v>
      </c>
      <c r="BE21" s="69">
        <v>1.0068246907877234</v>
      </c>
      <c r="BF21" s="69">
        <v>1.0823662558420022</v>
      </c>
      <c r="BG21" s="69">
        <v>0.97544433999602997</v>
      </c>
      <c r="BH21" s="69">
        <v>0.86962361121478471</v>
      </c>
      <c r="BI21" s="69">
        <v>0.97380540925697434</v>
      </c>
      <c r="BJ21" s="69"/>
      <c r="BK21" s="69">
        <f t="shared" si="41"/>
        <v>-1.6389307390556329E-3</v>
      </c>
      <c r="BL21" s="69">
        <f>'RD T1'!E194</f>
        <v>0.45078038185995167</v>
      </c>
      <c r="BM21" s="69">
        <f t="shared" si="42"/>
        <v>0.44914145112089604</v>
      </c>
      <c r="BO21" t="str">
        <f t="shared" si="43"/>
        <v>51 Skilled agricultural and related trades</v>
      </c>
      <c r="BP21" s="69">
        <v>1.6374056016704215</v>
      </c>
      <c r="BQ21" s="69">
        <v>1.6302142989490407</v>
      </c>
      <c r="BR21" s="69">
        <v>1.4234246527973062</v>
      </c>
      <c r="BS21" s="69">
        <v>1.2231731335793834</v>
      </c>
      <c r="BT21" s="69">
        <v>1.0962059838594107</v>
      </c>
      <c r="BU21" s="69"/>
      <c r="BV21" s="69">
        <f t="shared" si="44"/>
        <v>-0.32721866893789553</v>
      </c>
      <c r="BW21" s="69">
        <f>'RD T1'!E223</f>
        <v>0.63327880563666272</v>
      </c>
      <c r="BX21" s="69">
        <f t="shared" si="45"/>
        <v>0.30606013669876719</v>
      </c>
      <c r="BZ21" t="str">
        <f t="shared" si="46"/>
        <v>51 Skilled agricultural and related trades</v>
      </c>
      <c r="CA21" s="69">
        <v>1.4784282703330789</v>
      </c>
      <c r="CB21" s="69">
        <v>1.1764372106842433</v>
      </c>
      <c r="CC21" s="69">
        <v>1.0706697770151621</v>
      </c>
      <c r="CD21" s="69">
        <v>1.0301034175066943</v>
      </c>
      <c r="CE21" s="69">
        <v>1.1337919057609847</v>
      </c>
      <c r="CF21" s="69"/>
      <c r="CG21" s="69">
        <f t="shared" si="47"/>
        <v>6.312212874582257E-2</v>
      </c>
      <c r="CH21" s="69">
        <f>'RD T1'!E252</f>
        <v>0.48820622598536689</v>
      </c>
      <c r="CI21" s="69">
        <f t="shared" si="48"/>
        <v>0.55132835473118946</v>
      </c>
      <c r="CK21" t="str">
        <f t="shared" si="49"/>
        <v>51 Skilled agricultural and related trades</v>
      </c>
      <c r="CL21" s="69">
        <v>0.92773399771898213</v>
      </c>
      <c r="CM21" s="69">
        <v>0.8578578993087651</v>
      </c>
      <c r="CN21" s="69">
        <v>0.67414018901356287</v>
      </c>
      <c r="CO21" s="69">
        <v>0.63277005146738707</v>
      </c>
      <c r="CP21" s="69">
        <v>0.36681160058995199</v>
      </c>
      <c r="CQ21" s="69"/>
      <c r="CR21" s="69">
        <f t="shared" si="50"/>
        <v>-0.30732858842361088</v>
      </c>
      <c r="CS21" s="69">
        <f>'RD T1'!E281</f>
        <v>0.21635790172254693</v>
      </c>
      <c r="CT21" s="69">
        <f t="shared" si="51"/>
        <v>-9.0970686701063952E-2</v>
      </c>
    </row>
    <row r="22" spans="1:98" x14ac:dyDescent="0.2">
      <c r="A22" s="10" t="str">
        <f>name!D18</f>
        <v>52 Skilled metal, electrical and electronic trades</v>
      </c>
      <c r="B22" s="69">
        <v>1.474683897747678E-2</v>
      </c>
      <c r="C22" s="69">
        <v>1.550942676866276E-2</v>
      </c>
      <c r="D22" s="69">
        <v>1.3420524887642676E-2</v>
      </c>
      <c r="E22" s="69">
        <v>1.9142066804542966E-2</v>
      </c>
      <c r="F22" s="69">
        <v>2.5466707189626132E-2</v>
      </c>
      <c r="G22" s="11"/>
      <c r="H22" s="69">
        <f t="shared" si="26"/>
        <v>1.2046182301983456E-2</v>
      </c>
      <c r="I22" s="69">
        <f>'RD T1'!E50</f>
        <v>1.0211475530714628E-2</v>
      </c>
      <c r="J22" s="69">
        <f t="shared" si="27"/>
        <v>2.2257657832698084E-2</v>
      </c>
      <c r="L22" t="str">
        <f t="shared" si="28"/>
        <v>52 Skilled metal, electrical and electronic trades</v>
      </c>
      <c r="M22" s="69">
        <v>0.37932854987387515</v>
      </c>
      <c r="N22" s="69">
        <v>0.46249175285134625</v>
      </c>
      <c r="O22" s="69">
        <v>0.35248296770527748</v>
      </c>
      <c r="P22" s="69">
        <v>0.60326076462104128</v>
      </c>
      <c r="Q22" s="69">
        <v>0.85493724527877368</v>
      </c>
      <c r="R22" s="11"/>
      <c r="S22" s="69">
        <f t="shared" si="29"/>
        <v>0.50245427757349614</v>
      </c>
      <c r="T22" s="69">
        <f>'RD T1'!E79</f>
        <v>0.35710648314675275</v>
      </c>
      <c r="U22" s="69">
        <f t="shared" si="30"/>
        <v>0.8595607607202489</v>
      </c>
      <c r="W22" t="str">
        <f t="shared" si="31"/>
        <v>52 Skilled metal, electrical and electronic trades</v>
      </c>
      <c r="X22" s="69">
        <v>1.0507446621682091</v>
      </c>
      <c r="Y22" s="69">
        <v>1.1702152818067404</v>
      </c>
      <c r="Z22" s="69">
        <v>0.99645596054307051</v>
      </c>
      <c r="AA22" s="69">
        <v>1.2884085111808576</v>
      </c>
      <c r="AB22" s="69">
        <v>1.6553820500867875</v>
      </c>
      <c r="AC22" s="69"/>
      <c r="AD22" s="69">
        <f t="shared" si="32"/>
        <v>0.65892608954371701</v>
      </c>
      <c r="AE22" s="69">
        <f>'RD T1'!E108</f>
        <v>0.71809196319170443</v>
      </c>
      <c r="AF22" s="69">
        <f t="shared" si="33"/>
        <v>1.3770180527354214</v>
      </c>
      <c r="AH22" t="str">
        <f t="shared" si="34"/>
        <v>52 Skilled metal, electrical and electronic trades</v>
      </c>
      <c r="AI22" s="69">
        <v>0.39669881870443335</v>
      </c>
      <c r="AJ22" s="69">
        <v>0.41754214394920408</v>
      </c>
      <c r="AK22" s="69">
        <v>0.38017445393999533</v>
      </c>
      <c r="AL22" s="69">
        <v>0.46958049537017038</v>
      </c>
      <c r="AM22" s="69">
        <v>0.60835163272681414</v>
      </c>
      <c r="AN22" s="69"/>
      <c r="AO22" s="69">
        <f t="shared" si="35"/>
        <v>0.22817717878681881</v>
      </c>
      <c r="AP22" s="69">
        <f>'RD T1'!E137</f>
        <v>0.24611898296721343</v>
      </c>
      <c r="AQ22" s="69">
        <f t="shared" si="36"/>
        <v>0.47429616175403222</v>
      </c>
      <c r="AS22" t="str">
        <f t="shared" si="37"/>
        <v>52 Skilled metal, electrical and electronic trades</v>
      </c>
      <c r="AT22" s="69">
        <v>1.6892308672016776</v>
      </c>
      <c r="AU22" s="69">
        <v>1.7417091407008425</v>
      </c>
      <c r="AV22" s="69">
        <v>1.5328517164551563</v>
      </c>
      <c r="AW22" s="69">
        <v>1.7980736593593101</v>
      </c>
      <c r="AX22" s="69">
        <v>2.117430378545067</v>
      </c>
      <c r="AY22" s="69"/>
      <c r="AZ22" s="69">
        <f t="shared" si="38"/>
        <v>0.58457866208991072</v>
      </c>
      <c r="BA22" s="69">
        <f>'RD T1'!E166</f>
        <v>0.90407098687849996</v>
      </c>
      <c r="BB22" s="69">
        <f t="shared" si="39"/>
        <v>1.4886496489684107</v>
      </c>
      <c r="BD22" t="str">
        <f t="shared" si="40"/>
        <v>52 Skilled metal, electrical and electronic trades</v>
      </c>
      <c r="BE22" s="69">
        <v>10.350933040225616</v>
      </c>
      <c r="BF22" s="69">
        <v>10.69659195468061</v>
      </c>
      <c r="BG22" s="69">
        <v>10.239061651884585</v>
      </c>
      <c r="BH22" s="69">
        <v>9.422238128819842</v>
      </c>
      <c r="BI22" s="69">
        <v>8.7501809273039548</v>
      </c>
      <c r="BJ22" s="69"/>
      <c r="BK22" s="69">
        <f t="shared" si="41"/>
        <v>-1.4888807245806301</v>
      </c>
      <c r="BL22" s="69">
        <f>'RD T1'!E195</f>
        <v>3.1353876278989881</v>
      </c>
      <c r="BM22" s="69">
        <f t="shared" si="42"/>
        <v>1.6465069033183579</v>
      </c>
      <c r="BO22" t="str">
        <f t="shared" si="43"/>
        <v>52 Skilled metal, electrical and electronic trades</v>
      </c>
      <c r="BP22" s="69">
        <v>5.8158205304452144</v>
      </c>
      <c r="BQ22" s="69">
        <v>5.5377646367957425</v>
      </c>
      <c r="BR22" s="69">
        <v>5.1083640447232064</v>
      </c>
      <c r="BS22" s="69">
        <v>4.4841072035364204</v>
      </c>
      <c r="BT22" s="69">
        <v>3.3825434680678228</v>
      </c>
      <c r="BU22" s="69"/>
      <c r="BV22" s="69">
        <f t="shared" si="44"/>
        <v>-1.7258205766553836</v>
      </c>
      <c r="BW22" s="69">
        <f>'RD T1'!E224</f>
        <v>1.4623807193499192</v>
      </c>
      <c r="BX22" s="69">
        <f t="shared" si="45"/>
        <v>-0.26343985730546438</v>
      </c>
      <c r="BZ22" t="str">
        <f t="shared" si="46"/>
        <v>52 Skilled metal, electrical and electronic trades</v>
      </c>
      <c r="CA22" s="69">
        <v>3.3191053188267978</v>
      </c>
      <c r="CB22" s="69">
        <v>2.8688893501764308</v>
      </c>
      <c r="CC22" s="69">
        <v>2.4469617244408934</v>
      </c>
      <c r="CD22" s="69">
        <v>2.3326578913585281</v>
      </c>
      <c r="CE22" s="69">
        <v>1.4108335323689429</v>
      </c>
      <c r="CF22" s="69"/>
      <c r="CG22" s="69">
        <f t="shared" si="47"/>
        <v>-1.0361281920719505</v>
      </c>
      <c r="CH22" s="69">
        <f>'RD T1'!E253</f>
        <v>0.70248842873894324</v>
      </c>
      <c r="CI22" s="69">
        <f t="shared" si="48"/>
        <v>-0.33363976333300727</v>
      </c>
      <c r="CK22" t="str">
        <f t="shared" si="49"/>
        <v>52 Skilled metal, electrical and electronic trades</v>
      </c>
      <c r="CL22" s="69">
        <v>1.2220072177508594</v>
      </c>
      <c r="CM22" s="69">
        <v>1.2922869262493031</v>
      </c>
      <c r="CN22" s="69">
        <v>0.96159112735680408</v>
      </c>
      <c r="CO22" s="69">
        <v>0.85479319310580537</v>
      </c>
      <c r="CP22" s="69">
        <v>0.53992653780885214</v>
      </c>
      <c r="CQ22" s="69"/>
      <c r="CR22" s="69">
        <f t="shared" si="50"/>
        <v>-0.42166458954795194</v>
      </c>
      <c r="CS22" s="69">
        <f>'RD T1'!E282</f>
        <v>0.27358249260179712</v>
      </c>
      <c r="CT22" s="69">
        <f t="shared" si="51"/>
        <v>-0.14808209694615482</v>
      </c>
    </row>
    <row r="23" spans="1:98" x14ac:dyDescent="0.2">
      <c r="A23" s="10" t="str">
        <f>name!D19</f>
        <v>53 Skilled construction and building trades</v>
      </c>
      <c r="B23" s="69">
        <v>1.0108899157838802E-2</v>
      </c>
      <c r="C23" s="69">
        <v>7.2115692715079205E-3</v>
      </c>
      <c r="D23" s="69">
        <v>4.5957018017035453E-3</v>
      </c>
      <c r="E23" s="69">
        <v>8.0058570422611997E-3</v>
      </c>
      <c r="F23" s="69">
        <v>8.2850998275551466E-3</v>
      </c>
      <c r="G23" s="11"/>
      <c r="H23" s="69">
        <f t="shared" si="26"/>
        <v>3.6893980258516012E-3</v>
      </c>
      <c r="I23" s="69">
        <f>'RD T1'!E51</f>
        <v>3.9838793680453313E-3</v>
      </c>
      <c r="J23" s="69">
        <f t="shared" si="27"/>
        <v>7.6732773938969325E-3</v>
      </c>
      <c r="L23" t="str">
        <f t="shared" si="28"/>
        <v>53 Skilled construction and building trades</v>
      </c>
      <c r="M23" s="69">
        <v>0.17901909920406223</v>
      </c>
      <c r="N23" s="69">
        <v>0.17926377129956569</v>
      </c>
      <c r="O23" s="69">
        <v>0.13090805547451345</v>
      </c>
      <c r="P23" s="69">
        <v>0.20016952935381604</v>
      </c>
      <c r="Q23" s="69">
        <v>0.24405624462040096</v>
      </c>
      <c r="R23" s="11"/>
      <c r="S23" s="69">
        <f t="shared" si="29"/>
        <v>0.11314818914588751</v>
      </c>
      <c r="T23" s="69">
        <f>'RD T1'!E80</f>
        <v>0.12195029126143034</v>
      </c>
      <c r="U23" s="69">
        <f t="shared" si="30"/>
        <v>0.23509848040731784</v>
      </c>
      <c r="W23" t="str">
        <f t="shared" si="31"/>
        <v>53 Skilled construction and building trades</v>
      </c>
      <c r="X23" s="69">
        <v>0.64977774539232525</v>
      </c>
      <c r="Y23" s="69">
        <v>0.64294595219588746</v>
      </c>
      <c r="Z23" s="69">
        <v>0.54416249091878988</v>
      </c>
      <c r="AA23" s="69">
        <v>0.65875158151335278</v>
      </c>
      <c r="AB23" s="69">
        <v>0.77748312275288745</v>
      </c>
      <c r="AC23" s="69"/>
      <c r="AD23" s="69">
        <f t="shared" si="32"/>
        <v>0.23332063183409757</v>
      </c>
      <c r="AE23" s="69">
        <f>'RD T1'!E109</f>
        <v>0.38790626622407265</v>
      </c>
      <c r="AF23" s="69">
        <f t="shared" si="33"/>
        <v>0.62122689805817022</v>
      </c>
      <c r="AH23" t="str">
        <f t="shared" si="34"/>
        <v>53 Skilled construction and building trades</v>
      </c>
      <c r="AI23" s="69">
        <v>0.39550283252857737</v>
      </c>
      <c r="AJ23" s="69">
        <v>0.42486362050656684</v>
      </c>
      <c r="AK23" s="69">
        <v>0.36516812926095116</v>
      </c>
      <c r="AL23" s="69">
        <v>0.45994082321842211</v>
      </c>
      <c r="AM23" s="69">
        <v>0.56929687007023089</v>
      </c>
      <c r="AN23" s="69"/>
      <c r="AO23" s="69">
        <f t="shared" si="35"/>
        <v>0.20412874080927973</v>
      </c>
      <c r="AP23" s="69">
        <f>'RD T1'!E138</f>
        <v>0.28786068922658853</v>
      </c>
      <c r="AQ23" s="69">
        <f t="shared" si="36"/>
        <v>0.49198943003586826</v>
      </c>
      <c r="AS23" t="str">
        <f t="shared" si="37"/>
        <v>53 Skilled construction and building trades</v>
      </c>
      <c r="AT23" s="69">
        <v>0.64640613508270273</v>
      </c>
      <c r="AU23" s="69">
        <v>0.61889254282375528</v>
      </c>
      <c r="AV23" s="69">
        <v>0.54347740272195577</v>
      </c>
      <c r="AW23" s="69">
        <v>0.66009866331590283</v>
      </c>
      <c r="AX23" s="69">
        <v>0.73351397509320537</v>
      </c>
      <c r="AY23" s="69"/>
      <c r="AZ23" s="69">
        <f t="shared" si="38"/>
        <v>0.1900365723712496</v>
      </c>
      <c r="BA23" s="69">
        <f>'RD T1'!E167</f>
        <v>0.37779526565292432</v>
      </c>
      <c r="BB23" s="69">
        <f t="shared" si="39"/>
        <v>0.56783183802417392</v>
      </c>
      <c r="BD23" t="str">
        <f t="shared" si="40"/>
        <v>53 Skilled construction and building trades</v>
      </c>
      <c r="BE23" s="69">
        <v>8.3846915579343619</v>
      </c>
      <c r="BF23" s="69">
        <v>7.9555097242452648</v>
      </c>
      <c r="BG23" s="69">
        <v>7.233175329757854</v>
      </c>
      <c r="BH23" s="69">
        <v>6.3868156150778219</v>
      </c>
      <c r="BI23" s="69">
        <v>5.5513980750566017</v>
      </c>
      <c r="BJ23" s="69"/>
      <c r="BK23" s="69">
        <f t="shared" si="41"/>
        <v>-1.6817772547012524</v>
      </c>
      <c r="BL23" s="69">
        <f>'RD T1'!E196</f>
        <v>2.2965434542677956</v>
      </c>
      <c r="BM23" s="69">
        <f t="shared" si="42"/>
        <v>0.61476619956654321</v>
      </c>
      <c r="BO23" t="str">
        <f t="shared" si="43"/>
        <v>53 Skilled construction and building trades</v>
      </c>
      <c r="BP23" s="69">
        <v>6.9245716488677846</v>
      </c>
      <c r="BQ23" s="69">
        <v>6.6660422740587402</v>
      </c>
      <c r="BR23" s="69">
        <v>6.0957268012114714</v>
      </c>
      <c r="BS23" s="69">
        <v>5.7415385550473133</v>
      </c>
      <c r="BT23" s="69">
        <v>4.8531708915890395</v>
      </c>
      <c r="BU23" s="69"/>
      <c r="BV23" s="69">
        <f t="shared" si="44"/>
        <v>-1.2425559096224319</v>
      </c>
      <c r="BW23" s="69">
        <f>'RD T1'!E225</f>
        <v>2.3436337355090235</v>
      </c>
      <c r="BX23" s="69">
        <f t="shared" si="45"/>
        <v>1.1010778258865916</v>
      </c>
      <c r="BZ23" t="str">
        <f t="shared" si="46"/>
        <v>53 Skilled construction and building trades</v>
      </c>
      <c r="CA23" s="69">
        <v>4.0941421504060802</v>
      </c>
      <c r="CB23" s="69">
        <v>3.3463923759466048</v>
      </c>
      <c r="CC23" s="69">
        <v>2.7948892128705398</v>
      </c>
      <c r="CD23" s="69">
        <v>2.7783159114453402</v>
      </c>
      <c r="CE23" s="69">
        <v>2.1786208803743503</v>
      </c>
      <c r="CF23" s="69"/>
      <c r="CG23" s="69">
        <f t="shared" si="47"/>
        <v>-0.61626833249618951</v>
      </c>
      <c r="CH23" s="69">
        <f>'RD T1'!E254</f>
        <v>1.0029094058149266</v>
      </c>
      <c r="CI23" s="69">
        <f t="shared" si="48"/>
        <v>0.38664107331873709</v>
      </c>
      <c r="CK23" t="str">
        <f t="shared" si="49"/>
        <v>53 Skilled construction and building trades</v>
      </c>
      <c r="CL23" s="69">
        <v>2.0778287318551683</v>
      </c>
      <c r="CM23" s="69">
        <v>1.8743500502725718</v>
      </c>
      <c r="CN23" s="69">
        <v>1.325420618048359</v>
      </c>
      <c r="CO23" s="69">
        <v>0.97289813226603772</v>
      </c>
      <c r="CP23" s="69">
        <v>0.24294723312189667</v>
      </c>
      <c r="CQ23" s="69"/>
      <c r="CR23" s="69">
        <f t="shared" si="50"/>
        <v>-1.0824733849264623</v>
      </c>
      <c r="CS23" s="69">
        <f>'RD T1'!E283</f>
        <v>0.24785060445084536</v>
      </c>
      <c r="CT23" s="69">
        <f t="shared" si="51"/>
        <v>-0.83462278047561689</v>
      </c>
    </row>
    <row r="24" spans="1:98" x14ac:dyDescent="0.2">
      <c r="A24" s="10" t="str">
        <f>name!D20</f>
        <v>54 Textiles, printing and other skilled trades</v>
      </c>
      <c r="B24" s="69">
        <v>5.8789468345501666E-2</v>
      </c>
      <c r="C24" s="69">
        <v>4.5647313783247809E-2</v>
      </c>
      <c r="D24" s="69">
        <v>3.7792605068981057E-2</v>
      </c>
      <c r="E24" s="69">
        <v>6.5457741086384399E-2</v>
      </c>
      <c r="F24" s="69">
        <v>9.4689910109796896E-2</v>
      </c>
      <c r="G24" s="11"/>
      <c r="H24" s="69">
        <f t="shared" si="26"/>
        <v>5.6897305040815839E-2</v>
      </c>
      <c r="I24" s="69">
        <f>'RD T1'!E52</f>
        <v>4.0407663146563508E-2</v>
      </c>
      <c r="J24" s="69">
        <f t="shared" si="27"/>
        <v>9.7304968187379354E-2</v>
      </c>
      <c r="L24" t="str">
        <f t="shared" si="28"/>
        <v>54 Textiles, printing and other skilled trades</v>
      </c>
      <c r="M24" s="69">
        <v>0.37626480077535096</v>
      </c>
      <c r="N24" s="69">
        <v>0.3850868195204965</v>
      </c>
      <c r="O24" s="69">
        <v>0.37976987112482502</v>
      </c>
      <c r="P24" s="69">
        <v>0.56704753029396526</v>
      </c>
      <c r="Q24" s="69">
        <v>0.83475278940726649</v>
      </c>
      <c r="R24" s="11"/>
      <c r="S24" s="69">
        <f t="shared" si="29"/>
        <v>0.45498291828244147</v>
      </c>
      <c r="T24" s="69">
        <f>'RD T1'!E81</f>
        <v>0.37721310551838827</v>
      </c>
      <c r="U24" s="69">
        <f t="shared" si="30"/>
        <v>0.83219602380082969</v>
      </c>
      <c r="W24" t="str">
        <f t="shared" si="31"/>
        <v>54 Textiles, printing and other skilled trades</v>
      </c>
      <c r="X24" s="69">
        <v>0.99744643198263683</v>
      </c>
      <c r="Y24" s="69">
        <v>0.88782289247435187</v>
      </c>
      <c r="Z24" s="69">
        <v>0.87495984297899398</v>
      </c>
      <c r="AA24" s="69">
        <v>1.1457838088691328</v>
      </c>
      <c r="AB24" s="69">
        <v>1.3997758704452474</v>
      </c>
      <c r="AC24" s="69"/>
      <c r="AD24" s="69">
        <f t="shared" si="32"/>
        <v>0.52481602746625344</v>
      </c>
      <c r="AE24" s="69">
        <f>'RD T1'!E110</f>
        <v>0.64835081914647752</v>
      </c>
      <c r="AF24" s="69">
        <f t="shared" si="33"/>
        <v>1.173166846612731</v>
      </c>
      <c r="AH24" t="str">
        <f t="shared" si="34"/>
        <v>54 Textiles, printing and other skilled trades</v>
      </c>
      <c r="AI24" s="69">
        <v>0.39805895540653852</v>
      </c>
      <c r="AJ24" s="69">
        <v>0.35839329496730538</v>
      </c>
      <c r="AK24" s="69">
        <v>0.3351893024594651</v>
      </c>
      <c r="AL24" s="69">
        <v>0.38974238025311142</v>
      </c>
      <c r="AM24" s="69">
        <v>0.47982143294896379</v>
      </c>
      <c r="AN24" s="69"/>
      <c r="AO24" s="69">
        <f t="shared" si="35"/>
        <v>0.14463213048949869</v>
      </c>
      <c r="AP24" s="69">
        <f>'RD T1'!E139</f>
        <v>0.23489251236020578</v>
      </c>
      <c r="AQ24" s="69">
        <f t="shared" si="36"/>
        <v>0.37952464284970444</v>
      </c>
      <c r="AS24" t="str">
        <f t="shared" si="37"/>
        <v>54 Textiles, printing and other skilled trades</v>
      </c>
      <c r="AT24" s="69">
        <v>0.4269105849601153</v>
      </c>
      <c r="AU24" s="69">
        <v>0.36121557855551101</v>
      </c>
      <c r="AV24" s="69">
        <v>0.3303396905675503</v>
      </c>
      <c r="AW24" s="69">
        <v>0.41315229113178031</v>
      </c>
      <c r="AX24" s="69">
        <v>0.48843234178746203</v>
      </c>
      <c r="AY24" s="69"/>
      <c r="AZ24" s="69">
        <f t="shared" si="38"/>
        <v>0.15809265121991173</v>
      </c>
      <c r="BA24" s="69">
        <f>'RD T1'!E168</f>
        <v>0.22567801502004842</v>
      </c>
      <c r="BB24" s="69">
        <f t="shared" si="39"/>
        <v>0.38377066623996015</v>
      </c>
      <c r="BD24" t="str">
        <f t="shared" si="40"/>
        <v>54 Textiles, printing and other skilled trades</v>
      </c>
      <c r="BE24" s="69">
        <v>3.337991123061931</v>
      </c>
      <c r="BF24" s="69">
        <v>3.0076476672334511</v>
      </c>
      <c r="BG24" s="69">
        <v>3.0115126570656701</v>
      </c>
      <c r="BH24" s="69">
        <v>3.2395372682516452</v>
      </c>
      <c r="BI24" s="69">
        <v>3.4436844972802998</v>
      </c>
      <c r="BJ24" s="69"/>
      <c r="BK24" s="69">
        <f t="shared" si="41"/>
        <v>0.43217184021462973</v>
      </c>
      <c r="BL24" s="69">
        <f>'RD T1'!E197</f>
        <v>1.3128720560343701</v>
      </c>
      <c r="BM24" s="69">
        <f t="shared" si="42"/>
        <v>1.7450438962489998</v>
      </c>
      <c r="BO24" t="str">
        <f t="shared" si="43"/>
        <v>54 Textiles, printing and other skilled trades</v>
      </c>
      <c r="BP24" s="69">
        <v>3.6841875839027751</v>
      </c>
      <c r="BQ24" s="69">
        <v>2.9033083535280602</v>
      </c>
      <c r="BR24" s="69">
        <v>3.0859604709273345</v>
      </c>
      <c r="BS24" s="69">
        <v>2.6425028933655748</v>
      </c>
      <c r="BT24" s="69">
        <v>2.0192457089501148</v>
      </c>
      <c r="BU24" s="69"/>
      <c r="BV24" s="69">
        <f t="shared" si="44"/>
        <v>-1.0667147619772197</v>
      </c>
      <c r="BW24" s="69">
        <f>'RD T1'!E226</f>
        <v>0.97296068538689195</v>
      </c>
      <c r="BX24" s="69">
        <f t="shared" si="45"/>
        <v>-9.3754076590327751E-2</v>
      </c>
      <c r="BZ24" t="str">
        <f t="shared" si="46"/>
        <v>54 Textiles, printing and other skilled trades</v>
      </c>
      <c r="CA24" s="69">
        <v>3.0152344990658952</v>
      </c>
      <c r="CB24" s="69">
        <v>2.3876011482447406</v>
      </c>
      <c r="CC24" s="69">
        <v>2.2494784411015445</v>
      </c>
      <c r="CD24" s="69">
        <v>2.1557270375441915</v>
      </c>
      <c r="CE24" s="69">
        <v>1.4584982699225495</v>
      </c>
      <c r="CF24" s="69"/>
      <c r="CG24" s="69">
        <f t="shared" si="47"/>
        <v>-0.790980171178995</v>
      </c>
      <c r="CH24" s="69">
        <f>'RD T1'!E255</f>
        <v>0.65718970013861189</v>
      </c>
      <c r="CI24" s="69">
        <f t="shared" si="48"/>
        <v>-0.13379047104038311</v>
      </c>
      <c r="CK24" t="str">
        <f t="shared" si="49"/>
        <v>54 Textiles, printing and other skilled trades</v>
      </c>
      <c r="CL24" s="69">
        <v>1.3929845684728466</v>
      </c>
      <c r="CM24" s="69">
        <v>1.2000080237331796</v>
      </c>
      <c r="CN24" s="69">
        <v>0.98102055155511014</v>
      </c>
      <c r="CO24" s="69">
        <v>0.67115332855659526</v>
      </c>
      <c r="CP24" s="69">
        <v>0.38428268683868472</v>
      </c>
      <c r="CQ24" s="69"/>
      <c r="CR24" s="69">
        <f t="shared" si="50"/>
        <v>-0.59673786471642543</v>
      </c>
      <c r="CS24" s="69">
        <f>'RD T1'!E284</f>
        <v>0.19783145372087577</v>
      </c>
      <c r="CT24" s="69">
        <f t="shared" si="51"/>
        <v>-0.39890641099554969</v>
      </c>
    </row>
    <row r="25" spans="1:98" x14ac:dyDescent="0.2">
      <c r="A25" s="10" t="str">
        <f>name!D21</f>
        <v>61 Caring personal service occupations</v>
      </c>
      <c r="B25" s="69">
        <v>3.3470306989511395E-2</v>
      </c>
      <c r="C25" s="69">
        <v>3.7414590792171153E-2</v>
      </c>
      <c r="D25" s="69">
        <v>3.0641124797941524E-2</v>
      </c>
      <c r="E25" s="69">
        <v>5.3441231781145918E-2</v>
      </c>
      <c r="F25" s="69">
        <v>8.2837591166671914E-2</v>
      </c>
      <c r="G25" s="11"/>
      <c r="H25" s="69">
        <f t="shared" si="26"/>
        <v>5.219646636873039E-2</v>
      </c>
      <c r="I25" s="69">
        <f>'RD T1'!E53</f>
        <v>3.6973824909385472E-2</v>
      </c>
      <c r="J25" s="69">
        <f t="shared" si="27"/>
        <v>8.9170291278115862E-2</v>
      </c>
      <c r="L25" t="str">
        <f t="shared" si="28"/>
        <v>61 Caring personal service occupations</v>
      </c>
      <c r="M25" s="69">
        <v>1.5338772195484307</v>
      </c>
      <c r="N25" s="69">
        <v>2.0017014876546031</v>
      </c>
      <c r="O25" s="69">
        <v>1.635948864134436</v>
      </c>
      <c r="P25" s="69">
        <v>2.7866078496488655</v>
      </c>
      <c r="Q25" s="69">
        <v>4.421146036551602</v>
      </c>
      <c r="R25" s="11"/>
      <c r="S25" s="69">
        <f t="shared" si="29"/>
        <v>2.785197172417166</v>
      </c>
      <c r="T25" s="69">
        <f>'RD T1'!E82</f>
        <v>2.0319843208445767</v>
      </c>
      <c r="U25" s="69">
        <f t="shared" si="30"/>
        <v>4.8171814932617423</v>
      </c>
      <c r="W25" t="str">
        <f t="shared" si="31"/>
        <v>61 Caring personal service occupations</v>
      </c>
      <c r="X25" s="69">
        <v>5.3908456010065127</v>
      </c>
      <c r="Y25" s="69">
        <v>6.0520247085113725</v>
      </c>
      <c r="Z25" s="69">
        <v>5.3343666244794221</v>
      </c>
      <c r="AA25" s="69">
        <v>6.6775856697479465</v>
      </c>
      <c r="AB25" s="69">
        <v>7.8173817922713749</v>
      </c>
      <c r="AC25" s="69"/>
      <c r="AD25" s="69">
        <f t="shared" si="32"/>
        <v>2.4830151677919527</v>
      </c>
      <c r="AE25" s="69">
        <f>'RD T1'!E111</f>
        <v>4.5798688497906133</v>
      </c>
      <c r="AF25" s="69">
        <f t="shared" si="33"/>
        <v>7.062884017582566</v>
      </c>
      <c r="AH25" t="str">
        <f t="shared" si="34"/>
        <v>61 Caring personal service occupations</v>
      </c>
      <c r="AI25" s="69">
        <v>5.0042555792437122</v>
      </c>
      <c r="AJ25" s="69">
        <v>4.8505529091486528</v>
      </c>
      <c r="AK25" s="69">
        <v>4.246076573671024</v>
      </c>
      <c r="AL25" s="69">
        <v>4.4590688644356815</v>
      </c>
      <c r="AM25" s="69">
        <v>4.3642743507995956</v>
      </c>
      <c r="AN25" s="69"/>
      <c r="AO25" s="69">
        <f t="shared" si="35"/>
        <v>0.1181977771285716</v>
      </c>
      <c r="AP25" s="69">
        <f>'RD T1'!E140</f>
        <v>2.6250178252475096</v>
      </c>
      <c r="AQ25" s="69">
        <f t="shared" si="36"/>
        <v>2.7432156023760812</v>
      </c>
      <c r="AS25" t="str">
        <f t="shared" si="37"/>
        <v>61 Caring personal service occupations</v>
      </c>
      <c r="AT25" s="69">
        <v>2.6657393613212803</v>
      </c>
      <c r="AU25" s="69">
        <v>2.8307765615117471</v>
      </c>
      <c r="AV25" s="69">
        <v>2.4880335230847792</v>
      </c>
      <c r="AW25" s="69">
        <v>2.7517476740512139</v>
      </c>
      <c r="AX25" s="69">
        <v>2.92095261417687</v>
      </c>
      <c r="AY25" s="69"/>
      <c r="AZ25" s="69">
        <f t="shared" si="38"/>
        <v>0.43291909109209081</v>
      </c>
      <c r="BA25" s="69">
        <f>'RD T1'!E169</f>
        <v>1.7007105748797968</v>
      </c>
      <c r="BB25" s="69">
        <f t="shared" si="39"/>
        <v>2.1336296659718874</v>
      </c>
      <c r="BD25" t="str">
        <f t="shared" si="40"/>
        <v>61 Caring personal service occupations</v>
      </c>
      <c r="BE25" s="69">
        <v>19.064851043727053</v>
      </c>
      <c r="BF25" s="69">
        <v>20.800227802083899</v>
      </c>
      <c r="BG25" s="69">
        <v>21.507914674649172</v>
      </c>
      <c r="BH25" s="69">
        <v>23.87403686565392</v>
      </c>
      <c r="BI25" s="69">
        <v>30.1952637209492</v>
      </c>
      <c r="BJ25" s="69"/>
      <c r="BK25" s="69">
        <f t="shared" si="41"/>
        <v>8.687349046300028</v>
      </c>
      <c r="BL25" s="69">
        <f>'RD T1'!E198</f>
        <v>14.547778062456761</v>
      </c>
      <c r="BM25" s="69">
        <f t="shared" si="42"/>
        <v>23.235127108756789</v>
      </c>
      <c r="BO25" t="str">
        <f t="shared" si="43"/>
        <v>61 Caring personal service occupations</v>
      </c>
      <c r="BP25" s="69">
        <v>14.781066102704711</v>
      </c>
      <c r="BQ25" s="69">
        <v>14.018829543464076</v>
      </c>
      <c r="BR25" s="69">
        <v>15.175037701737009</v>
      </c>
      <c r="BS25" s="69">
        <v>12.996853215775785</v>
      </c>
      <c r="BT25" s="69">
        <v>10.26952368003624</v>
      </c>
      <c r="BU25" s="69"/>
      <c r="BV25" s="69">
        <f t="shared" si="44"/>
        <v>-4.9055140217007693</v>
      </c>
      <c r="BW25" s="69">
        <f>'RD T1'!E227</f>
        <v>6.313784633907658</v>
      </c>
      <c r="BX25" s="69">
        <f t="shared" si="45"/>
        <v>1.4082706122068887</v>
      </c>
      <c r="BZ25" t="str">
        <f t="shared" si="46"/>
        <v>61 Caring personal service occupations</v>
      </c>
      <c r="CA25" s="69">
        <v>4.2159542630802029</v>
      </c>
      <c r="CB25" s="69">
        <v>2.343608182345692</v>
      </c>
      <c r="CC25" s="69">
        <v>1.8862936285236385</v>
      </c>
      <c r="CD25" s="69">
        <v>1.3000123377063544</v>
      </c>
      <c r="CE25" s="69">
        <v>0.93172054932886283</v>
      </c>
      <c r="CF25" s="69"/>
      <c r="CG25" s="69">
        <f t="shared" si="47"/>
        <v>-0.95457307919477563</v>
      </c>
      <c r="CH25" s="69">
        <f>'RD T1'!E256</f>
        <v>0.39239435421760427</v>
      </c>
      <c r="CI25" s="69">
        <f t="shared" si="48"/>
        <v>-0.56217872497717136</v>
      </c>
      <c r="CK25" t="str">
        <f t="shared" si="49"/>
        <v>61 Caring personal service occupations</v>
      </c>
      <c r="CL25" s="69">
        <v>0.57982485402939865</v>
      </c>
      <c r="CM25" s="69">
        <v>0.55648280868613698</v>
      </c>
      <c r="CN25" s="69">
        <v>0.45415598482772529</v>
      </c>
      <c r="CO25" s="69">
        <v>0.48399975863569228</v>
      </c>
      <c r="CP25" s="69">
        <v>0.3941229130051937</v>
      </c>
      <c r="CQ25" s="69"/>
      <c r="CR25" s="69">
        <f t="shared" si="50"/>
        <v>-6.0033071822531592E-2</v>
      </c>
      <c r="CS25" s="69">
        <f>'RD T1'!E285</f>
        <v>0.13828050680662743</v>
      </c>
      <c r="CT25" s="69">
        <f t="shared" si="51"/>
        <v>7.8247434984095837E-2</v>
      </c>
    </row>
    <row r="26" spans="1:98" x14ac:dyDescent="0.2">
      <c r="A26" s="10" t="str">
        <f>name!D22</f>
        <v>62 Leisure, travel and related personal service occupations</v>
      </c>
      <c r="B26" s="69">
        <v>1.5349905127469044E-2</v>
      </c>
      <c r="C26" s="69">
        <v>2.2385246958323193E-2</v>
      </c>
      <c r="D26" s="69">
        <v>2.2306363525231198E-2</v>
      </c>
      <c r="E26" s="69">
        <v>3.5539219309797213E-2</v>
      </c>
      <c r="F26" s="69">
        <v>5.8076327809206511E-2</v>
      </c>
      <c r="G26" s="11"/>
      <c r="H26" s="69">
        <f t="shared" si="26"/>
        <v>3.5769964283975317E-2</v>
      </c>
      <c r="I26" s="69">
        <f>'RD T1'!E54</f>
        <v>2.5482329534496622E-2</v>
      </c>
      <c r="J26" s="69">
        <f t="shared" si="27"/>
        <v>6.1252293818471942E-2</v>
      </c>
      <c r="L26" t="str">
        <f t="shared" si="28"/>
        <v>62 Leisure, travel and related personal service occupations</v>
      </c>
      <c r="M26" s="69">
        <v>0.23079279849133114</v>
      </c>
      <c r="N26" s="69">
        <v>0.3087772232783606</v>
      </c>
      <c r="O26" s="69">
        <v>0.22968030830976432</v>
      </c>
      <c r="P26" s="69">
        <v>0.31188080733999901</v>
      </c>
      <c r="Q26" s="69">
        <v>0.47189939681404947</v>
      </c>
      <c r="R26" s="11"/>
      <c r="S26" s="69">
        <f t="shared" si="29"/>
        <v>0.24221908850428514</v>
      </c>
      <c r="T26" s="69">
        <f>'RD T1'!E83</f>
        <v>0.20181496616104766</v>
      </c>
      <c r="U26" s="69">
        <f t="shared" si="30"/>
        <v>0.4440340546653328</v>
      </c>
      <c r="W26" t="str">
        <f t="shared" si="31"/>
        <v>62 Leisure, travel and related personal service occupations</v>
      </c>
      <c r="X26" s="69">
        <v>1.0475910219699158</v>
      </c>
      <c r="Y26" s="69">
        <v>1.4025207882147295</v>
      </c>
      <c r="Z26" s="69">
        <v>1.1993195534790493</v>
      </c>
      <c r="AA26" s="69">
        <v>1.4562077818616113</v>
      </c>
      <c r="AB26" s="69">
        <v>1.969115079124294</v>
      </c>
      <c r="AC26" s="69"/>
      <c r="AD26" s="69">
        <f t="shared" si="32"/>
        <v>0.76979552564524467</v>
      </c>
      <c r="AE26" s="69">
        <f>'RD T1'!E112</f>
        <v>0.98114387451204177</v>
      </c>
      <c r="AF26" s="69">
        <f t="shared" si="33"/>
        <v>1.7509394001572864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0.77266104483248033</v>
      </c>
      <c r="AL26" s="69">
        <v>0.84249236225070556</v>
      </c>
      <c r="AM26" s="69">
        <v>1.0584504146053113</v>
      </c>
      <c r="AN26" s="69"/>
      <c r="AO26" s="69">
        <f t="shared" si="35"/>
        <v>0.28578936977283098</v>
      </c>
      <c r="AP26" s="69">
        <f>'RD T1'!E141</f>
        <v>0.56078739563753222</v>
      </c>
      <c r="AQ26" s="69">
        <f t="shared" si="36"/>
        <v>0.8465767654103632</v>
      </c>
      <c r="AS26" t="str">
        <f t="shared" si="37"/>
        <v>62 Leisure, travel and related personal service occupations</v>
      </c>
      <c r="AT26" s="69">
        <v>0.7497152418108125</v>
      </c>
      <c r="AU26" s="69">
        <v>1.0618782508366056</v>
      </c>
      <c r="AV26" s="69">
        <v>1.0073011567178942</v>
      </c>
      <c r="AW26" s="69">
        <v>1.0837971884152922</v>
      </c>
      <c r="AX26" s="69">
        <v>1.4058590962920807</v>
      </c>
      <c r="AY26" s="69"/>
      <c r="AZ26" s="69">
        <f t="shared" si="38"/>
        <v>0.3985579395741865</v>
      </c>
      <c r="BA26" s="69">
        <f>'RD T1'!E170</f>
        <v>0.7336629080398499</v>
      </c>
      <c r="BB26" s="69">
        <f t="shared" si="39"/>
        <v>1.1322208476140365</v>
      </c>
      <c r="BD26" t="str">
        <f t="shared" si="40"/>
        <v>62 Leisure, travel and related personal service occupations</v>
      </c>
      <c r="BE26" s="69">
        <v>3.4275762731669905</v>
      </c>
      <c r="BF26" s="69">
        <v>3.9367418914495174</v>
      </c>
      <c r="BG26" s="69">
        <v>3.9458212079933435</v>
      </c>
      <c r="BH26" s="69">
        <v>3.3709558507643052</v>
      </c>
      <c r="BI26" s="69">
        <v>3.0489744459127079</v>
      </c>
      <c r="BJ26" s="69"/>
      <c r="BK26" s="69">
        <f t="shared" si="41"/>
        <v>-0.89684676208063552</v>
      </c>
      <c r="BL26" s="69">
        <f>'RD T1'!E199</f>
        <v>1.4799759659020302</v>
      </c>
      <c r="BM26" s="69">
        <f t="shared" si="42"/>
        <v>0.58312920382139466</v>
      </c>
      <c r="BO26" t="str">
        <f t="shared" si="43"/>
        <v>62 Leisure, travel and related personal service occupations</v>
      </c>
      <c r="BP26" s="69">
        <v>3.5236513764642696</v>
      </c>
      <c r="BQ26" s="69">
        <v>3.7063772514957058</v>
      </c>
      <c r="BR26" s="69">
        <v>3.9933547451945084</v>
      </c>
      <c r="BS26" s="69">
        <v>2.9233611707508289</v>
      </c>
      <c r="BT26" s="69">
        <v>2.2373285089981918</v>
      </c>
      <c r="BU26" s="69"/>
      <c r="BV26" s="69">
        <f t="shared" si="44"/>
        <v>-1.7560262361963166</v>
      </c>
      <c r="BW26" s="69">
        <f>'RD T1'!E228</f>
        <v>1.3371198698659748</v>
      </c>
      <c r="BX26" s="69">
        <f t="shared" si="45"/>
        <v>-0.41890636633034184</v>
      </c>
      <c r="BZ26" t="str">
        <f t="shared" si="46"/>
        <v>62 Leisure, travel and related personal service occupations</v>
      </c>
      <c r="CA26" s="69">
        <v>2.3812168239393143</v>
      </c>
      <c r="CB26" s="69">
        <v>2.7110876773977757</v>
      </c>
      <c r="CC26" s="69">
        <v>2.3510284980247973</v>
      </c>
      <c r="CD26" s="69">
        <v>1.8773976868729705</v>
      </c>
      <c r="CE26" s="69">
        <v>1.2430536648711292</v>
      </c>
      <c r="CF26" s="69"/>
      <c r="CG26" s="69">
        <f t="shared" si="47"/>
        <v>-1.1079748331536681</v>
      </c>
      <c r="CH26" s="69">
        <f>'RD T1'!E257</f>
        <v>0.66884407420493264</v>
      </c>
      <c r="CI26" s="69">
        <f t="shared" si="48"/>
        <v>-0.43913075894873543</v>
      </c>
      <c r="CK26" t="str">
        <f t="shared" si="49"/>
        <v>62 Leisure, travel and related personal service occupations</v>
      </c>
      <c r="CL26" s="69">
        <v>0.9760465739080012</v>
      </c>
      <c r="CM26" s="69">
        <v>0.94162792700526265</v>
      </c>
      <c r="CN26" s="69">
        <v>0.76127342911465812</v>
      </c>
      <c r="CO26" s="69">
        <v>0.47550674151324324</v>
      </c>
      <c r="CP26" s="69">
        <v>0.25466603714350738</v>
      </c>
      <c r="CQ26" s="69"/>
      <c r="CR26" s="69">
        <f t="shared" si="50"/>
        <v>-0.50660739197115068</v>
      </c>
      <c r="CS26" s="69">
        <f>'RD T1'!E286</f>
        <v>0.14500201601336821</v>
      </c>
      <c r="CT26" s="69">
        <f t="shared" si="51"/>
        <v>-0.36160537595778247</v>
      </c>
    </row>
    <row r="27" spans="1:98" x14ac:dyDescent="0.2">
      <c r="A27" s="10" t="str">
        <f>name!D23</f>
        <v>63 Community and civil enforcement occupations</v>
      </c>
      <c r="B27" s="69">
        <v>1.1483653107434186E-3</v>
      </c>
      <c r="C27" s="69">
        <v>1.0783618074127741E-3</v>
      </c>
      <c r="D27" s="69">
        <v>1.0856566813014202E-3</v>
      </c>
      <c r="E27" s="69">
        <v>1.3429498944052525E-3</v>
      </c>
      <c r="F27" s="69">
        <v>2.1153037376171542E-3</v>
      </c>
      <c r="G27" s="11"/>
      <c r="H27" s="69">
        <f t="shared" si="26"/>
        <v>1.029647056315734E-3</v>
      </c>
      <c r="I27" s="69">
        <f>'RD T1'!E55</f>
        <v>9.5485161319180381E-4</v>
      </c>
      <c r="J27" s="69">
        <f t="shared" si="27"/>
        <v>1.9844986695075379E-3</v>
      </c>
      <c r="L27" t="str">
        <f t="shared" si="28"/>
        <v>63 Community and civil enforcement occupations</v>
      </c>
      <c r="M27" s="69">
        <v>2.117394513661006E-2</v>
      </c>
      <c r="N27" s="69">
        <v>1.8761684702254977E-2</v>
      </c>
      <c r="O27" s="69">
        <v>2.1140709230106341E-2</v>
      </c>
      <c r="P27" s="69">
        <v>2.2000206205253149E-2</v>
      </c>
      <c r="Q27" s="69">
        <v>3.3041709054982007E-2</v>
      </c>
      <c r="R27" s="11"/>
      <c r="S27" s="69">
        <f t="shared" si="29"/>
        <v>1.1900999824875667E-2</v>
      </c>
      <c r="T27" s="69">
        <f>'RD T1'!E84</f>
        <v>1.5183509117988247E-2</v>
      </c>
      <c r="U27" s="69">
        <f t="shared" si="30"/>
        <v>2.7084508942863912E-2</v>
      </c>
      <c r="W27" t="str">
        <f t="shared" si="31"/>
        <v>63 Community and civil enforcement occupations</v>
      </c>
      <c r="X27" s="69">
        <v>9.7034695169793558E-2</v>
      </c>
      <c r="Y27" s="69">
        <v>0.10142935166580744</v>
      </c>
      <c r="Z27" s="69">
        <v>0.10706920312730463</v>
      </c>
      <c r="AA27" s="69">
        <v>0.12030647676494542</v>
      </c>
      <c r="AB27" s="69">
        <v>0.16076038421912436</v>
      </c>
      <c r="AC27" s="69"/>
      <c r="AD27" s="69">
        <f t="shared" si="32"/>
        <v>5.3691181091819737E-2</v>
      </c>
      <c r="AE27" s="69">
        <f>'RD T1'!E113</f>
        <v>8.6551148149603879E-2</v>
      </c>
      <c r="AF27" s="69">
        <f t="shared" si="33"/>
        <v>0.1402423292414236</v>
      </c>
      <c r="AH27" t="str">
        <f t="shared" si="34"/>
        <v>63 Community and civil enforcement occupations</v>
      </c>
      <c r="AI27" s="69">
        <v>2.8341310050236577E-2</v>
      </c>
      <c r="AJ27" s="69">
        <v>2.7117503443469665E-2</v>
      </c>
      <c r="AK27" s="69">
        <v>3.3556003620223131E-2</v>
      </c>
      <c r="AL27" s="69">
        <v>2.9988457318194269E-2</v>
      </c>
      <c r="AM27" s="69">
        <v>3.9955407893046274E-2</v>
      </c>
      <c r="AN27" s="69"/>
      <c r="AO27" s="69">
        <f t="shared" si="35"/>
        <v>6.3994042728231434E-3</v>
      </c>
      <c r="AP27" s="69">
        <f>'RD T1'!E142</f>
        <v>2.0406464770450491E-2</v>
      </c>
      <c r="AQ27" s="69">
        <f t="shared" si="36"/>
        <v>2.6805869043273634E-2</v>
      </c>
      <c r="AS27" t="str">
        <f t="shared" si="37"/>
        <v>63 Community and civil enforcement occupations</v>
      </c>
      <c r="AT27" s="69">
        <v>2.659702753560304E-2</v>
      </c>
      <c r="AU27" s="69">
        <v>2.3173862646661967E-2</v>
      </c>
      <c r="AV27" s="69">
        <v>2.6693545537027834E-2</v>
      </c>
      <c r="AW27" s="69">
        <v>2.1411773709344873E-2</v>
      </c>
      <c r="AX27" s="69">
        <v>2.4035620781615613E-2</v>
      </c>
      <c r="AY27" s="69"/>
      <c r="AZ27" s="69">
        <f t="shared" si="38"/>
        <v>-2.6579247554122214E-3</v>
      </c>
      <c r="BA27" s="69">
        <f>'RD T1'!E171</f>
        <v>1.3807080693570081E-2</v>
      </c>
      <c r="BB27" s="69">
        <f t="shared" si="39"/>
        <v>1.114915593815786E-2</v>
      </c>
      <c r="BD27" t="str">
        <f t="shared" si="40"/>
        <v>63 Community and civil enforcement occupations</v>
      </c>
      <c r="BE27" s="69">
        <v>0.12208967147670569</v>
      </c>
      <c r="BF27" s="69">
        <v>8.9013050002800534E-2</v>
      </c>
      <c r="BG27" s="69">
        <v>0.13256169015687444</v>
      </c>
      <c r="BH27" s="69">
        <v>7.9905008151327644E-2</v>
      </c>
      <c r="BI27" s="69">
        <v>9.3668459185533071E-2</v>
      </c>
      <c r="BJ27" s="69"/>
      <c r="BK27" s="69">
        <f t="shared" si="41"/>
        <v>-3.8893230971341369E-2</v>
      </c>
      <c r="BL27" s="69">
        <f>'RD T1'!E200</f>
        <v>3.2084740377438394E-2</v>
      </c>
      <c r="BM27" s="69">
        <f t="shared" si="42"/>
        <v>-6.8084905939029758E-3</v>
      </c>
      <c r="BO27" t="str">
        <f t="shared" si="43"/>
        <v>63 Community and civil enforcement occupations</v>
      </c>
      <c r="BP27" s="69">
        <v>0.16154888021498473</v>
      </c>
      <c r="BQ27" s="69">
        <v>0.1303589336142558</v>
      </c>
      <c r="BR27" s="69">
        <v>0.17907112375819043</v>
      </c>
      <c r="BS27" s="69">
        <v>0.11431247647817561</v>
      </c>
      <c r="BT27" s="69">
        <v>0.10384602776099074</v>
      </c>
      <c r="BU27" s="69"/>
      <c r="BV27" s="69">
        <f t="shared" si="44"/>
        <v>-7.522509599719969E-2</v>
      </c>
      <c r="BW27" s="69">
        <f>'RD T1'!E229</f>
        <v>4.9199144612306699E-2</v>
      </c>
      <c r="BX27" s="69">
        <f t="shared" si="45"/>
        <v>-2.6025951384892991E-2</v>
      </c>
      <c r="BZ27" t="str">
        <f t="shared" si="46"/>
        <v>63 Community and civil enforcement occupations</v>
      </c>
      <c r="CA27" s="69">
        <v>0.14632729528329871</v>
      </c>
      <c r="CB27" s="69">
        <v>0.12219246562948943</v>
      </c>
      <c r="CC27" s="69">
        <v>0.14707242245394206</v>
      </c>
      <c r="CD27" s="69">
        <v>0.1074296694411805</v>
      </c>
      <c r="CE27" s="69">
        <v>8.6827683134463984E-2</v>
      </c>
      <c r="CF27" s="69"/>
      <c r="CG27" s="69">
        <f t="shared" si="47"/>
        <v>-6.0244739319478074E-2</v>
      </c>
      <c r="CH27" s="69">
        <f>'RD T1'!E258</f>
        <v>4.0034563608420594E-2</v>
      </c>
      <c r="CI27" s="69">
        <f t="shared" si="48"/>
        <v>-2.0210175711057481E-2</v>
      </c>
      <c r="CK27" t="str">
        <f t="shared" si="49"/>
        <v>63 Community and civil enforcement occupations</v>
      </c>
      <c r="CL27" s="69">
        <v>4.6753346483815496E-2</v>
      </c>
      <c r="CM27" s="69">
        <v>3.393214008667015E-2</v>
      </c>
      <c r="CN27" s="69">
        <v>3.9658840166509474E-2</v>
      </c>
      <c r="CO27" s="69">
        <v>1.769763855717359E-2</v>
      </c>
      <c r="CP27" s="69">
        <v>1.1119117371389391E-2</v>
      </c>
      <c r="CQ27" s="69"/>
      <c r="CR27" s="69">
        <f t="shared" si="50"/>
        <v>-2.8539722795120084E-2</v>
      </c>
      <c r="CS27" s="69">
        <f>'RD T1'!E287</f>
        <v>4.9177462510299821E-3</v>
      </c>
      <c r="CT27" s="69">
        <f t="shared" si="51"/>
        <v>-2.3621976544090102E-2</v>
      </c>
    </row>
    <row r="28" spans="1:98" x14ac:dyDescent="0.2">
      <c r="A28" s="10" t="str">
        <f>name!D24</f>
        <v>71 Sales occupations</v>
      </c>
      <c r="B28" s="69">
        <v>9.1636622457400896E-2</v>
      </c>
      <c r="C28" s="69">
        <v>9.1075741311885394E-2</v>
      </c>
      <c r="D28" s="69">
        <v>7.7604434606615424E-2</v>
      </c>
      <c r="E28" s="69">
        <v>0.11243242238418229</v>
      </c>
      <c r="F28" s="69">
        <v>0.15028099898848007</v>
      </c>
      <c r="G28" s="11"/>
      <c r="H28" s="69">
        <f t="shared" si="26"/>
        <v>7.267656438186465E-2</v>
      </c>
      <c r="I28" s="69">
        <f>'RD T1'!E56</f>
        <v>6.3391442613977028E-2</v>
      </c>
      <c r="J28" s="69">
        <f t="shared" si="27"/>
        <v>0.13606800699584168</v>
      </c>
      <c r="L28" t="str">
        <f t="shared" si="28"/>
        <v>71 Sales occupations</v>
      </c>
      <c r="M28" s="69">
        <v>1.0615639188972048</v>
      </c>
      <c r="N28" s="69">
        <v>1.2763225961618507</v>
      </c>
      <c r="O28" s="69">
        <v>1.0805985944138436</v>
      </c>
      <c r="P28" s="69">
        <v>1.7003147965363206</v>
      </c>
      <c r="Q28" s="69">
        <v>2.5752676569701913</v>
      </c>
      <c r="R28" s="11"/>
      <c r="S28" s="69">
        <f t="shared" si="29"/>
        <v>1.4946690625563477</v>
      </c>
      <c r="T28" s="69">
        <f>'RD T1'!E85</f>
        <v>1.0346054829380991</v>
      </c>
      <c r="U28" s="69">
        <f t="shared" si="30"/>
        <v>2.529274545494447</v>
      </c>
      <c r="W28" t="str">
        <f t="shared" si="31"/>
        <v>71 Sales occupations</v>
      </c>
      <c r="X28" s="69">
        <v>4.3133880266948994</v>
      </c>
      <c r="Y28" s="69">
        <v>4.8358195628996805</v>
      </c>
      <c r="Z28" s="69">
        <v>4.5771601868325158</v>
      </c>
      <c r="AA28" s="69">
        <v>5.5575875850359271</v>
      </c>
      <c r="AB28" s="69">
        <v>7.0496549702900362</v>
      </c>
      <c r="AC28" s="69"/>
      <c r="AD28" s="69">
        <f t="shared" si="32"/>
        <v>2.4724947834575204</v>
      </c>
      <c r="AE28" s="69">
        <f>'RD T1'!E114</f>
        <v>3.2914829122480249</v>
      </c>
      <c r="AF28" s="69">
        <f t="shared" si="33"/>
        <v>5.7639776957055453</v>
      </c>
      <c r="AH28" t="str">
        <f t="shared" si="34"/>
        <v>71 Sales occupations</v>
      </c>
      <c r="AI28" s="69">
        <v>1.553875703766316</v>
      </c>
      <c r="AJ28" s="69">
        <v>1.5533444318117788</v>
      </c>
      <c r="AK28" s="69">
        <v>1.4897930579320182</v>
      </c>
      <c r="AL28" s="69">
        <v>1.6979180946687582</v>
      </c>
      <c r="AM28" s="69">
        <v>2.0375030478052785</v>
      </c>
      <c r="AN28" s="69"/>
      <c r="AO28" s="69">
        <f t="shared" si="35"/>
        <v>0.54770998987326025</v>
      </c>
      <c r="AP28" s="69">
        <f>'RD T1'!E143</f>
        <v>1.0050831849954522</v>
      </c>
      <c r="AQ28" s="69">
        <f t="shared" si="36"/>
        <v>1.5527931748687125</v>
      </c>
      <c r="AS28" t="str">
        <f t="shared" si="37"/>
        <v>71 Sales occupations</v>
      </c>
      <c r="AT28" s="69">
        <v>1.2591863222825399</v>
      </c>
      <c r="AU28" s="69">
        <v>1.3102531294590301</v>
      </c>
      <c r="AV28" s="69">
        <v>1.1819054686452126</v>
      </c>
      <c r="AW28" s="69">
        <v>1.2815295275260232</v>
      </c>
      <c r="AX28" s="69">
        <v>1.5249728887834566</v>
      </c>
      <c r="AY28" s="69"/>
      <c r="AZ28" s="69">
        <f t="shared" si="38"/>
        <v>0.34306742013824398</v>
      </c>
      <c r="BA28" s="69">
        <f>'RD T1'!E172</f>
        <v>0.65009721110596663</v>
      </c>
      <c r="BB28" s="69">
        <f t="shared" si="39"/>
        <v>0.99316463124421062</v>
      </c>
      <c r="BD28" t="str">
        <f t="shared" si="40"/>
        <v>71 Sales occupations</v>
      </c>
      <c r="BE28" s="69">
        <v>10.946349186910155</v>
      </c>
      <c r="BF28" s="69">
        <v>11.656150682983679</v>
      </c>
      <c r="BG28" s="69">
        <v>12.195478503947818</v>
      </c>
      <c r="BH28" s="69">
        <v>12.166877980685898</v>
      </c>
      <c r="BI28" s="69">
        <v>13.104777869393805</v>
      </c>
      <c r="BJ28" s="69"/>
      <c r="BK28" s="69">
        <f t="shared" si="41"/>
        <v>0.90929936544598711</v>
      </c>
      <c r="BL28" s="69">
        <f>'RD T1'!E201</f>
        <v>5.6793789687340581</v>
      </c>
      <c r="BM28" s="69">
        <f t="shared" si="42"/>
        <v>6.5886783341800452</v>
      </c>
      <c r="BO28" t="str">
        <f t="shared" si="43"/>
        <v>71 Sales occupations</v>
      </c>
      <c r="BP28" s="69">
        <v>11.264099920741478</v>
      </c>
      <c r="BQ28" s="69">
        <v>10.587892642373181</v>
      </c>
      <c r="BR28" s="69">
        <v>11.375696191705597</v>
      </c>
      <c r="BS28" s="69">
        <v>9.7058614269863011</v>
      </c>
      <c r="BT28" s="69">
        <v>7.5838346905674516</v>
      </c>
      <c r="BU28" s="69"/>
      <c r="BV28" s="69">
        <f t="shared" si="44"/>
        <v>-3.7918615011381451</v>
      </c>
      <c r="BW28" s="69">
        <f>'RD T1'!E230</f>
        <v>4.3675120659081772</v>
      </c>
      <c r="BX28" s="69">
        <f t="shared" si="45"/>
        <v>0.57565056477003207</v>
      </c>
      <c r="BZ28" t="str">
        <f t="shared" si="46"/>
        <v>71 Sales occupations</v>
      </c>
      <c r="CA28" s="69">
        <v>8.1562416644278724</v>
      </c>
      <c r="CB28" s="69">
        <v>8.0310806202573044</v>
      </c>
      <c r="CC28" s="69">
        <v>6.7747360289758536</v>
      </c>
      <c r="CD28" s="69">
        <v>5.5459017248764013</v>
      </c>
      <c r="CE28" s="69">
        <v>2.6105139469815724</v>
      </c>
      <c r="CF28" s="69"/>
      <c r="CG28" s="69">
        <f t="shared" si="47"/>
        <v>-4.1642220819942812</v>
      </c>
      <c r="CH28" s="69">
        <f>'RD T1'!E259</f>
        <v>1.5904055958093506</v>
      </c>
      <c r="CI28" s="69">
        <f t="shared" si="48"/>
        <v>-2.5738164861849304</v>
      </c>
      <c r="CK28" t="str">
        <f t="shared" si="49"/>
        <v>71 Sales occupations</v>
      </c>
      <c r="CL28" s="69">
        <v>3.7537232908989355</v>
      </c>
      <c r="CM28" s="69">
        <v>3.5307851426705992</v>
      </c>
      <c r="CN28" s="69">
        <v>2.5925787262265301</v>
      </c>
      <c r="CO28" s="69">
        <v>1.912176946058193</v>
      </c>
      <c r="CP28" s="69">
        <v>1.1265387721868179</v>
      </c>
      <c r="CQ28" s="69"/>
      <c r="CR28" s="69">
        <f t="shared" si="50"/>
        <v>-1.4660399540397122</v>
      </c>
      <c r="CS28" s="69">
        <f>'RD T1'!E288</f>
        <v>0.50070363377795024</v>
      </c>
      <c r="CT28" s="69">
        <f t="shared" si="51"/>
        <v>-0.96533632026176197</v>
      </c>
    </row>
    <row r="29" spans="1:98" x14ac:dyDescent="0.2">
      <c r="A29" s="10" t="str">
        <f>name!D25</f>
        <v>72 Customer service occupations</v>
      </c>
      <c r="B29" s="69">
        <v>3.8712627529052003E-2</v>
      </c>
      <c r="C29" s="69">
        <v>4.2367594135857049E-2</v>
      </c>
      <c r="D29" s="69">
        <v>3.9749889686503712E-2</v>
      </c>
      <c r="E29" s="69">
        <v>7.1375903946179917E-2</v>
      </c>
      <c r="F29" s="69">
        <v>0.10721819182096373</v>
      </c>
      <c r="G29" s="11"/>
      <c r="H29" s="69">
        <f>F29-D29</f>
        <v>6.746830213446002E-2</v>
      </c>
      <c r="I29" s="69">
        <f>'RD T1'!E57</f>
        <v>3.8686463830372317E-2</v>
      </c>
      <c r="J29" s="69">
        <f t="shared" si="27"/>
        <v>0.10615476596483234</v>
      </c>
      <c r="L29" t="str">
        <f t="shared" si="28"/>
        <v>72 Customer service occupations</v>
      </c>
      <c r="M29" s="69">
        <v>0.35896697657201793</v>
      </c>
      <c r="N29" s="69">
        <v>0.44919990077581634</v>
      </c>
      <c r="O29" s="69">
        <v>0.40723928165155909</v>
      </c>
      <c r="P29" s="69">
        <v>0.68869322022871438</v>
      </c>
      <c r="Q29" s="69">
        <v>1.0389054039115653</v>
      </c>
      <c r="R29" s="11"/>
      <c r="S29" s="69">
        <f t="shared" si="29"/>
        <v>0.63166612226000618</v>
      </c>
      <c r="T29" s="69">
        <f>'RD T1'!E86</f>
        <v>0.40031124612690983</v>
      </c>
      <c r="U29" s="69">
        <f t="shared" si="30"/>
        <v>1.031977368386916</v>
      </c>
      <c r="W29" t="str">
        <f t="shared" si="31"/>
        <v>72 Customer service occupations</v>
      </c>
      <c r="X29" s="69">
        <v>1.5385867830859543</v>
      </c>
      <c r="Y29" s="69">
        <v>1.7076923996800482</v>
      </c>
      <c r="Z29" s="69">
        <v>1.7735645307933432</v>
      </c>
      <c r="AA29" s="69">
        <v>2.2925063118827316</v>
      </c>
      <c r="AB29" s="69">
        <v>2.9374911690106402</v>
      </c>
      <c r="AC29" s="69"/>
      <c r="AD29" s="69">
        <f t="shared" si="32"/>
        <v>1.163926638217297</v>
      </c>
      <c r="AE29" s="69">
        <f>'RD T1'!E115</f>
        <v>1.2460624370066788</v>
      </c>
      <c r="AF29" s="69">
        <f t="shared" si="33"/>
        <v>2.4099890752239759</v>
      </c>
      <c r="AH29" t="str">
        <f t="shared" si="34"/>
        <v>72 Customer service occupations</v>
      </c>
      <c r="AI29" s="69">
        <v>0.46873460714839754</v>
      </c>
      <c r="AJ29" s="69">
        <v>0.55518731709820779</v>
      </c>
      <c r="AK29" s="69">
        <v>0.57243358422685087</v>
      </c>
      <c r="AL29" s="69">
        <v>0.74579325316070455</v>
      </c>
      <c r="AM29" s="69">
        <v>0.96576356970661614</v>
      </c>
      <c r="AN29" s="69"/>
      <c r="AO29" s="69">
        <f t="shared" si="35"/>
        <v>0.39332998547976528</v>
      </c>
      <c r="AP29" s="69">
        <f>'RD T1'!E144</f>
        <v>0.42482626195737749</v>
      </c>
      <c r="AQ29" s="69">
        <f t="shared" si="36"/>
        <v>0.81815624743714277</v>
      </c>
      <c r="AS29" t="str">
        <f t="shared" si="37"/>
        <v>72 Customer service occupations</v>
      </c>
      <c r="AT29" s="69">
        <v>0.68309578401683391</v>
      </c>
      <c r="AU29" s="69">
        <v>0.72649028948084504</v>
      </c>
      <c r="AV29" s="69">
        <v>0.73583090365496762</v>
      </c>
      <c r="AW29" s="69">
        <v>0.95335385302601927</v>
      </c>
      <c r="AX29" s="69">
        <v>1.1511978439378932</v>
      </c>
      <c r="AY29" s="69"/>
      <c r="AZ29" s="69">
        <f t="shared" si="38"/>
        <v>0.41536694028292553</v>
      </c>
      <c r="BA29" s="69">
        <f>'RD T1'!E173</f>
        <v>0.46348973428606355</v>
      </c>
      <c r="BB29" s="69">
        <f t="shared" si="39"/>
        <v>0.87885667456898908</v>
      </c>
      <c r="BD29" t="str">
        <f t="shared" si="40"/>
        <v>72 Customer service occupations</v>
      </c>
      <c r="BE29" s="69">
        <v>2.8690029546719482</v>
      </c>
      <c r="BF29" s="69">
        <v>2.9941723294707248</v>
      </c>
      <c r="BG29" s="69">
        <v>3.4498913334074564</v>
      </c>
      <c r="BH29" s="69">
        <v>3.7434891364410157</v>
      </c>
      <c r="BI29" s="69">
        <v>4.3758929733085017</v>
      </c>
      <c r="BJ29" s="69"/>
      <c r="BK29" s="69">
        <f t="shared" si="41"/>
        <v>0.92600163990104534</v>
      </c>
      <c r="BL29" s="69">
        <f>'RD T1'!E202</f>
        <v>1.6093106242964057</v>
      </c>
      <c r="BM29" s="69">
        <f t="shared" si="42"/>
        <v>2.5353122641974508</v>
      </c>
      <c r="BO29" t="str">
        <f t="shared" si="43"/>
        <v>72 Customer service occupations</v>
      </c>
      <c r="BP29" s="69">
        <v>2.7219117669384492</v>
      </c>
      <c r="BQ29" s="69">
        <v>2.7970319577098488</v>
      </c>
      <c r="BR29" s="69">
        <v>3.1995933758363981</v>
      </c>
      <c r="BS29" s="69">
        <v>3.0039418091204957</v>
      </c>
      <c r="BT29" s="69">
        <v>2.6637962726438049</v>
      </c>
      <c r="BU29" s="69"/>
      <c r="BV29" s="69">
        <f t="shared" si="44"/>
        <v>-0.53579710319259322</v>
      </c>
      <c r="BW29" s="69">
        <f>'RD T1'!E231</f>
        <v>1.3417959412869016</v>
      </c>
      <c r="BX29" s="69">
        <f t="shared" si="45"/>
        <v>0.80599883809430839</v>
      </c>
      <c r="BZ29" t="str">
        <f t="shared" si="46"/>
        <v>72 Customer service occupations</v>
      </c>
      <c r="CA29" s="69">
        <v>1.6180778950274706</v>
      </c>
      <c r="CB29" s="69">
        <v>1.5023470051845274</v>
      </c>
      <c r="CC29" s="69">
        <v>1.4820584986204617</v>
      </c>
      <c r="CD29" s="69">
        <v>1.4997892962347659</v>
      </c>
      <c r="CE29" s="69">
        <v>1.4212556080444001</v>
      </c>
      <c r="CF29" s="69"/>
      <c r="CG29" s="69">
        <f t="shared" si="47"/>
        <v>-6.0802890576061586E-2</v>
      </c>
      <c r="CH29" s="69">
        <f>'RD T1'!E260</f>
        <v>0.4634124650514812</v>
      </c>
      <c r="CI29" s="69">
        <f t="shared" si="48"/>
        <v>0.40260957447541962</v>
      </c>
      <c r="CK29" t="str">
        <f t="shared" si="49"/>
        <v>72 Customer service occupations</v>
      </c>
      <c r="CL29" s="69">
        <v>0.44833246188743614</v>
      </c>
      <c r="CM29" s="69">
        <v>0.59955498037415</v>
      </c>
      <c r="CN29" s="69">
        <v>0.50121922614101477</v>
      </c>
      <c r="CO29" s="69">
        <v>0.56206079508970119</v>
      </c>
      <c r="CP29" s="69">
        <v>0.50801344026617656</v>
      </c>
      <c r="CQ29" s="69"/>
      <c r="CR29" s="69">
        <f t="shared" si="50"/>
        <v>6.7942141251617905E-3</v>
      </c>
      <c r="CS29" s="69">
        <f>'RD T1'!E289</f>
        <v>0.18788556957832428</v>
      </c>
      <c r="CT29" s="69">
        <f t="shared" si="51"/>
        <v>0.19467978370348607</v>
      </c>
    </row>
    <row r="30" spans="1:98" x14ac:dyDescent="0.2">
      <c r="A30" s="10" t="str">
        <f>name!D26</f>
        <v>81 Process, plant and machine operatives</v>
      </c>
      <c r="B30" s="69">
        <v>4.5694097765116216E-2</v>
      </c>
      <c r="C30" s="69">
        <v>4.9702049623322177E-2</v>
      </c>
      <c r="D30" s="69">
        <v>3.4071835098236213E-2</v>
      </c>
      <c r="E30" s="69">
        <v>7.058892748970115E-2</v>
      </c>
      <c r="F30" s="69">
        <v>0.14349212130635802</v>
      </c>
      <c r="G30" s="11"/>
      <c r="H30" s="69">
        <f t="shared" si="26"/>
        <v>0.1094202862081218</v>
      </c>
      <c r="I30" s="69">
        <f>'RD T1'!E58</f>
        <v>5.4459891837419297E-2</v>
      </c>
      <c r="J30" s="69">
        <f t="shared" si="27"/>
        <v>0.16388017804554111</v>
      </c>
      <c r="L30" t="str">
        <f t="shared" si="28"/>
        <v>81 Process, plant and machine operatives</v>
      </c>
      <c r="M30" s="69">
        <v>0.2368534524967498</v>
      </c>
      <c r="N30" s="69">
        <v>0.28915162045335274</v>
      </c>
      <c r="O30" s="69">
        <v>0.22004063848237296</v>
      </c>
      <c r="P30" s="69">
        <v>0.41763900568461071</v>
      </c>
      <c r="Q30" s="69">
        <v>0.65727999738415432</v>
      </c>
      <c r="R30" s="11"/>
      <c r="S30" s="69">
        <f t="shared" si="29"/>
        <v>0.43723935890178134</v>
      </c>
      <c r="T30" s="69">
        <f>'RD T1'!E87</f>
        <v>0.26778119997097016</v>
      </c>
      <c r="U30" s="69">
        <f t="shared" si="30"/>
        <v>0.7050205588727515</v>
      </c>
      <c r="W30" t="str">
        <f t="shared" si="31"/>
        <v>81 Process, plant and machine operatives</v>
      </c>
      <c r="X30" s="69">
        <v>0.70545553152044871</v>
      </c>
      <c r="Y30" s="69">
        <v>0.70890134806243377</v>
      </c>
      <c r="Z30" s="69">
        <v>0.61398071718429625</v>
      </c>
      <c r="AA30" s="69">
        <v>0.99214608101368362</v>
      </c>
      <c r="AB30" s="69">
        <v>1.5807897547844989</v>
      </c>
      <c r="AC30" s="69"/>
      <c r="AD30" s="69">
        <f t="shared" si="32"/>
        <v>0.96680903760020265</v>
      </c>
      <c r="AE30" s="69">
        <f>'RD T1'!E116</f>
        <v>0.63670028805725776</v>
      </c>
      <c r="AF30" s="69">
        <f t="shared" si="33"/>
        <v>1.6035093256574604</v>
      </c>
      <c r="AH30" t="str">
        <f t="shared" si="34"/>
        <v>81 Process, plant and machine operatives</v>
      </c>
      <c r="AI30" s="69">
        <v>0.32532494761908354</v>
      </c>
      <c r="AJ30" s="69">
        <v>0.33286661882171925</v>
      </c>
      <c r="AK30" s="69">
        <v>0.30233168173153802</v>
      </c>
      <c r="AL30" s="69">
        <v>0.44655207340033731</v>
      </c>
      <c r="AM30" s="69">
        <v>0.62666282783728489</v>
      </c>
      <c r="AN30" s="69"/>
      <c r="AO30" s="69">
        <f t="shared" si="35"/>
        <v>0.32433114610574687</v>
      </c>
      <c r="AP30" s="69">
        <f>'RD T1'!E145</f>
        <v>0.24827201727119891</v>
      </c>
      <c r="AQ30" s="69">
        <f t="shared" si="36"/>
        <v>0.57260316337694572</v>
      </c>
      <c r="AS30" t="str">
        <f t="shared" si="37"/>
        <v>81 Process, plant and machine operatives</v>
      </c>
      <c r="AT30" s="69">
        <v>0.70311883251961127</v>
      </c>
      <c r="AU30" s="69">
        <v>0.71126985315613478</v>
      </c>
      <c r="AV30" s="69">
        <v>0.64968696204781906</v>
      </c>
      <c r="AW30" s="69">
        <v>0.87938675170923875</v>
      </c>
      <c r="AX30" s="69">
        <v>1.1595511452746798</v>
      </c>
      <c r="AY30" s="69"/>
      <c r="AZ30" s="69">
        <f t="shared" si="38"/>
        <v>0.50986418322686078</v>
      </c>
      <c r="BA30" s="69">
        <f>'RD T1'!E174</f>
        <v>0.48530293018344717</v>
      </c>
      <c r="BB30" s="69">
        <f t="shared" si="39"/>
        <v>0.99516711341030795</v>
      </c>
      <c r="BD30" t="str">
        <f t="shared" si="40"/>
        <v>81 Process, plant and machine operatives</v>
      </c>
      <c r="BE30" s="69">
        <v>5.1435237614000524</v>
      </c>
      <c r="BF30" s="69">
        <v>5.2380538365275342</v>
      </c>
      <c r="BG30" s="69">
        <v>5.2210407108941164</v>
      </c>
      <c r="BH30" s="69">
        <v>5.6030183341649673</v>
      </c>
      <c r="BI30" s="69">
        <v>6.110682952577724</v>
      </c>
      <c r="BJ30" s="69"/>
      <c r="BK30" s="69">
        <f t="shared" si="41"/>
        <v>0.88964224168360762</v>
      </c>
      <c r="BL30" s="69">
        <f>'RD T1'!E203</f>
        <v>2.1166256086072481</v>
      </c>
      <c r="BM30" s="69">
        <f t="shared" si="42"/>
        <v>3.0062678502908557</v>
      </c>
      <c r="BO30" t="str">
        <f t="shared" si="43"/>
        <v>81 Process, plant and machine operatives</v>
      </c>
      <c r="BP30" s="69">
        <v>6.2874691649788685</v>
      </c>
      <c r="BQ30" s="69">
        <v>5.9995106500620015</v>
      </c>
      <c r="BR30" s="69">
        <v>5.9590650637339069</v>
      </c>
      <c r="BS30" s="69">
        <v>6.0970151888685011</v>
      </c>
      <c r="BT30" s="69">
        <v>5.1350336214565022</v>
      </c>
      <c r="BU30" s="69"/>
      <c r="BV30" s="69">
        <f t="shared" si="44"/>
        <v>-0.82403144227740466</v>
      </c>
      <c r="BW30" s="69">
        <f>'RD T1'!E232</f>
        <v>2.3215394342510054</v>
      </c>
      <c r="BX30" s="69">
        <f t="shared" si="45"/>
        <v>1.4975079919736007</v>
      </c>
      <c r="BZ30" t="str">
        <f t="shared" si="46"/>
        <v>81 Process, plant and machine operatives</v>
      </c>
      <c r="CA30" s="69">
        <v>6.1562232555604544</v>
      </c>
      <c r="CB30" s="69">
        <v>5.3797581484616277</v>
      </c>
      <c r="CC30" s="69">
        <v>4.5777835763824779</v>
      </c>
      <c r="CD30" s="69">
        <v>4.5330625022823154</v>
      </c>
      <c r="CE30" s="69">
        <v>2.3047396155579958</v>
      </c>
      <c r="CF30" s="69"/>
      <c r="CG30" s="69">
        <f t="shared" si="47"/>
        <v>-2.2730439608244821</v>
      </c>
      <c r="CH30" s="69">
        <f>'RD T1'!E261</f>
        <v>1.3245519053800749</v>
      </c>
      <c r="CI30" s="69">
        <f t="shared" si="48"/>
        <v>-0.94849205544440718</v>
      </c>
      <c r="CK30" t="str">
        <f t="shared" si="49"/>
        <v>81 Process, plant and machine operatives</v>
      </c>
      <c r="CL30" s="69">
        <v>2.9073052704329814</v>
      </c>
      <c r="CM30" s="69">
        <v>2.364595416512437</v>
      </c>
      <c r="CN30" s="69">
        <v>1.7875962830299952</v>
      </c>
      <c r="CO30" s="69">
        <v>0.89430238176342691</v>
      </c>
      <c r="CP30" s="69">
        <v>0.31508524548905642</v>
      </c>
      <c r="CQ30" s="69"/>
      <c r="CR30" s="69">
        <f t="shared" si="50"/>
        <v>-1.4725110375409387</v>
      </c>
      <c r="CS30" s="69">
        <f>'RD T1'!E290</f>
        <v>0.22101917381852321</v>
      </c>
      <c r="CT30" s="69">
        <f t="shared" si="51"/>
        <v>-1.2514918637224155</v>
      </c>
    </row>
    <row r="31" spans="1:98" x14ac:dyDescent="0.2">
      <c r="A31" s="10" t="str">
        <f>name!D27</f>
        <v>82 Transport and mobile machine drivers and operatives</v>
      </c>
      <c r="B31" s="69">
        <v>4.6419701375494844E-2</v>
      </c>
      <c r="C31" s="69">
        <v>5.3495185907591995E-2</v>
      </c>
      <c r="D31" s="69">
        <v>4.6038704910250507E-2</v>
      </c>
      <c r="E31" s="69">
        <v>7.8706997333851392E-2</v>
      </c>
      <c r="F31" s="69">
        <v>0.12110885763834793</v>
      </c>
      <c r="G31" s="11"/>
      <c r="H31" s="69">
        <f t="shared" si="26"/>
        <v>7.5070152728097417E-2</v>
      </c>
      <c r="I31" s="69">
        <f>'RD T1'!E59</f>
        <v>6.6131679734849902E-2</v>
      </c>
      <c r="J31" s="69">
        <f t="shared" si="27"/>
        <v>0.14120183246294732</v>
      </c>
      <c r="L31" t="str">
        <f t="shared" si="28"/>
        <v>82 Transport and mobile machine drivers and operatives</v>
      </c>
      <c r="M31" s="69">
        <v>0.27406959758916505</v>
      </c>
      <c r="N31" s="69">
        <v>0.32472568943765145</v>
      </c>
      <c r="O31" s="69">
        <v>0.27288235366578667</v>
      </c>
      <c r="P31" s="69">
        <v>0.42540172525035064</v>
      </c>
      <c r="Q31" s="69">
        <v>0.61400271687561858</v>
      </c>
      <c r="R31" s="11"/>
      <c r="S31" s="69">
        <f t="shared" si="29"/>
        <v>0.34112036320983191</v>
      </c>
      <c r="T31" s="69">
        <f>'RD T1'!E88</f>
        <v>0.33616188124524327</v>
      </c>
      <c r="U31" s="69">
        <f t="shared" si="30"/>
        <v>0.67728224445507523</v>
      </c>
      <c r="W31" t="str">
        <f t="shared" si="31"/>
        <v>82 Transport and mobile machine drivers and operatives</v>
      </c>
      <c r="X31" s="69">
        <v>0.91258942166297052</v>
      </c>
      <c r="Y31" s="69">
        <v>1.0691515838445451</v>
      </c>
      <c r="Z31" s="69">
        <v>1.0751510220984379</v>
      </c>
      <c r="AA31" s="69">
        <v>1.3840310079201945</v>
      </c>
      <c r="AB31" s="69">
        <v>1.9254350725086811</v>
      </c>
      <c r="AC31" s="69"/>
      <c r="AD31" s="69">
        <f t="shared" si="32"/>
        <v>0.85028405041024313</v>
      </c>
      <c r="AE31" s="69">
        <f>'RD T1'!E117</f>
        <v>1.0982352137231415</v>
      </c>
      <c r="AF31" s="69">
        <f t="shared" si="33"/>
        <v>1.9485192641333846</v>
      </c>
      <c r="AH31" t="str">
        <f t="shared" si="34"/>
        <v>82 Transport and mobile machine drivers and operatives</v>
      </c>
      <c r="AI31" s="69">
        <v>0.44177421235855802</v>
      </c>
      <c r="AJ31" s="69">
        <v>0.51218147765009792</v>
      </c>
      <c r="AK31" s="69">
        <v>0.50470880927995121</v>
      </c>
      <c r="AL31" s="69">
        <v>0.63328170214692125</v>
      </c>
      <c r="AM31" s="69">
        <v>0.81616969667526285</v>
      </c>
      <c r="AN31" s="69"/>
      <c r="AO31" s="69">
        <f t="shared" si="35"/>
        <v>0.31146088739531164</v>
      </c>
      <c r="AP31" s="69">
        <f>'RD T1'!E146</f>
        <v>0.46303971679439354</v>
      </c>
      <c r="AQ31" s="69">
        <f t="shared" si="36"/>
        <v>0.77450060418970512</v>
      </c>
      <c r="AS31" t="str">
        <f t="shared" si="37"/>
        <v>82 Transport and mobile machine drivers and operatives</v>
      </c>
      <c r="AT31" s="69">
        <v>0.73738238288126889</v>
      </c>
      <c r="AU31" s="69">
        <v>0.80743346770203916</v>
      </c>
      <c r="AV31" s="69">
        <v>0.79310045966678799</v>
      </c>
      <c r="AW31" s="69">
        <v>0.99627039371796311</v>
      </c>
      <c r="AX31" s="69">
        <v>1.2878021848426675</v>
      </c>
      <c r="AY31" s="69"/>
      <c r="AZ31" s="69">
        <f t="shared" si="38"/>
        <v>0.49470172517587951</v>
      </c>
      <c r="BA31" s="69">
        <f>'RD T1'!E175</f>
        <v>0.76909281344142622</v>
      </c>
      <c r="BB31" s="69">
        <f t="shared" si="39"/>
        <v>1.2637945386173057</v>
      </c>
      <c r="BD31" t="str">
        <f t="shared" si="40"/>
        <v>82 Transport and mobile machine drivers and operatives</v>
      </c>
      <c r="BE31" s="69">
        <v>4.9073721241176491</v>
      </c>
      <c r="BF31" s="69">
        <v>5.4268315645996248</v>
      </c>
      <c r="BG31" s="69">
        <v>5.4395251804957176</v>
      </c>
      <c r="BH31" s="69">
        <v>5.5082404474716613</v>
      </c>
      <c r="BI31" s="69">
        <v>6.1459626668068248</v>
      </c>
      <c r="BJ31" s="69"/>
      <c r="BK31" s="69">
        <f t="shared" si="41"/>
        <v>0.70643748631110714</v>
      </c>
      <c r="BL31" s="69">
        <f>'RD T1'!E204</f>
        <v>2.8350715238722795</v>
      </c>
      <c r="BM31" s="69">
        <f t="shared" si="42"/>
        <v>3.5415090101833866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7.301718307770888</v>
      </c>
      <c r="BR31" s="69">
        <v>7.1948154202840691</v>
      </c>
      <c r="BS31" s="69">
        <v>6.9429840904129927</v>
      </c>
      <c r="BT31" s="69">
        <v>6.2546200534464154</v>
      </c>
      <c r="BU31" s="69"/>
      <c r="BV31" s="69">
        <f t="shared" si="44"/>
        <v>-0.9401953668376537</v>
      </c>
      <c r="BW31" s="69">
        <f>'RD T1'!E233</f>
        <v>3.5593173821817907</v>
      </c>
      <c r="BX31" s="69">
        <f t="shared" si="45"/>
        <v>2.619122015344137</v>
      </c>
      <c r="BZ31" t="str">
        <f t="shared" si="46"/>
        <v>82 Transport and mobile machine drivers and operatives</v>
      </c>
      <c r="CA31" s="69">
        <v>7.5443695566439999</v>
      </c>
      <c r="CB31" s="69">
        <v>6.4089356808804192</v>
      </c>
      <c r="CC31" s="69">
        <v>5.8180102502386219</v>
      </c>
      <c r="CD31" s="69">
        <v>5.5857220130775911</v>
      </c>
      <c r="CE31" s="69">
        <v>4.1181919039327584</v>
      </c>
      <c r="CF31" s="69"/>
      <c r="CG31" s="69">
        <f t="shared" si="47"/>
        <v>-1.6998183463058636</v>
      </c>
      <c r="CH31" s="69">
        <f>'RD T1'!E262</f>
        <v>2.3313639362358494</v>
      </c>
      <c r="CI31" s="69">
        <f t="shared" si="48"/>
        <v>0.63154558992998577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3.3120197198278656</v>
      </c>
      <c r="CN31" s="69">
        <v>2.7048361591036625</v>
      </c>
      <c r="CO31" s="69">
        <v>2.2616266320530483</v>
      </c>
      <c r="CP31" s="69">
        <v>1.0579265723673814</v>
      </c>
      <c r="CQ31" s="69"/>
      <c r="CR31" s="69">
        <f t="shared" si="50"/>
        <v>-1.6469095867362811</v>
      </c>
      <c r="CS31" s="69">
        <f>'RD T1'!E291</f>
        <v>0.80341168679813302</v>
      </c>
      <c r="CT31" s="69">
        <f t="shared" si="51"/>
        <v>-0.84349789993814805</v>
      </c>
    </row>
    <row r="32" spans="1:98" x14ac:dyDescent="0.2">
      <c r="A32" s="10" t="str">
        <f>name!D28</f>
        <v>91 Elementary trades and related occupations</v>
      </c>
      <c r="B32" s="69">
        <v>5.2264746954007132E-4</v>
      </c>
      <c r="C32" s="69">
        <v>5.6006901140079346E-4</v>
      </c>
      <c r="D32" s="69">
        <v>4.4672511126861203E-4</v>
      </c>
      <c r="E32" s="69">
        <v>2.9796055698900867E-3</v>
      </c>
      <c r="F32" s="69">
        <v>7.498200287695744E-3</v>
      </c>
      <c r="G32" s="11"/>
      <c r="H32" s="69">
        <f t="shared" si="26"/>
        <v>7.0514751764271322E-3</v>
      </c>
      <c r="I32" s="69">
        <f>'RD T1'!E60</f>
        <v>3.2297243294368799E-3</v>
      </c>
      <c r="J32" s="69">
        <f t="shared" si="27"/>
        <v>1.0281199505864012E-2</v>
      </c>
      <c r="L32" t="str">
        <f t="shared" si="28"/>
        <v>91 Elementary trades and related occupations</v>
      </c>
      <c r="M32" s="69">
        <v>0.13342447738507909</v>
      </c>
      <c r="N32" s="69">
        <v>0.13319196216345364</v>
      </c>
      <c r="O32" s="69">
        <v>9.1295578516218667E-2</v>
      </c>
      <c r="P32" s="69">
        <v>0.27621411827682996</v>
      </c>
      <c r="Q32" s="69">
        <v>0.59157119951109993</v>
      </c>
      <c r="R32" s="11"/>
      <c r="S32" s="69">
        <f t="shared" si="29"/>
        <v>0.50027562099488132</v>
      </c>
      <c r="T32" s="69">
        <f>'RD T1'!E89</f>
        <v>0.24744596139525898</v>
      </c>
      <c r="U32" s="69">
        <f t="shared" si="30"/>
        <v>0.7477215823901403</v>
      </c>
      <c r="W32" t="str">
        <f t="shared" si="31"/>
        <v>91 Elementary trades and related occupations</v>
      </c>
      <c r="X32" s="69">
        <v>0.47430873486243053</v>
      </c>
      <c r="Y32" s="69">
        <v>0.46131552121275687</v>
      </c>
      <c r="Z32" s="69">
        <v>0.39754337309344634</v>
      </c>
      <c r="AA32" s="69">
        <v>1.0891193155735202</v>
      </c>
      <c r="AB32" s="69">
        <v>1.715782158078119</v>
      </c>
      <c r="AC32" s="69"/>
      <c r="AD32" s="69">
        <f t="shared" si="32"/>
        <v>1.3182387849846726</v>
      </c>
      <c r="AE32" s="69">
        <f>'RD T1'!E118</f>
        <v>0.85924408565612154</v>
      </c>
      <c r="AF32" s="69">
        <f t="shared" si="33"/>
        <v>2.177482870640794</v>
      </c>
      <c r="AH32" t="str">
        <f t="shared" si="34"/>
        <v>91 Elementary trades and related occupations</v>
      </c>
      <c r="AI32" s="69">
        <v>0.2996021083313069</v>
      </c>
      <c r="AJ32" s="69">
        <v>0.29246582926768883</v>
      </c>
      <c r="AK32" s="69">
        <v>0.24600604565345824</v>
      </c>
      <c r="AL32" s="69">
        <v>0.7547230360025502</v>
      </c>
      <c r="AM32" s="69">
        <v>1.2701576502083147</v>
      </c>
      <c r="AN32" s="69"/>
      <c r="AO32" s="69">
        <f t="shared" si="35"/>
        <v>1.0241516045548564</v>
      </c>
      <c r="AP32" s="69">
        <f>'RD T1'!E147</f>
        <v>0.64589954306554354</v>
      </c>
      <c r="AQ32" s="69">
        <f t="shared" si="36"/>
        <v>1.6700511476203999</v>
      </c>
      <c r="AS32" t="str">
        <f t="shared" si="37"/>
        <v>91 Elementary trades and related occupations</v>
      </c>
      <c r="AT32" s="69">
        <v>0.3178895986959851</v>
      </c>
      <c r="AU32" s="69">
        <v>0.30937074882751525</v>
      </c>
      <c r="AV32" s="69">
        <v>0.30458648898283264</v>
      </c>
      <c r="AW32" s="69">
        <v>0.79514359860891115</v>
      </c>
      <c r="AX32" s="69">
        <v>1.204295750979679</v>
      </c>
      <c r="AY32" s="69"/>
      <c r="AZ32" s="69">
        <f t="shared" si="38"/>
        <v>0.89970926199684631</v>
      </c>
      <c r="BA32" s="69">
        <f>'RD T1'!E176</f>
        <v>0.54988429176465425</v>
      </c>
      <c r="BB32" s="69">
        <f t="shared" si="39"/>
        <v>1.4495935537615006</v>
      </c>
      <c r="BD32" t="str">
        <f t="shared" si="40"/>
        <v>91 Elementary trades and related occupations</v>
      </c>
      <c r="BE32" s="69">
        <v>2.0181166327061031</v>
      </c>
      <c r="BF32" s="69">
        <v>1.8284787967169556</v>
      </c>
      <c r="BG32" s="69">
        <v>1.8805392206497182</v>
      </c>
      <c r="BH32" s="69">
        <v>3.5791055941665233</v>
      </c>
      <c r="BI32" s="69">
        <v>5.1863565751594196</v>
      </c>
      <c r="BJ32" s="69"/>
      <c r="BK32" s="69">
        <f t="shared" si="41"/>
        <v>3.3058173545097014</v>
      </c>
      <c r="BL32" s="69">
        <f>'RD T1'!E205</f>
        <v>1.9230754881538847</v>
      </c>
      <c r="BM32" s="69">
        <f t="shared" si="42"/>
        <v>5.2288928426635861</v>
      </c>
      <c r="BO32" t="str">
        <f t="shared" si="43"/>
        <v>91 Elementary trades and related occupations</v>
      </c>
      <c r="BP32" s="69">
        <v>3.3409917294107321</v>
      </c>
      <c r="BQ32" s="69">
        <v>2.8732116337159712</v>
      </c>
      <c r="BR32" s="69">
        <v>2.8869189255414294</v>
      </c>
      <c r="BS32" s="69">
        <v>4.6523015069692475</v>
      </c>
      <c r="BT32" s="69">
        <v>4.8543419468472955</v>
      </c>
      <c r="BU32" s="69"/>
      <c r="BV32" s="69">
        <f t="shared" si="44"/>
        <v>1.9674230213058661</v>
      </c>
      <c r="BW32" s="69">
        <f>'RD T1'!E234</f>
        <v>1.9721520760945284</v>
      </c>
      <c r="BX32" s="69">
        <f t="shared" si="45"/>
        <v>3.9395750974003945</v>
      </c>
      <c r="BZ32" t="str">
        <f t="shared" si="46"/>
        <v>91 Elementary trades and related occupations</v>
      </c>
      <c r="CA32" s="69">
        <v>4.724226185732606</v>
      </c>
      <c r="CB32" s="69">
        <v>4.0506148065554015</v>
      </c>
      <c r="CC32" s="69">
        <v>3.5850047880885132</v>
      </c>
      <c r="CD32" s="69">
        <v>6.0705577719493871</v>
      </c>
      <c r="CE32" s="69">
        <v>5.2930432759586727</v>
      </c>
      <c r="CF32" s="69"/>
      <c r="CG32" s="69">
        <f t="shared" si="47"/>
        <v>1.7080384878701595</v>
      </c>
      <c r="CH32" s="69">
        <f>'RD T1'!E263</f>
        <v>2.2738015741868782</v>
      </c>
      <c r="CI32" s="69">
        <f t="shared" si="48"/>
        <v>3.9818400620570378</v>
      </c>
      <c r="CK32" t="str">
        <f t="shared" si="49"/>
        <v>91 Elementary trades and related occupations</v>
      </c>
      <c r="CL32" s="69">
        <v>2.2060545750005507</v>
      </c>
      <c r="CM32" s="69">
        <v>1.9350706076940443</v>
      </c>
      <c r="CN32" s="69">
        <v>1.5558134129797696</v>
      </c>
      <c r="CO32" s="69">
        <v>2.3987657925674299</v>
      </c>
      <c r="CP32" s="69">
        <v>1.4809746408426923</v>
      </c>
      <c r="CQ32" s="69"/>
      <c r="CR32" s="69">
        <f t="shared" si="50"/>
        <v>-7.4838772137077347E-2</v>
      </c>
      <c r="CS32" s="69">
        <f>'RD T1'!E292</f>
        <v>0.72451773968280331</v>
      </c>
      <c r="CT32" s="69">
        <f t="shared" si="51"/>
        <v>0.64967896754572596</v>
      </c>
    </row>
    <row r="33" spans="1:98" x14ac:dyDescent="0.2">
      <c r="A33" s="10" t="str">
        <f>name!D29</f>
        <v>92 Elementary administration and service occupations</v>
      </c>
      <c r="B33" s="69">
        <v>3.7809115676896356E-2</v>
      </c>
      <c r="C33" s="69">
        <v>4.6109888291979574E-2</v>
      </c>
      <c r="D33" s="69">
        <v>3.7930929813642753E-2</v>
      </c>
      <c r="E33" s="69">
        <v>5.4696031130781413E-2</v>
      </c>
      <c r="F33" s="69">
        <v>7.7498013003759636E-2</v>
      </c>
      <c r="G33" s="11"/>
      <c r="H33" s="69">
        <f t="shared" ref="H33" si="52">F33-D33</f>
        <v>3.9567083190116883E-2</v>
      </c>
      <c r="I33" s="69">
        <f>'RD T1'!E61</f>
        <v>3.7874701513624431E-2</v>
      </c>
      <c r="J33" s="69">
        <f t="shared" ref="J33" si="53">SUM(H33:I33)</f>
        <v>7.7441784703741315E-2</v>
      </c>
      <c r="L33" t="str">
        <f t="shared" ref="L33" si="54">A33</f>
        <v>92 Elementary administration and service occupations</v>
      </c>
      <c r="M33" s="69">
        <v>0.88699007578788958</v>
      </c>
      <c r="N33" s="69">
        <v>1.0209844264852486</v>
      </c>
      <c r="O33" s="69">
        <v>0.84932448913997516</v>
      </c>
      <c r="P33" s="69">
        <v>1.2471981496012339</v>
      </c>
      <c r="Q33" s="69">
        <v>1.7337243931109454</v>
      </c>
      <c r="R33" s="11"/>
      <c r="S33" s="69">
        <f t="shared" ref="S33" si="55">Q33-O33</f>
        <v>0.88439990397097024</v>
      </c>
      <c r="T33" s="69">
        <f>'RD T1'!E90</f>
        <v>0.84232208899073635</v>
      </c>
      <c r="U33" s="69">
        <f t="shared" ref="U33" si="56">SUM(S33:T33)</f>
        <v>1.7267219929617066</v>
      </c>
      <c r="W33" t="str">
        <f t="shared" ref="W33" si="57">A33</f>
        <v>92 Elementary administration and service occupations</v>
      </c>
      <c r="X33" s="69">
        <v>3.2679891926039506</v>
      </c>
      <c r="Y33" s="69">
        <v>3.6586836869596921</v>
      </c>
      <c r="Z33" s="69">
        <v>3.3879304116594575</v>
      </c>
      <c r="AA33" s="69">
        <v>3.8720740640977334</v>
      </c>
      <c r="AB33" s="69">
        <v>4.6082479789347648</v>
      </c>
      <c r="AC33" s="69"/>
      <c r="AD33" s="69">
        <f t="shared" ref="AD33" si="58">AB33-Z33</f>
        <v>1.2203175672753073</v>
      </c>
      <c r="AE33" s="69">
        <f>'RD T1'!E119</f>
        <v>2.6067119359501518</v>
      </c>
      <c r="AF33" s="69">
        <f t="shared" ref="AF33" si="59">SUM(AD33:AE33)</f>
        <v>3.8270295032254591</v>
      </c>
      <c r="AH33" t="str">
        <f t="shared" ref="AH33" si="60">L33</f>
        <v>92 Elementary administration and service occupations</v>
      </c>
      <c r="AI33" s="69">
        <v>1.5970531194497888</v>
      </c>
      <c r="AJ33" s="69">
        <v>1.8105015830934843</v>
      </c>
      <c r="AK33" s="69">
        <v>1.70809158809257</v>
      </c>
      <c r="AL33" s="69">
        <v>1.9161760257162956</v>
      </c>
      <c r="AM33" s="69">
        <v>2.3606626341222219</v>
      </c>
      <c r="AN33" s="69"/>
      <c r="AO33" s="69">
        <f t="shared" ref="AO33" si="61">AM33-AK33</f>
        <v>0.65257104602965188</v>
      </c>
      <c r="AP33" s="69">
        <f>'RD T1'!E148</f>
        <v>1.2718531576321406</v>
      </c>
      <c r="AQ33" s="69">
        <f t="shared" ref="AQ33" si="62">SUM(AO33:AP33)</f>
        <v>1.9244242036617925</v>
      </c>
      <c r="AS33" t="str">
        <f t="shared" ref="AS33" si="63">W33</f>
        <v>92 Elementary administration and service occupations</v>
      </c>
      <c r="AT33" s="69">
        <v>1.4711423633143255</v>
      </c>
      <c r="AU33" s="69">
        <v>1.5641595702884159</v>
      </c>
      <c r="AV33" s="69">
        <v>1.4920534649721804</v>
      </c>
      <c r="AW33" s="69">
        <v>1.5825209786155319</v>
      </c>
      <c r="AX33" s="69">
        <v>1.8564785380969924</v>
      </c>
      <c r="AY33" s="69"/>
      <c r="AZ33" s="69">
        <f t="shared" ref="AZ33" si="64">AX33-AV33</f>
        <v>0.36442507312481198</v>
      </c>
      <c r="BA33" s="69">
        <f>'RD T1'!E177</f>
        <v>1.0080897091024879</v>
      </c>
      <c r="BB33" s="69">
        <f t="shared" ref="BB33" si="65">SUM(AZ33:BA33)</f>
        <v>1.3725147822272998</v>
      </c>
      <c r="BD33" t="str">
        <f t="shared" ref="BD33" si="66">AH33</f>
        <v>92 Elementary administration and service occupations</v>
      </c>
      <c r="BE33" s="69">
        <v>10.615357784256721</v>
      </c>
      <c r="BF33" s="69">
        <v>10.254210586741712</v>
      </c>
      <c r="BG33" s="69">
        <v>10.239103189892372</v>
      </c>
      <c r="BH33" s="69">
        <v>8.6349922187291579</v>
      </c>
      <c r="BI33" s="69">
        <v>8.6344047948348841</v>
      </c>
      <c r="BJ33" s="69"/>
      <c r="BK33" s="69">
        <f t="shared" ref="BK33" si="67">BI33-BG33</f>
        <v>-1.604698395057488</v>
      </c>
      <c r="BL33" s="69">
        <f>'RD T1'!E206</f>
        <v>4.1345393084624513</v>
      </c>
      <c r="BM33" s="69">
        <f t="shared" ref="BM33" si="68">SUM(BK33:BL33)</f>
        <v>2.5298409134049633</v>
      </c>
      <c r="BO33" t="str">
        <f t="shared" ref="BO33" si="69">AS33</f>
        <v>92 Elementary administration and service occupations</v>
      </c>
      <c r="BP33" s="69">
        <v>16.174796789099943</v>
      </c>
      <c r="BQ33" s="69">
        <v>15.735705163841063</v>
      </c>
      <c r="BR33" s="69">
        <v>15.956317929623765</v>
      </c>
      <c r="BS33" s="69">
        <v>12.88865169990606</v>
      </c>
      <c r="BT33" s="69">
        <v>10.333459160858739</v>
      </c>
      <c r="BU33" s="69"/>
      <c r="BV33" s="69">
        <f t="shared" ref="BV33" si="70">BT33-BR33</f>
        <v>-5.6228587687650258</v>
      </c>
      <c r="BW33" s="69">
        <f>'RD T1'!E235</f>
        <v>5.7693125764717585</v>
      </c>
      <c r="BX33" s="69">
        <f t="shared" ref="BX33" si="71">SUM(BV33:BW33)</f>
        <v>0.14645380770673277</v>
      </c>
      <c r="BZ33" t="str">
        <f t="shared" ref="BZ33" si="72">BD33</f>
        <v>92 Elementary administration and service occupations</v>
      </c>
      <c r="CA33" s="69">
        <v>16.451640032844239</v>
      </c>
      <c r="CB33" s="69">
        <v>15.597645524697608</v>
      </c>
      <c r="CC33" s="69">
        <v>13.552065775728478</v>
      </c>
      <c r="CD33" s="69">
        <v>11.628438898457665</v>
      </c>
      <c r="CE33" s="69">
        <v>7.9167486893674397</v>
      </c>
      <c r="CF33" s="69"/>
      <c r="CG33" s="69">
        <f t="shared" ref="CG33" si="73">CE33-CC33</f>
        <v>-5.635317086361038</v>
      </c>
      <c r="CH33" s="69">
        <f>'RD T1'!E264</f>
        <v>4.0387873571387862</v>
      </c>
      <c r="CI33" s="69">
        <f t="shared" ref="CI33" si="74">SUM(CG33:CH33)</f>
        <v>-1.5965297292222518</v>
      </c>
      <c r="CK33" t="str">
        <f t="shared" ref="CK33" si="75">BO33</f>
        <v>92 Elementary administration and service occupations</v>
      </c>
      <c r="CL33" s="69">
        <v>8.885806930103934</v>
      </c>
      <c r="CM33" s="69">
        <v>7.2297219857612136</v>
      </c>
      <c r="CN33" s="69">
        <v>5.2387380534707031</v>
      </c>
      <c r="CO33" s="69">
        <v>3.1108636708095219</v>
      </c>
      <c r="CP33" s="69">
        <v>1.6530272886344946</v>
      </c>
      <c r="CQ33" s="69"/>
      <c r="CR33" s="69">
        <f t="shared" ref="CR33" si="76">CP33-CN33</f>
        <v>-3.5857107648362083</v>
      </c>
      <c r="CS33" s="69">
        <f>'RD T1'!E293</f>
        <v>0.8390960862439425</v>
      </c>
      <c r="CT33" s="69">
        <f t="shared" ref="CT33" si="77">SUM(CR33:CS33)</f>
        <v>-2.746614678592266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7.4539050252658265</v>
      </c>
      <c r="C35" s="67">
        <f t="shared" ref="C35:F35" si="78">SUM(C8:C33)</f>
        <v>9.099091312212428</v>
      </c>
      <c r="D35" s="67">
        <f t="shared" si="78"/>
        <v>8.753683485101293</v>
      </c>
      <c r="E35" s="67">
        <f t="shared" si="78"/>
        <v>11.896649896017847</v>
      </c>
      <c r="F35" s="67">
        <f t="shared" si="78"/>
        <v>16.148923958404612</v>
      </c>
      <c r="G35" s="11"/>
      <c r="H35" s="67">
        <f>F35-D35</f>
        <v>7.3952404733033195</v>
      </c>
      <c r="I35" s="67">
        <f>SUM(I8:I33)</f>
        <v>6.7077515706709594</v>
      </c>
      <c r="J35" s="67">
        <f>SUM(H35:I35)</f>
        <v>14.102992043974279</v>
      </c>
      <c r="L35" s="24" t="str">
        <f>A35</f>
        <v>All occupations</v>
      </c>
      <c r="M35" s="67">
        <f>SUM(M8:M33)</f>
        <v>48.533879616761268</v>
      </c>
      <c r="N35" s="67">
        <f t="shared" ref="N35:Q35" si="79">SUM(N8:N33)</f>
        <v>61.486616561857879</v>
      </c>
      <c r="O35" s="67">
        <f t="shared" si="79"/>
        <v>59.112960939326349</v>
      </c>
      <c r="P35" s="67">
        <f t="shared" si="79"/>
        <v>80.961997487791493</v>
      </c>
      <c r="Q35" s="67">
        <f t="shared" si="79"/>
        <v>109.9589874714772</v>
      </c>
      <c r="R35" s="11"/>
      <c r="S35" s="67">
        <f t="shared" si="29"/>
        <v>50.846026532150852</v>
      </c>
      <c r="T35" s="67">
        <f>SUM(T8:T33)</f>
        <v>48.190569163400227</v>
      </c>
      <c r="U35" s="67">
        <f>SUM(S35:T35)</f>
        <v>99.036595695551085</v>
      </c>
      <c r="W35" s="24" t="str">
        <f>A35</f>
        <v>All occupations</v>
      </c>
      <c r="X35" s="67">
        <f>SUM(X8:X33)</f>
        <v>100.79639418098245</v>
      </c>
      <c r="Y35" s="67">
        <f t="shared" ref="Y35:AB35" si="80">SUM(Y8:Y33)</f>
        <v>113.87307989564891</v>
      </c>
      <c r="Z35" s="67">
        <f t="shared" si="80"/>
        <v>117.32059725733082</v>
      </c>
      <c r="AA35" s="67">
        <f t="shared" si="80"/>
        <v>131.89012465535578</v>
      </c>
      <c r="AB35" s="67">
        <f t="shared" si="80"/>
        <v>154.51992125762018</v>
      </c>
      <c r="AC35" s="69"/>
      <c r="AD35" s="67">
        <f t="shared" ref="AD35" si="81">AB35-Z35</f>
        <v>37.199324000289366</v>
      </c>
      <c r="AE35" s="67">
        <f>SUM(AE8:AE33)</f>
        <v>76.013872761735939</v>
      </c>
      <c r="AF35" s="67">
        <f>SUM(AD35:AE35)</f>
        <v>113.21319676202531</v>
      </c>
      <c r="AH35" s="24" t="str">
        <f>L35</f>
        <v>All occupations</v>
      </c>
      <c r="AI35" s="67">
        <f>SUM(AI8:AI33)</f>
        <v>34.333740171587628</v>
      </c>
      <c r="AJ35" s="67">
        <f t="shared" ref="AJ35:AM35" si="82">SUM(AJ8:AJ33)</f>
        <v>33.734353831325961</v>
      </c>
      <c r="AK35" s="67">
        <f t="shared" si="82"/>
        <v>33.090545405401102</v>
      </c>
      <c r="AL35" s="67">
        <f t="shared" si="82"/>
        <v>34.616486347287641</v>
      </c>
      <c r="AM35" s="67">
        <f t="shared" si="82"/>
        <v>37.730916595542652</v>
      </c>
      <c r="AN35" s="69"/>
      <c r="AO35" s="67">
        <f t="shared" ref="AO35" si="83">AM35-AK35</f>
        <v>4.6403711901415505</v>
      </c>
      <c r="AP35" s="67">
        <f>SUM(AP8:AP33)</f>
        <v>19.189498840823976</v>
      </c>
      <c r="AQ35" s="67">
        <f>SUM(AO35:AP35)</f>
        <v>23.829870030965527</v>
      </c>
      <c r="AS35" s="24" t="str">
        <f>W35</f>
        <v>All occupations</v>
      </c>
      <c r="AT35" s="67">
        <f>SUM(AT8:AT33)</f>
        <v>28.883887880083751</v>
      </c>
      <c r="AU35" s="67">
        <f t="shared" ref="AU35:AX35" si="84">SUM(AU8:AU33)</f>
        <v>31.234084660198626</v>
      </c>
      <c r="AV35" s="67">
        <f t="shared" si="84"/>
        <v>31.553721419451023</v>
      </c>
      <c r="AW35" s="67">
        <f t="shared" si="84"/>
        <v>35.041185801250023</v>
      </c>
      <c r="AX35" s="67">
        <f t="shared" si="84"/>
        <v>40.640355301875182</v>
      </c>
      <c r="AY35" s="69"/>
      <c r="AZ35" s="67">
        <f t="shared" ref="AZ35" si="85">AX35-AV35</f>
        <v>9.0866338824241595</v>
      </c>
      <c r="BA35" s="67">
        <f>SUM(BA8:BA33)</f>
        <v>19.261022822324833</v>
      </c>
      <c r="BB35" s="67">
        <f>SUM(AZ35:BA35)</f>
        <v>28.347656704748992</v>
      </c>
      <c r="BD35" s="24" t="str">
        <f>AH35</f>
        <v>All occupations</v>
      </c>
      <c r="BE35" s="67">
        <f>SUM(BE8:BE33)</f>
        <v>135.13790495553425</v>
      </c>
      <c r="BF35" s="67">
        <f t="shared" ref="BF35:BI35" si="86">SUM(BF8:BF33)</f>
        <v>142.12806479331985</v>
      </c>
      <c r="BG35" s="67">
        <f t="shared" si="86"/>
        <v>153.4884957204888</v>
      </c>
      <c r="BH35" s="67">
        <f t="shared" si="86"/>
        <v>150.13816712426947</v>
      </c>
      <c r="BI35" s="67">
        <f t="shared" si="86"/>
        <v>162.05647995435203</v>
      </c>
      <c r="BJ35" s="69"/>
      <c r="BK35" s="67">
        <f t="shared" ref="BK35" si="87">BI35-BG35</f>
        <v>8.5679842338632284</v>
      </c>
      <c r="BL35" s="67">
        <f>SUM(BL8:BL33)</f>
        <v>69.991149968140419</v>
      </c>
      <c r="BM35" s="67">
        <f>SUM(BK35:BL35)</f>
        <v>78.559134202003648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126.40077306102322</v>
      </c>
      <c r="BR35" s="67">
        <f t="shared" si="88"/>
        <v>136.89316424207158</v>
      </c>
      <c r="BS35" s="67">
        <f t="shared" si="88"/>
        <v>118.76537552129614</v>
      </c>
      <c r="BT35" s="67">
        <f t="shared" si="88"/>
        <v>94.588260463299576</v>
      </c>
      <c r="BU35" s="69"/>
      <c r="BV35" s="67">
        <f t="shared" ref="BV35" si="89">BT35-BR35</f>
        <v>-42.304903778772001</v>
      </c>
      <c r="BW35" s="67">
        <f>SUM(BW8:BW33)</f>
        <v>50.725748851673771</v>
      </c>
      <c r="BX35" s="67">
        <f>SUM(BV35:BW35)</f>
        <v>8.4208450729017699</v>
      </c>
      <c r="BZ35" s="24" t="str">
        <f>BD35</f>
        <v>All occupations</v>
      </c>
      <c r="CA35" s="67">
        <f>SUM(CA8:CA33)</f>
        <v>94.758913335858722</v>
      </c>
      <c r="CB35" s="67">
        <f t="shared" ref="CB35:CE35" si="90">SUM(CB8:CB33)</f>
        <v>86.57610826877513</v>
      </c>
      <c r="CC35" s="67">
        <f t="shared" si="90"/>
        <v>78.690718970060075</v>
      </c>
      <c r="CD35" s="67">
        <f t="shared" si="90"/>
        <v>70.307456231995587</v>
      </c>
      <c r="CE35" s="67">
        <f t="shared" si="90"/>
        <v>46.257232662276699</v>
      </c>
      <c r="CF35" s="69"/>
      <c r="CG35" s="67">
        <f t="shared" ref="CG35" si="91">CE35-CC35</f>
        <v>-32.433486307783376</v>
      </c>
      <c r="CH35" s="67">
        <f>SUM(CH8:CH33)</f>
        <v>23.629595885002232</v>
      </c>
      <c r="CI35" s="67">
        <f>SUM(CG35:CH35)</f>
        <v>-8.8038904227811443</v>
      </c>
      <c r="CK35" s="24" t="str">
        <f>BO35</f>
        <v>All occupations</v>
      </c>
      <c r="CL35" s="67">
        <f>SUM(CL8:CL33)</f>
        <v>35.659905197559972</v>
      </c>
      <c r="CM35" s="67">
        <f t="shared" ref="CM35:CP35" si="92">SUM(CM8:CM33)</f>
        <v>33.542827615638565</v>
      </c>
      <c r="CN35" s="67">
        <f t="shared" si="92"/>
        <v>26.515112560768877</v>
      </c>
      <c r="CO35" s="67">
        <f t="shared" si="92"/>
        <v>21.186556934736071</v>
      </c>
      <c r="CP35" s="67">
        <f t="shared" si="92"/>
        <v>12.811922335151595</v>
      </c>
      <c r="CQ35" s="69"/>
      <c r="CR35" s="67">
        <f t="shared" ref="CR35" si="93">CP35-CN35</f>
        <v>-13.703190225617282</v>
      </c>
      <c r="CS35" s="67">
        <f>SUM(CS8:CS33)</f>
        <v>6.5234687124973636</v>
      </c>
      <c r="CT35" s="67">
        <f>SUM(CR35:CS35)</f>
        <v>-7.1797215131199188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Sheffield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Sheffield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Sheffield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Sheffield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Sheffield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Sheffield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Sheffield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Sheffield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Sheffield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5.4045121099556104</v>
      </c>
      <c r="C45" s="18">
        <f t="shared" si="104"/>
        <v>5.567759418313571</v>
      </c>
      <c r="D45" s="18">
        <f t="shared" si="104"/>
        <v>5.5052538783482721</v>
      </c>
      <c r="E45" s="18">
        <f t="shared" si="104"/>
        <v>5.1278275181407942</v>
      </c>
      <c r="F45" s="18">
        <f t="shared" si="104"/>
        <v>5.2717756355462821</v>
      </c>
      <c r="H45" s="68">
        <f t="shared" ref="H45:H70" si="105">IF(D8&gt;0,(H8/D8)*100,0)</f>
        <v>76.657596434219613</v>
      </c>
      <c r="I45" s="69">
        <f t="shared" ref="I45:I70" si="106">IF(D8&gt;0,I8/D8*100,0)</f>
        <v>81.189354613189494</v>
      </c>
      <c r="J45" s="69">
        <f t="shared" ref="J45:J70" si="107">IF(D8&gt;0,(J8/D8)*100,0)</f>
        <v>157.84695104740911</v>
      </c>
      <c r="L45" t="str">
        <f>A45</f>
        <v>11 Corporate managers and directors</v>
      </c>
      <c r="M45" s="18">
        <f t="shared" ref="M45:Q54" si="108">M8/M$35*100</f>
        <v>7.567137734903481</v>
      </c>
      <c r="N45" s="18">
        <f t="shared" si="108"/>
        <v>7.8346135608794372</v>
      </c>
      <c r="O45" s="18">
        <f t="shared" si="108"/>
        <v>7.7323214486661085</v>
      </c>
      <c r="P45" s="18">
        <f t="shared" si="108"/>
        <v>6.9831391743140054</v>
      </c>
      <c r="Q45" s="18">
        <f t="shared" si="108"/>
        <v>7.0283409349638486</v>
      </c>
      <c r="S45" s="68">
        <f t="shared" ref="S45:S70" si="109">IF(O8&gt;0,(S8/O8)*100,0)</f>
        <v>69.079493707681493</v>
      </c>
      <c r="T45" s="69">
        <f t="shared" ref="T45:T70" si="110">IF(O8&gt;0,T8/O8*100,0)</f>
        <v>80.304582927794172</v>
      </c>
      <c r="U45" s="69">
        <f t="shared" ref="U45:U70" si="111">IF(O8&gt;0,(U8/O8)*100,0)</f>
        <v>149.38407663547565</v>
      </c>
      <c r="W45" t="str">
        <f>A45</f>
        <v>11 Corporate managers and directors</v>
      </c>
      <c r="X45" s="18">
        <f t="shared" ref="X45:AB54" si="112">X8/X$35*100</f>
        <v>8.7223308909903743</v>
      </c>
      <c r="Y45" s="18">
        <f t="shared" si="112"/>
        <v>9.7405192236126936</v>
      </c>
      <c r="Z45" s="18">
        <f t="shared" si="112"/>
        <v>9.9102985045924754</v>
      </c>
      <c r="AA45" s="18">
        <f t="shared" si="112"/>
        <v>8.7311703932455096</v>
      </c>
      <c r="AB45" s="18">
        <f t="shared" si="112"/>
        <v>8.795098894720093</v>
      </c>
      <c r="AD45" s="68">
        <f t="shared" ref="AD45:AD70" si="113">IF(Z8&gt;0,(AD8/Z8)*100,0)</f>
        <v>16.886459542818734</v>
      </c>
      <c r="AE45" s="69">
        <f t="shared" ref="AE45:AE70" si="114">IF(Z8&gt;0,AE8/Z8*100,0)</f>
        <v>62.396018476243817</v>
      </c>
      <c r="AF45" s="69">
        <f t="shared" ref="AF45:AF70" si="115">IF(Z8&gt;0,(AF8/Z8)*100,0)</f>
        <v>79.282478019062552</v>
      </c>
      <c r="AH45" t="str">
        <f>L45</f>
        <v>11 Corporate managers and directors</v>
      </c>
      <c r="AI45" s="18">
        <f t="shared" ref="AI45:AM54" si="116">AI8/AI$35*100</f>
        <v>5.9809548532813421</v>
      </c>
      <c r="AJ45" s="18">
        <f t="shared" si="116"/>
        <v>6.8523916806555176</v>
      </c>
      <c r="AK45" s="18">
        <f t="shared" si="116"/>
        <v>7.611279197558801</v>
      </c>
      <c r="AL45" s="18">
        <f t="shared" si="116"/>
        <v>6.7689815253554819</v>
      </c>
      <c r="AM45" s="18">
        <f t="shared" si="116"/>
        <v>6.7691273723908738</v>
      </c>
      <c r="AO45" s="68">
        <f t="shared" ref="AO45:AO70" si="117">IF(AK8&gt;0,(AO8/AK8)*100,0)</f>
        <v>1.407123408110031</v>
      </c>
      <c r="AP45" s="69">
        <f t="shared" ref="AP45:AP70" si="118">IF(AK8&gt;0,AP8/AK8*100,0)</f>
        <v>52.314887036872371</v>
      </c>
      <c r="AQ45" s="69">
        <f t="shared" ref="AQ45:AQ70" si="119">IF(AK8&gt;0,(AQ8/AK8)*100,0)</f>
        <v>53.722010444982402</v>
      </c>
      <c r="AS45" t="str">
        <f>W45</f>
        <v>11 Corporate managers and directors</v>
      </c>
      <c r="AT45" s="18">
        <f t="shared" ref="AT45:AX54" si="120">AT8/AT$35*100</f>
        <v>8.9419068273465641</v>
      </c>
      <c r="AU45" s="18">
        <f t="shared" si="120"/>
        <v>9.6169422632464325</v>
      </c>
      <c r="AV45" s="18">
        <f t="shared" si="120"/>
        <v>10.360595149671335</v>
      </c>
      <c r="AW45" s="18">
        <f t="shared" si="120"/>
        <v>8.5404328033592734</v>
      </c>
      <c r="AX45" s="18">
        <f t="shared" si="120"/>
        <v>8.1900840578839222</v>
      </c>
      <c r="AZ45" s="68">
        <f t="shared" ref="AZ45:AZ70" si="121">IF(AV8&gt;0,(AZ8/AV8)*100,0)</f>
        <v>1.8147184826304223</v>
      </c>
      <c r="BA45" s="69">
        <f t="shared" ref="BA45:BA70" si="122">IF(AV8&gt;0,BA8/AV8*100,0)</f>
        <v>52.478058041288712</v>
      </c>
      <c r="BB45" s="69">
        <f t="shared" ref="BB45:BB70" si="123">IF(AV8&gt;0,(BB8/AV8)*100,0)</f>
        <v>54.292776523919137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5.6924185908375575</v>
      </c>
      <c r="BG45" s="18">
        <f t="shared" si="124"/>
        <v>6.333118086845249</v>
      </c>
      <c r="BH45" s="18">
        <f t="shared" si="124"/>
        <v>5.0587997665640527</v>
      </c>
      <c r="BI45" s="18">
        <f t="shared" si="124"/>
        <v>5.1320671240800992</v>
      </c>
      <c r="BK45" s="68">
        <f t="shared" ref="BK45:BK70" si="125">IF(BG8&gt;0,(BK8/BG8)*100,0)</f>
        <v>-14.441076105519318</v>
      </c>
      <c r="BL45" s="69">
        <f t="shared" ref="BL45:BL70" si="126">IF(BG8&gt;0,BL8/BG8*100,0)</f>
        <v>35.792911189194683</v>
      </c>
      <c r="BM45" s="69">
        <f t="shared" ref="BM45:BM70" si="127">IF(BG8&gt;0,(BM8/BG8)*100,0)</f>
        <v>21.351835083675365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4.6328684180541613</v>
      </c>
      <c r="BR45" s="18">
        <f t="shared" si="128"/>
        <v>4.9026334461051455</v>
      </c>
      <c r="BS45" s="18">
        <f t="shared" si="128"/>
        <v>3.949815522063</v>
      </c>
      <c r="BT45" s="18">
        <f t="shared" si="128"/>
        <v>3.7677053422434068</v>
      </c>
      <c r="BV45" s="68">
        <f t="shared" ref="BV45:BV70" si="129">IF(BR8&gt;0,(BV8/BR8)*100,0)</f>
        <v>-46.898965291645681</v>
      </c>
      <c r="BW45" s="69">
        <f t="shared" ref="BW45:BW70" si="130">IF(BR8&gt;0,BW8/BR8*100,0)</f>
        <v>29.926053337299592</v>
      </c>
      <c r="BX45" s="69">
        <f t="shared" ref="BX45:BX70" si="131">IF(BR8&gt;0,(BX8/BR8)*100,0)</f>
        <v>-16.972911954346088</v>
      </c>
      <c r="BZ45" t="str">
        <f>BD45</f>
        <v>11 Corporate managers and directors</v>
      </c>
      <c r="CA45" s="18">
        <f t="shared" ref="CA45:CE54" si="132">CA8/CA$35*100</f>
        <v>4.2017831675789186</v>
      </c>
      <c r="CB45" s="18">
        <f t="shared" si="132"/>
        <v>4.9289977643968363</v>
      </c>
      <c r="CC45" s="18">
        <f t="shared" si="132"/>
        <v>5.6907163652696751</v>
      </c>
      <c r="CD45" s="18">
        <f t="shared" si="132"/>
        <v>5.0848836399590773</v>
      </c>
      <c r="CE45" s="18">
        <f t="shared" si="132"/>
        <v>5.4538042870137255</v>
      </c>
      <c r="CG45" s="68">
        <f t="shared" ref="CG45:CG70" si="133">IF(CC8&gt;0,(CG8/CC8)*100,0)</f>
        <v>-43.663645182365158</v>
      </c>
      <c r="CH45" s="69">
        <f t="shared" ref="CH45:CH70" si="134">IF(CC8&gt;0,CH8/CC8*100,0)</f>
        <v>30.410637460965873</v>
      </c>
      <c r="CI45" s="69">
        <f t="shared" ref="CI45:CI70" si="135">IF(CC8&gt;0,(CI8/CC8)*100,0)</f>
        <v>-13.253007721399285</v>
      </c>
      <c r="CK45" t="str">
        <f>BO45</f>
        <v>11 Corporate managers and directors</v>
      </c>
      <c r="CL45" s="18">
        <f t="shared" ref="CL45:CP54" si="136">CL8/CL$35*100</f>
        <v>2.5920149506169428</v>
      </c>
      <c r="CM45" s="18">
        <f t="shared" si="136"/>
        <v>3.2515385002604584</v>
      </c>
      <c r="CN45" s="18">
        <f t="shared" si="136"/>
        <v>3.298095394457397</v>
      </c>
      <c r="CO45" s="18">
        <f t="shared" si="136"/>
        <v>3.2900449878275166</v>
      </c>
      <c r="CP45" s="18">
        <f t="shared" si="136"/>
        <v>4.4357452643799489</v>
      </c>
      <c r="CR45" s="68">
        <f t="shared" ref="CR45:CR70" si="137">IF(CN8&gt;0,(CR8/CN8)*100,0)</f>
        <v>-35.013341522402307</v>
      </c>
      <c r="CS45" s="69">
        <f t="shared" ref="CS45:CS70" si="138">IF(CN8&gt;0,CS8/CN8*100,0)</f>
        <v>28.038178030692428</v>
      </c>
      <c r="CT45" s="69">
        <f t="shared" ref="CT45:CT70" si="139">IF(CN8&gt;0,(CT8/CN8)*100,0)</f>
        <v>-6.9751634917098766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2.4577247938609452</v>
      </c>
      <c r="C46" s="18">
        <f t="shared" si="104"/>
        <v>2.319517015184223</v>
      </c>
      <c r="D46" s="18">
        <f t="shared" si="104"/>
        <v>2.2842672308494336</v>
      </c>
      <c r="E46" s="18">
        <f t="shared" si="104"/>
        <v>2.4219749782755278</v>
      </c>
      <c r="F46" s="18">
        <f t="shared" si="104"/>
        <v>2.582740740699728</v>
      </c>
      <c r="H46" s="68">
        <f t="shared" si="105"/>
        <v>108.58671946243061</v>
      </c>
      <c r="I46" s="69">
        <f t="shared" si="106"/>
        <v>107.68645574050311</v>
      </c>
      <c r="J46" s="69">
        <f t="shared" si="107"/>
        <v>216.27317520293369</v>
      </c>
      <c r="L46" t="str">
        <f t="shared" ref="L46:L69" si="140">A46</f>
        <v>12 Other managers and proprietors</v>
      </c>
      <c r="M46" s="18">
        <f t="shared" si="108"/>
        <v>2.9909994095804202</v>
      </c>
      <c r="N46" s="18">
        <f t="shared" si="108"/>
        <v>2.8980170570688895</v>
      </c>
      <c r="O46" s="18">
        <f t="shared" si="108"/>
        <v>2.7760279154713001</v>
      </c>
      <c r="P46" s="18">
        <f t="shared" si="108"/>
        <v>2.8425938680157499</v>
      </c>
      <c r="Q46" s="18">
        <f t="shared" si="108"/>
        <v>3.0939657889387919</v>
      </c>
      <c r="S46" s="68">
        <f t="shared" si="109"/>
        <v>107.31928234832023</v>
      </c>
      <c r="T46" s="69">
        <f t="shared" si="110"/>
        <v>102.70616699625414</v>
      </c>
      <c r="U46" s="69">
        <f t="shared" si="111"/>
        <v>210.02544934457438</v>
      </c>
      <c r="W46" t="str">
        <f t="shared" ref="W46:W69" si="141">A46</f>
        <v>12 Other managers and proprietors</v>
      </c>
      <c r="X46" s="18">
        <f t="shared" si="112"/>
        <v>3.4668975931789983</v>
      </c>
      <c r="Y46" s="18">
        <f t="shared" si="112"/>
        <v>3.4907904537629273</v>
      </c>
      <c r="Z46" s="18">
        <f t="shared" si="112"/>
        <v>3.403143107752487</v>
      </c>
      <c r="AA46" s="18">
        <f t="shared" si="112"/>
        <v>3.4354380785335112</v>
      </c>
      <c r="AB46" s="18">
        <f t="shared" si="112"/>
        <v>3.6908880862526949</v>
      </c>
      <c r="AD46" s="68">
        <f t="shared" si="113"/>
        <v>42.843629805143486</v>
      </c>
      <c r="AE46" s="69">
        <f t="shared" si="114"/>
        <v>78.409955563575565</v>
      </c>
      <c r="AF46" s="69">
        <f t="shared" si="115"/>
        <v>121.25358536871906</v>
      </c>
      <c r="AH46" t="str">
        <f t="shared" ref="AH46:AH69" si="142">L46</f>
        <v>12 Other managers and proprietors</v>
      </c>
      <c r="AI46" s="18">
        <f t="shared" si="116"/>
        <v>3.1660485633919775</v>
      </c>
      <c r="AJ46" s="18">
        <f t="shared" si="116"/>
        <v>3.5913052879322103</v>
      </c>
      <c r="AK46" s="18">
        <f t="shared" si="116"/>
        <v>3.8404674939534469</v>
      </c>
      <c r="AL46" s="18">
        <f t="shared" si="116"/>
        <v>3.7997780756918678</v>
      </c>
      <c r="AM46" s="18">
        <f t="shared" si="116"/>
        <v>4.2730251846595433</v>
      </c>
      <c r="AO46" s="68">
        <f t="shared" si="117"/>
        <v>26.865866252747651</v>
      </c>
      <c r="AP46" s="69">
        <f t="shared" si="118"/>
        <v>70.871857422729718</v>
      </c>
      <c r="AQ46" s="69">
        <f t="shared" si="119"/>
        <v>97.737723675477355</v>
      </c>
      <c r="AS46" t="str">
        <f t="shared" ref="AS46:AS69" si="143">W46</f>
        <v>12 Other managers and proprietors</v>
      </c>
      <c r="AT46" s="18">
        <f t="shared" si="120"/>
        <v>3.9142648179324979</v>
      </c>
      <c r="AU46" s="18">
        <f t="shared" si="120"/>
        <v>3.9848669805263865</v>
      </c>
      <c r="AV46" s="18">
        <f t="shared" si="120"/>
        <v>3.9882291596982435</v>
      </c>
      <c r="AW46" s="18">
        <f t="shared" si="120"/>
        <v>4.0583975558806822</v>
      </c>
      <c r="AX46" s="18">
        <f t="shared" si="120"/>
        <v>4.2158160971899328</v>
      </c>
      <c r="AZ46" s="68">
        <f t="shared" si="121"/>
        <v>36.147121135515938</v>
      </c>
      <c r="BA46" s="69">
        <f t="shared" si="122"/>
        <v>71.54679573483385</v>
      </c>
      <c r="BB46" s="69">
        <f t="shared" si="123"/>
        <v>107.6939168703498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2.5473269855250154</v>
      </c>
      <c r="BG46" s="18">
        <f t="shared" si="124"/>
        <v>2.6943249014825357</v>
      </c>
      <c r="BH46" s="18">
        <f t="shared" si="124"/>
        <v>2.4086253763047876</v>
      </c>
      <c r="BI46" s="18">
        <f t="shared" si="124"/>
        <v>2.4314028225418607</v>
      </c>
      <c r="BK46" s="68">
        <f t="shared" si="125"/>
        <v>-4.720926999360862</v>
      </c>
      <c r="BL46" s="69">
        <f t="shared" si="126"/>
        <v>41.427450497652778</v>
      </c>
      <c r="BM46" s="69">
        <f t="shared" si="127"/>
        <v>36.706523498291922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2.9315289717599944</v>
      </c>
      <c r="BR46" s="18">
        <f t="shared" si="128"/>
        <v>2.9396531623564703</v>
      </c>
      <c r="BS46" s="18">
        <f t="shared" si="128"/>
        <v>2.8378936869929454</v>
      </c>
      <c r="BT46" s="18">
        <f t="shared" si="128"/>
        <v>3.0696816426715356</v>
      </c>
      <c r="BV46" s="68">
        <f t="shared" si="129"/>
        <v>-27.847277848323131</v>
      </c>
      <c r="BW46" s="69">
        <f t="shared" si="130"/>
        <v>43.62891722679921</v>
      </c>
      <c r="BX46" s="69">
        <f t="shared" si="131"/>
        <v>15.781639378476079</v>
      </c>
      <c r="BZ46" t="str">
        <f t="shared" ref="BZ46:BZ69" si="146">BD46</f>
        <v>12 Other managers and proprietors</v>
      </c>
      <c r="CA46" s="18">
        <f t="shared" si="132"/>
        <v>2.7235121451179412</v>
      </c>
      <c r="CB46" s="18">
        <f t="shared" si="132"/>
        <v>2.9577266165992384</v>
      </c>
      <c r="CC46" s="18">
        <f t="shared" si="132"/>
        <v>2.9964849514311545</v>
      </c>
      <c r="CD46" s="18">
        <f t="shared" si="132"/>
        <v>2.9073586452980358</v>
      </c>
      <c r="CE46" s="18">
        <f t="shared" si="132"/>
        <v>3.1279549368156911</v>
      </c>
      <c r="CG46" s="68">
        <f t="shared" si="133"/>
        <v>-38.637291470624135</v>
      </c>
      <c r="CH46" s="69">
        <f t="shared" si="134"/>
        <v>34.197699901090715</v>
      </c>
      <c r="CI46" s="69">
        <f t="shared" si="135"/>
        <v>-4.4395915695334205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2.9407490355578068</v>
      </c>
      <c r="CN46" s="18">
        <f t="shared" si="136"/>
        <v>2.8860827608859543</v>
      </c>
      <c r="CO46" s="18">
        <f t="shared" si="136"/>
        <v>3.2621392404077314</v>
      </c>
      <c r="CP46" s="18">
        <f t="shared" si="136"/>
        <v>4.1498172573848731</v>
      </c>
      <c r="CR46" s="68">
        <f t="shared" si="137"/>
        <v>-30.523006959925098</v>
      </c>
      <c r="CS46" s="69">
        <f t="shared" si="138"/>
        <v>32.126703305520401</v>
      </c>
      <c r="CT46" s="69">
        <f t="shared" si="139"/>
        <v>1.6036963455953073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15.829409917331546</v>
      </c>
      <c r="C47" s="18">
        <f t="shared" si="104"/>
        <v>16.188080096583558</v>
      </c>
      <c r="D47" s="18">
        <f t="shared" si="104"/>
        <v>16.296379576525194</v>
      </c>
      <c r="E47" s="18">
        <f t="shared" si="104"/>
        <v>18.238889662163892</v>
      </c>
      <c r="F47" s="18">
        <f t="shared" si="104"/>
        <v>17.962585904460511</v>
      </c>
      <c r="H47" s="68">
        <f t="shared" si="105"/>
        <v>103.34358525527998</v>
      </c>
      <c r="I47" s="69">
        <f t="shared" si="106"/>
        <v>68.400895521997853</v>
      </c>
      <c r="J47" s="69">
        <f t="shared" si="107"/>
        <v>171.74448077727783</v>
      </c>
      <c r="L47" t="str">
        <f t="shared" si="140"/>
        <v>21 Science, research, engineering and technology professionals</v>
      </c>
      <c r="M47" s="18">
        <f t="shared" si="108"/>
        <v>9.0547461580799773</v>
      </c>
      <c r="N47" s="18">
        <f t="shared" si="108"/>
        <v>9.692223902917064</v>
      </c>
      <c r="O47" s="18">
        <f t="shared" si="108"/>
        <v>9.7812335609701186</v>
      </c>
      <c r="P47" s="18">
        <f t="shared" si="108"/>
        <v>11.56768646745563</v>
      </c>
      <c r="Q47" s="18">
        <f t="shared" si="108"/>
        <v>11.582205340705572</v>
      </c>
      <c r="S47" s="68">
        <f t="shared" si="109"/>
        <v>120.26507917081544</v>
      </c>
      <c r="T47" s="69">
        <f t="shared" si="110"/>
        <v>76.843365264906595</v>
      </c>
      <c r="U47" s="69">
        <f t="shared" si="111"/>
        <v>197.10844443572202</v>
      </c>
      <c r="W47" t="str">
        <f t="shared" si="141"/>
        <v>21 Science, research, engineering and technology professionals</v>
      </c>
      <c r="X47" s="18">
        <f t="shared" si="112"/>
        <v>7.8998912328213473</v>
      </c>
      <c r="Y47" s="18">
        <f t="shared" si="112"/>
        <v>8.5823911634455179</v>
      </c>
      <c r="Z47" s="18">
        <f t="shared" si="112"/>
        <v>8.8714167231010386</v>
      </c>
      <c r="AA47" s="18">
        <f t="shared" si="112"/>
        <v>9.7382559604366925</v>
      </c>
      <c r="AB47" s="18">
        <f t="shared" si="112"/>
        <v>9.5750932583058663</v>
      </c>
      <c r="AD47" s="68">
        <f t="shared" si="113"/>
        <v>42.154379940199199</v>
      </c>
      <c r="AE47" s="69">
        <f t="shared" si="114"/>
        <v>51.071498683869706</v>
      </c>
      <c r="AF47" s="69">
        <f t="shared" si="115"/>
        <v>93.225878624068898</v>
      </c>
      <c r="AH47" t="str">
        <f t="shared" si="142"/>
        <v>21 Science, research, engineering and technology professionals</v>
      </c>
      <c r="AI47" s="18">
        <f t="shared" si="116"/>
        <v>2.6295887752316651</v>
      </c>
      <c r="AJ47" s="18">
        <f t="shared" si="116"/>
        <v>3.0842127365443344</v>
      </c>
      <c r="AK47" s="18">
        <f t="shared" si="116"/>
        <v>3.5619670100080469</v>
      </c>
      <c r="AL47" s="18">
        <f t="shared" si="116"/>
        <v>4.1058158583627904</v>
      </c>
      <c r="AM47" s="18">
        <f t="shared" si="116"/>
        <v>4.3158264768456602</v>
      </c>
      <c r="AO47" s="68">
        <f t="shared" si="117"/>
        <v>38.155287979446761</v>
      </c>
      <c r="AP47" s="69">
        <f t="shared" si="118"/>
        <v>48.171133287558419</v>
      </c>
      <c r="AQ47" s="69">
        <f t="shared" si="119"/>
        <v>86.326421267005188</v>
      </c>
      <c r="AS47" t="str">
        <f t="shared" si="143"/>
        <v>21 Science, research, engineering and technology professionals</v>
      </c>
      <c r="AT47" s="18">
        <f t="shared" si="120"/>
        <v>7.5635521151495091</v>
      </c>
      <c r="AU47" s="18">
        <f t="shared" si="120"/>
        <v>8.3723989531309932</v>
      </c>
      <c r="AV47" s="18">
        <f t="shared" si="120"/>
        <v>8.9714927966874871</v>
      </c>
      <c r="AW47" s="18">
        <f t="shared" si="120"/>
        <v>9.3700750835856308</v>
      </c>
      <c r="AX47" s="18">
        <f t="shared" si="120"/>
        <v>8.8894788304951931</v>
      </c>
      <c r="AZ47" s="68">
        <f t="shared" si="121"/>
        <v>27.61992836006646</v>
      </c>
      <c r="BA47" s="69">
        <f t="shared" si="122"/>
        <v>43.028882458784892</v>
      </c>
      <c r="BB47" s="69">
        <f t="shared" si="123"/>
        <v>70.648810818851359</v>
      </c>
      <c r="BD47" t="str">
        <f t="shared" si="144"/>
        <v>21 Science, research, engineering and technology professionals</v>
      </c>
      <c r="BE47" s="18">
        <f t="shared" si="124"/>
        <v>2.6341221123103433</v>
      </c>
      <c r="BF47" s="18">
        <f t="shared" si="124"/>
        <v>2.957047506111337</v>
      </c>
      <c r="BG47" s="18">
        <f t="shared" si="124"/>
        <v>3.322188830487907</v>
      </c>
      <c r="BH47" s="18">
        <f t="shared" si="124"/>
        <v>3.2425467593689641</v>
      </c>
      <c r="BI47" s="18">
        <f t="shared" si="124"/>
        <v>3.0906416083850066</v>
      </c>
      <c r="BK47" s="68">
        <f t="shared" si="125"/>
        <v>-1.776613179241731</v>
      </c>
      <c r="BL47" s="69">
        <f t="shared" si="126"/>
        <v>27.723213445254636</v>
      </c>
      <c r="BM47" s="69">
        <f t="shared" si="127"/>
        <v>25.946600266012904</v>
      </c>
      <c r="BO47" t="str">
        <f t="shared" si="145"/>
        <v>21 Science, research, engineering and technology professionals</v>
      </c>
      <c r="BP47" s="18">
        <f t="shared" si="128"/>
        <v>1.9611902642667334</v>
      </c>
      <c r="BQ47" s="18">
        <f t="shared" si="128"/>
        <v>2.236325111262834</v>
      </c>
      <c r="BR47" s="18">
        <f t="shared" si="128"/>
        <v>2.5057582698841467</v>
      </c>
      <c r="BS47" s="18">
        <f t="shared" si="128"/>
        <v>2.7118160848991559</v>
      </c>
      <c r="BT47" s="18">
        <f t="shared" si="128"/>
        <v>2.8865765562431611</v>
      </c>
      <c r="BV47" s="68">
        <f t="shared" si="129"/>
        <v>-20.402507964505535</v>
      </c>
      <c r="BW47" s="69">
        <f t="shared" si="130"/>
        <v>30.270362243869346</v>
      </c>
      <c r="BX47" s="69">
        <f t="shared" si="131"/>
        <v>9.8678542793638115</v>
      </c>
      <c r="BZ47" t="str">
        <f t="shared" si="146"/>
        <v>21 Science, research, engineering and technology professionals</v>
      </c>
      <c r="CA47" s="18">
        <f t="shared" si="132"/>
        <v>1.785752342470718</v>
      </c>
      <c r="CB47" s="18">
        <f t="shared" si="132"/>
        <v>2.1884087537338277</v>
      </c>
      <c r="CC47" s="18">
        <f t="shared" si="132"/>
        <v>2.5836172396839183</v>
      </c>
      <c r="CD47" s="18">
        <f t="shared" si="132"/>
        <v>3.1263509540973509</v>
      </c>
      <c r="CE47" s="18">
        <f t="shared" si="132"/>
        <v>3.5808256683932531</v>
      </c>
      <c r="CG47" s="68">
        <f t="shared" si="133"/>
        <v>-18.527482081968671</v>
      </c>
      <c r="CH47" s="69">
        <f t="shared" si="134"/>
        <v>27.106099199116557</v>
      </c>
      <c r="CI47" s="69">
        <f t="shared" si="135"/>
        <v>8.5786171171478873</v>
      </c>
      <c r="CK47" t="str">
        <f t="shared" si="147"/>
        <v>21 Science, research, engineering and technology professionals</v>
      </c>
      <c r="CL47" s="18">
        <f t="shared" si="136"/>
        <v>0.97044518172774341</v>
      </c>
      <c r="CM47" s="18">
        <f t="shared" si="136"/>
        <v>1.4813668680723484</v>
      </c>
      <c r="CN47" s="18">
        <f t="shared" si="136"/>
        <v>1.75491148086018</v>
      </c>
      <c r="CO47" s="18">
        <f t="shared" si="136"/>
        <v>2.7224470259290072</v>
      </c>
      <c r="CP47" s="18">
        <f t="shared" si="136"/>
        <v>3.5975484836863996</v>
      </c>
      <c r="CR47" s="68">
        <f t="shared" si="137"/>
        <v>-0.94594418750586118</v>
      </c>
      <c r="CS47" s="69">
        <f t="shared" si="138"/>
        <v>36.295149936535751</v>
      </c>
      <c r="CT47" s="69">
        <f t="shared" si="139"/>
        <v>35.349205749029892</v>
      </c>
    </row>
    <row r="48" spans="1:98" x14ac:dyDescent="0.2">
      <c r="A48" t="str">
        <f t="shared" si="103"/>
        <v>22 Health professionals</v>
      </c>
      <c r="B48" s="18">
        <f t="shared" si="104"/>
        <v>21.444329449088041</v>
      </c>
      <c r="C48" s="18">
        <f t="shared" si="104"/>
        <v>21.940480240905462</v>
      </c>
      <c r="D48" s="18">
        <f t="shared" si="104"/>
        <v>22.290057832595412</v>
      </c>
      <c r="E48" s="18">
        <f t="shared" si="104"/>
        <v>22.918317386586136</v>
      </c>
      <c r="F48" s="18">
        <f t="shared" si="104"/>
        <v>23.65447192141043</v>
      </c>
      <c r="H48" s="68">
        <f t="shared" si="105"/>
        <v>95.77390875834935</v>
      </c>
      <c r="I48" s="69">
        <f t="shared" si="106"/>
        <v>80.063740869251546</v>
      </c>
      <c r="J48" s="69">
        <f t="shared" si="107"/>
        <v>175.83764962760091</v>
      </c>
      <c r="L48" t="str">
        <f t="shared" si="140"/>
        <v>22 Health professionals</v>
      </c>
      <c r="M48" s="18">
        <f t="shared" si="108"/>
        <v>8.99149782679177</v>
      </c>
      <c r="N48" s="18">
        <f t="shared" si="108"/>
        <v>9.3299992387490622</v>
      </c>
      <c r="O48" s="18">
        <f t="shared" si="108"/>
        <v>9.3102389435348289</v>
      </c>
      <c r="P48" s="18">
        <f t="shared" si="108"/>
        <v>8.8328651117312855</v>
      </c>
      <c r="Q48" s="18">
        <f t="shared" si="108"/>
        <v>8.8290683863005182</v>
      </c>
      <c r="S48" s="68">
        <f t="shared" si="109"/>
        <v>76.401418126491166</v>
      </c>
      <c r="T48" s="69">
        <f t="shared" si="110"/>
        <v>77.957487453993011</v>
      </c>
      <c r="U48" s="69">
        <f t="shared" si="111"/>
        <v>154.35890558048416</v>
      </c>
      <c r="W48" t="str">
        <f t="shared" si="141"/>
        <v>22 Health professionals</v>
      </c>
      <c r="X48" s="18">
        <f t="shared" si="112"/>
        <v>9.7235985256252473</v>
      </c>
      <c r="Y48" s="18">
        <f t="shared" si="112"/>
        <v>10.004056596716278</v>
      </c>
      <c r="Z48" s="18">
        <f t="shared" si="112"/>
        <v>10.044169192413028</v>
      </c>
      <c r="AA48" s="18">
        <f t="shared" si="112"/>
        <v>9.1583654381934743</v>
      </c>
      <c r="AB48" s="18">
        <f t="shared" si="112"/>
        <v>8.5535119772948178</v>
      </c>
      <c r="AD48" s="68">
        <f t="shared" si="113"/>
        <v>12.160687081159773</v>
      </c>
      <c r="AE48" s="69">
        <f t="shared" si="114"/>
        <v>59.996403968063994</v>
      </c>
      <c r="AF48" s="69">
        <f t="shared" si="115"/>
        <v>72.15709104922378</v>
      </c>
      <c r="AH48" t="str">
        <f t="shared" si="142"/>
        <v>22 Health professionals</v>
      </c>
      <c r="AI48" s="18">
        <f t="shared" si="116"/>
        <v>15.356056402108726</v>
      </c>
      <c r="AJ48" s="18">
        <f t="shared" si="116"/>
        <v>12.058880844519903</v>
      </c>
      <c r="AK48" s="18">
        <f t="shared" si="116"/>
        <v>11.407922648265604</v>
      </c>
      <c r="AL48" s="18">
        <f t="shared" si="116"/>
        <v>5.7460039763319983</v>
      </c>
      <c r="AM48" s="18">
        <f t="shared" si="116"/>
        <v>1.9308329657106156</v>
      </c>
      <c r="AO48" s="68">
        <f t="shared" si="117"/>
        <v>-80.701143913441172</v>
      </c>
      <c r="AP48" s="69">
        <f t="shared" si="118"/>
        <v>17.267866355704609</v>
      </c>
      <c r="AQ48" s="69">
        <f t="shared" si="119"/>
        <v>-63.433277557736567</v>
      </c>
      <c r="AS48" t="str">
        <f t="shared" si="143"/>
        <v>22 Health professionals</v>
      </c>
      <c r="AT48" s="18">
        <f t="shared" si="120"/>
        <v>2.02248993897555</v>
      </c>
      <c r="AU48" s="18">
        <f t="shared" si="120"/>
        <v>2.2111637693624528</v>
      </c>
      <c r="AV48" s="18">
        <f t="shared" si="120"/>
        <v>2.4754865326613413</v>
      </c>
      <c r="AW48" s="18">
        <f t="shared" si="120"/>
        <v>2.3244813238458568</v>
      </c>
      <c r="AX48" s="18">
        <f t="shared" si="120"/>
        <v>2.3230362882124145</v>
      </c>
      <c r="AZ48" s="68">
        <f t="shared" si="121"/>
        <v>20.865495052527038</v>
      </c>
      <c r="BA48" s="69">
        <f t="shared" si="122"/>
        <v>55.462617062314955</v>
      </c>
      <c r="BB48" s="69">
        <f t="shared" si="123"/>
        <v>76.328112114842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2.2545721992422663</v>
      </c>
      <c r="BG48" s="18">
        <f t="shared" si="124"/>
        <v>2.5278744598274248</v>
      </c>
      <c r="BH48" s="18">
        <f t="shared" si="124"/>
        <v>2.5388817591682051</v>
      </c>
      <c r="BI48" s="18">
        <f t="shared" si="124"/>
        <v>2.8007369527264721</v>
      </c>
      <c r="BK48" s="68">
        <f t="shared" si="125"/>
        <v>16.978861690169303</v>
      </c>
      <c r="BL48" s="69">
        <f t="shared" si="126"/>
        <v>56.855489114225236</v>
      </c>
      <c r="BM48" s="69">
        <f t="shared" si="127"/>
        <v>73.834350804394532</v>
      </c>
      <c r="BO48" t="str">
        <f t="shared" si="145"/>
        <v>22 Health professionals</v>
      </c>
      <c r="BP48" s="18">
        <f t="shared" si="128"/>
        <v>1.3944978784089734</v>
      </c>
      <c r="BQ48" s="18">
        <f t="shared" si="128"/>
        <v>1.6893313293242487</v>
      </c>
      <c r="BR48" s="18">
        <f t="shared" si="128"/>
        <v>1.900274042490675</v>
      </c>
      <c r="BS48" s="18">
        <f t="shared" si="128"/>
        <v>1.695544098382074</v>
      </c>
      <c r="BT48" s="18">
        <f t="shared" si="128"/>
        <v>1.614818832698</v>
      </c>
      <c r="BV48" s="68">
        <f t="shared" si="129"/>
        <v>-41.283109803789685</v>
      </c>
      <c r="BW48" s="69">
        <f t="shared" si="130"/>
        <v>34.739254294820441</v>
      </c>
      <c r="BX48" s="69">
        <f t="shared" si="131"/>
        <v>-6.5438555089692487</v>
      </c>
      <c r="BZ48" t="str">
        <f t="shared" si="146"/>
        <v>22 Health professionals</v>
      </c>
      <c r="CA48" s="18">
        <f t="shared" si="132"/>
        <v>1.2835237321216926</v>
      </c>
      <c r="CB48" s="18">
        <f t="shared" si="132"/>
        <v>1.7078097802998933</v>
      </c>
      <c r="CC48" s="18">
        <f t="shared" si="132"/>
        <v>1.6663094388512929</v>
      </c>
      <c r="CD48" s="18">
        <f t="shared" si="132"/>
        <v>1.4111233580266462</v>
      </c>
      <c r="CE48" s="18">
        <f t="shared" si="132"/>
        <v>1.161629441840323</v>
      </c>
      <c r="CG48" s="68">
        <f t="shared" si="133"/>
        <v>-59.020364550222261</v>
      </c>
      <c r="CH48" s="69">
        <f t="shared" si="134"/>
        <v>25.881466168001786</v>
      </c>
      <c r="CI48" s="69">
        <f t="shared" si="135"/>
        <v>-33.138898382220475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0.52043033374862213</v>
      </c>
      <c r="CN48" s="18">
        <f t="shared" si="136"/>
        <v>0.65624123995253691</v>
      </c>
      <c r="CO48" s="18">
        <f t="shared" si="136"/>
        <v>0.71935382068728904</v>
      </c>
      <c r="CP48" s="18">
        <f t="shared" si="136"/>
        <v>0.89695918443610057</v>
      </c>
      <c r="CR48" s="68">
        <f t="shared" si="137"/>
        <v>-33.956514674917557</v>
      </c>
      <c r="CS48" s="69">
        <f t="shared" si="138"/>
        <v>31.68437200685818</v>
      </c>
      <c r="CT48" s="69">
        <f t="shared" si="139"/>
        <v>-2.272142668059375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29.845322990971766</v>
      </c>
      <c r="C49" s="18">
        <f t="shared" si="104"/>
        <v>28.831734528117138</v>
      </c>
      <c r="D49" s="18">
        <f t="shared" si="104"/>
        <v>29.354067104986843</v>
      </c>
      <c r="E49" s="18">
        <f t="shared" si="104"/>
        <v>24.860315700412631</v>
      </c>
      <c r="F49" s="18">
        <f t="shared" si="104"/>
        <v>21.790775998872363</v>
      </c>
      <c r="H49" s="68">
        <f t="shared" si="105"/>
        <v>36.948463421969372</v>
      </c>
      <c r="I49" s="69">
        <f t="shared" si="106"/>
        <v>62.757634075878599</v>
      </c>
      <c r="J49" s="69">
        <f t="shared" si="107"/>
        <v>99.706097497847978</v>
      </c>
      <c r="L49" t="str">
        <f t="shared" si="140"/>
        <v>23 Teaching and other educational professionals</v>
      </c>
      <c r="M49" s="18">
        <f t="shared" si="108"/>
        <v>26.14445741016101</v>
      </c>
      <c r="N49" s="18">
        <f t="shared" si="108"/>
        <v>25.502625204080786</v>
      </c>
      <c r="O49" s="18">
        <f t="shared" si="108"/>
        <v>26.636081959266267</v>
      </c>
      <c r="P49" s="18">
        <f t="shared" si="108"/>
        <v>22.497338183759304</v>
      </c>
      <c r="Q49" s="18">
        <f t="shared" si="108"/>
        <v>19.954865392804461</v>
      </c>
      <c r="S49" s="68">
        <f t="shared" si="109"/>
        <v>39.356258801312173</v>
      </c>
      <c r="T49" s="69">
        <f t="shared" si="110"/>
        <v>65.83618159695574</v>
      </c>
      <c r="U49" s="69">
        <f t="shared" si="111"/>
        <v>105.19244039826792</v>
      </c>
      <c r="W49" t="str">
        <f t="shared" si="141"/>
        <v>23 Teaching and other educational professionals</v>
      </c>
      <c r="X49" s="18">
        <f t="shared" si="112"/>
        <v>8.7414711168910717</v>
      </c>
      <c r="Y49" s="18">
        <f t="shared" si="112"/>
        <v>7.2635451492108123</v>
      </c>
      <c r="Z49" s="18">
        <f t="shared" si="112"/>
        <v>7.6974825611709958</v>
      </c>
      <c r="AA49" s="18">
        <f t="shared" si="112"/>
        <v>5.1711927207404331</v>
      </c>
      <c r="AB49" s="18">
        <f t="shared" si="112"/>
        <v>3.3051688490617535</v>
      </c>
      <c r="AD49" s="68">
        <f t="shared" si="113"/>
        <v>-43.447064844671679</v>
      </c>
      <c r="AE49" s="69">
        <f t="shared" si="114"/>
        <v>36.979352711916661</v>
      </c>
      <c r="AF49" s="69">
        <f t="shared" si="115"/>
        <v>-6.4677121327550253</v>
      </c>
      <c r="AH49" t="str">
        <f t="shared" si="142"/>
        <v>23 Teaching and other educational professionals</v>
      </c>
      <c r="AI49" s="18">
        <f t="shared" si="116"/>
        <v>3.3214223642336367</v>
      </c>
      <c r="AJ49" s="18">
        <f t="shared" si="116"/>
        <v>1.8317739859292679</v>
      </c>
      <c r="AK49" s="18">
        <f t="shared" si="116"/>
        <v>1.6505234028876079</v>
      </c>
      <c r="AL49" s="18">
        <f t="shared" si="116"/>
        <v>0.72359806923245307</v>
      </c>
      <c r="AM49" s="18">
        <f t="shared" si="116"/>
        <v>0.60439941941353093</v>
      </c>
      <c r="AO49" s="68">
        <f t="shared" si="117"/>
        <v>-58.24622158045073</v>
      </c>
      <c r="AP49" s="69">
        <f t="shared" si="118"/>
        <v>13.52837498962284</v>
      </c>
      <c r="AQ49" s="69">
        <f t="shared" si="119"/>
        <v>-44.717846590827889</v>
      </c>
      <c r="AS49" t="str">
        <f t="shared" si="143"/>
        <v>23 Teaching and other educational professionals</v>
      </c>
      <c r="AT49" s="18">
        <f t="shared" si="120"/>
        <v>0.89189652685910947</v>
      </c>
      <c r="AU49" s="18">
        <f t="shared" si="120"/>
        <v>0.79716178323214137</v>
      </c>
      <c r="AV49" s="18">
        <f t="shared" si="120"/>
        <v>0.85009437556135825</v>
      </c>
      <c r="AW49" s="18">
        <f t="shared" si="120"/>
        <v>0.57045474865569956</v>
      </c>
      <c r="AX49" s="18">
        <f t="shared" si="120"/>
        <v>0.41237688861935617</v>
      </c>
      <c r="AZ49" s="68">
        <f t="shared" si="121"/>
        <v>-37.520997969276223</v>
      </c>
      <c r="BA49" s="69">
        <f t="shared" si="122"/>
        <v>32.36571267566385</v>
      </c>
      <c r="BB49" s="69">
        <f t="shared" si="123"/>
        <v>-5.1552852936123683</v>
      </c>
      <c r="BD49" t="str">
        <f t="shared" si="144"/>
        <v>23 Teaching and other educational professionals</v>
      </c>
      <c r="BE49" s="18">
        <f t="shared" si="124"/>
        <v>0.90806731451786982</v>
      </c>
      <c r="BF49" s="18">
        <f t="shared" si="124"/>
        <v>0.88624813758144305</v>
      </c>
      <c r="BG49" s="18">
        <f t="shared" si="124"/>
        <v>1.0556191067626541</v>
      </c>
      <c r="BH49" s="18">
        <f t="shared" si="124"/>
        <v>0.81067637056016495</v>
      </c>
      <c r="BI49" s="18">
        <f t="shared" si="124"/>
        <v>0.83058997360639186</v>
      </c>
      <c r="BK49" s="68">
        <f t="shared" si="125"/>
        <v>-16.925064370592004</v>
      </c>
      <c r="BL49" s="69">
        <f t="shared" si="126"/>
        <v>31.849729319305904</v>
      </c>
      <c r="BM49" s="69">
        <f t="shared" si="127"/>
        <v>14.9246649487139</v>
      </c>
      <c r="BO49" t="str">
        <f t="shared" si="145"/>
        <v>23 Teaching and other educational professionals</v>
      </c>
      <c r="BP49" s="18">
        <f t="shared" si="128"/>
        <v>0.75742677335389097</v>
      </c>
      <c r="BQ49" s="18">
        <f t="shared" si="128"/>
        <v>0.79832665839981942</v>
      </c>
      <c r="BR49" s="18">
        <f t="shared" si="128"/>
        <v>0.93979793358680686</v>
      </c>
      <c r="BS49" s="18">
        <f t="shared" si="128"/>
        <v>0.70797869778563904</v>
      </c>
      <c r="BT49" s="18">
        <f t="shared" si="128"/>
        <v>0.6705498028697634</v>
      </c>
      <c r="BV49" s="68">
        <f t="shared" si="129"/>
        <v>-50.699419861584971</v>
      </c>
      <c r="BW49" s="69">
        <f t="shared" si="130"/>
        <v>31.220825456960966</v>
      </c>
      <c r="BX49" s="69">
        <f t="shared" si="131"/>
        <v>-19.478594404624005</v>
      </c>
      <c r="BZ49" t="str">
        <f t="shared" si="146"/>
        <v>23 Teaching and other educational professionals</v>
      </c>
      <c r="CA49" s="18">
        <f t="shared" si="132"/>
        <v>0.75468937897545141</v>
      </c>
      <c r="CB49" s="18">
        <f t="shared" si="132"/>
        <v>0.8840256759357894</v>
      </c>
      <c r="CC49" s="18">
        <f t="shared" si="132"/>
        <v>1.0074089666186286</v>
      </c>
      <c r="CD49" s="18">
        <f t="shared" si="132"/>
        <v>0.80390586061822589</v>
      </c>
      <c r="CE49" s="18">
        <f t="shared" si="132"/>
        <v>0.72564538527277234</v>
      </c>
      <c r="CG49" s="68">
        <f t="shared" si="133"/>
        <v>-57.657669284520253</v>
      </c>
      <c r="CH49" s="69">
        <f t="shared" si="134"/>
        <v>25.103613157940718</v>
      </c>
      <c r="CI49" s="69">
        <f t="shared" si="135"/>
        <v>-32.554056126579532</v>
      </c>
      <c r="CK49" t="str">
        <f t="shared" si="147"/>
        <v>23 Teaching and other educational professionals</v>
      </c>
      <c r="CL49" s="18">
        <f t="shared" si="136"/>
        <v>0.37507509377721177</v>
      </c>
      <c r="CM49" s="18">
        <f t="shared" si="136"/>
        <v>0.52738635141194723</v>
      </c>
      <c r="CN49" s="18">
        <f t="shared" si="136"/>
        <v>0.72662234674694015</v>
      </c>
      <c r="CO49" s="18">
        <f t="shared" si="136"/>
        <v>0.70720997427371624</v>
      </c>
      <c r="CP49" s="18">
        <f t="shared" si="136"/>
        <v>0.78770724236473344</v>
      </c>
      <c r="CR49" s="68">
        <f t="shared" si="137"/>
        <v>-47.618623045467729</v>
      </c>
      <c r="CS49" s="69">
        <f t="shared" si="138"/>
        <v>29.200227148120611</v>
      </c>
      <c r="CT49" s="69">
        <f t="shared" si="139"/>
        <v>-18.418395897347118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6.1385419071879905</v>
      </c>
      <c r="C50" s="18">
        <f t="shared" si="104"/>
        <v>6.6950731401703028</v>
      </c>
      <c r="D50" s="18">
        <f t="shared" si="104"/>
        <v>6.8801362336613936</v>
      </c>
      <c r="E50" s="18">
        <f t="shared" si="104"/>
        <v>6.9313185796950556</v>
      </c>
      <c r="F50" s="18">
        <f t="shared" si="104"/>
        <v>6.9648775754905916</v>
      </c>
      <c r="H50" s="68">
        <f t="shared" si="105"/>
        <v>86.753693348638279</v>
      </c>
      <c r="I50" s="69">
        <f t="shared" si="106"/>
        <v>80.815622396649871</v>
      </c>
      <c r="J50" s="69">
        <f t="shared" si="107"/>
        <v>167.56931574528812</v>
      </c>
      <c r="L50" t="str">
        <f t="shared" si="140"/>
        <v>24 Business, media and public service professionals</v>
      </c>
      <c r="M50" s="18">
        <f t="shared" si="108"/>
        <v>11.674644202570507</v>
      </c>
      <c r="N50" s="18">
        <f t="shared" si="108"/>
        <v>12.405980222489141</v>
      </c>
      <c r="O50" s="18">
        <f t="shared" si="108"/>
        <v>13.105966899225043</v>
      </c>
      <c r="P50" s="18">
        <f t="shared" si="108"/>
        <v>12.682897982917659</v>
      </c>
      <c r="Q50" s="18">
        <f t="shared" si="108"/>
        <v>12.394336153418037</v>
      </c>
      <c r="S50" s="68">
        <f t="shared" si="109"/>
        <v>75.914736673577536</v>
      </c>
      <c r="T50" s="69">
        <f t="shared" si="110"/>
        <v>77.287357018842286</v>
      </c>
      <c r="U50" s="69">
        <f t="shared" si="111"/>
        <v>153.20209369241985</v>
      </c>
      <c r="W50" t="str">
        <f t="shared" si="141"/>
        <v>24 Business, media and public service professionals</v>
      </c>
      <c r="X50" s="18">
        <f t="shared" si="112"/>
        <v>10.340875490766663</v>
      </c>
      <c r="Y50" s="18">
        <f t="shared" si="112"/>
        <v>11.079217669765862</v>
      </c>
      <c r="Z50" s="18">
        <f t="shared" si="112"/>
        <v>12.239736151502095</v>
      </c>
      <c r="AA50" s="18">
        <f t="shared" si="112"/>
        <v>11.367778154605235</v>
      </c>
      <c r="AB50" s="18">
        <f t="shared" si="112"/>
        <v>10.945215240271079</v>
      </c>
      <c r="AD50" s="68">
        <f t="shared" si="113"/>
        <v>17.777535779026106</v>
      </c>
      <c r="AE50" s="69">
        <f t="shared" si="114"/>
        <v>56.757843003581556</v>
      </c>
      <c r="AF50" s="69">
        <f t="shared" si="115"/>
        <v>74.535378782607665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3.6138723754784006</v>
      </c>
      <c r="AK50" s="18">
        <f t="shared" si="116"/>
        <v>4.1398117100142722</v>
      </c>
      <c r="AL50" s="18">
        <f t="shared" si="116"/>
        <v>3.4838837499895621</v>
      </c>
      <c r="AM50" s="18">
        <f t="shared" si="116"/>
        <v>3.3393910913402007</v>
      </c>
      <c r="AO50" s="68">
        <f t="shared" si="117"/>
        <v>-8.0228124221567683</v>
      </c>
      <c r="AP50" s="69">
        <f t="shared" si="118"/>
        <v>33.636778651548042</v>
      </c>
      <c r="AQ50" s="69">
        <f t="shared" si="119"/>
        <v>25.613966229391274</v>
      </c>
      <c r="AS50" t="str">
        <f t="shared" si="143"/>
        <v>24 Business, media and public service professionals</v>
      </c>
      <c r="AT50" s="18">
        <f t="shared" si="120"/>
        <v>5.5684265821178052</v>
      </c>
      <c r="AU50" s="18">
        <f t="shared" si="120"/>
        <v>5.9914701780960966</v>
      </c>
      <c r="AV50" s="18">
        <f t="shared" si="120"/>
        <v>6.7452313003094444</v>
      </c>
      <c r="AW50" s="18">
        <f t="shared" si="120"/>
        <v>6.2708300641409727</v>
      </c>
      <c r="AX50" s="18">
        <f t="shared" si="120"/>
        <v>6.1041195723245822</v>
      </c>
      <c r="AZ50" s="68">
        <f t="shared" si="121"/>
        <v>16.555586734119014</v>
      </c>
      <c r="BA50" s="69">
        <f t="shared" si="122"/>
        <v>52.229318951452562</v>
      </c>
      <c r="BB50" s="69">
        <f t="shared" si="123"/>
        <v>68.784905685571573</v>
      </c>
      <c r="BD50" t="str">
        <f t="shared" si="144"/>
        <v>24 Business, media and public service professionals</v>
      </c>
      <c r="BE50" s="18">
        <f t="shared" si="124"/>
        <v>3.1534368689018146</v>
      </c>
      <c r="BF50" s="18">
        <f t="shared" si="124"/>
        <v>3.6949372881942728</v>
      </c>
      <c r="BG50" s="18">
        <f t="shared" si="124"/>
        <v>4.3674911479019691</v>
      </c>
      <c r="BH50" s="18">
        <f t="shared" si="124"/>
        <v>4.0560448675954675</v>
      </c>
      <c r="BI50" s="18">
        <f t="shared" si="124"/>
        <v>4.1292353817282601</v>
      </c>
      <c r="BK50" s="68">
        <f t="shared" si="125"/>
        <v>-0.17756073245657766</v>
      </c>
      <c r="BL50" s="69">
        <f t="shared" si="126"/>
        <v>37.894605934931249</v>
      </c>
      <c r="BM50" s="69">
        <f t="shared" si="127"/>
        <v>37.717045202474672</v>
      </c>
      <c r="BO50" t="str">
        <f t="shared" si="145"/>
        <v>24 Business, media and public service professionals</v>
      </c>
      <c r="BP50" s="18">
        <f t="shared" si="128"/>
        <v>2.2128239308028488</v>
      </c>
      <c r="BQ50" s="18">
        <f t="shared" si="128"/>
        <v>2.4787035031310753</v>
      </c>
      <c r="BR50" s="18">
        <f t="shared" si="128"/>
        <v>2.9427988268341481</v>
      </c>
      <c r="BS50" s="18">
        <f t="shared" si="128"/>
        <v>2.6213286852598596</v>
      </c>
      <c r="BT50" s="18">
        <f t="shared" si="128"/>
        <v>2.5963979615919208</v>
      </c>
      <c r="BV50" s="68">
        <f t="shared" si="129"/>
        <v>-39.03702370809787</v>
      </c>
      <c r="BW50" s="69">
        <f t="shared" si="130"/>
        <v>29.422317649716582</v>
      </c>
      <c r="BX50" s="69">
        <f t="shared" si="131"/>
        <v>-9.614706058381282</v>
      </c>
      <c r="BZ50" t="str">
        <f t="shared" si="146"/>
        <v>24 Business, media and public service professionals</v>
      </c>
      <c r="CA50" s="18">
        <f t="shared" si="132"/>
        <v>2.0350082888875098</v>
      </c>
      <c r="CB50" s="18">
        <f t="shared" si="132"/>
        <v>2.505653817964411</v>
      </c>
      <c r="CC50" s="18">
        <f t="shared" si="132"/>
        <v>2.9959667981676663</v>
      </c>
      <c r="CD50" s="18">
        <f t="shared" si="132"/>
        <v>2.8360341371756332</v>
      </c>
      <c r="CE50" s="18">
        <f t="shared" si="132"/>
        <v>2.7610962811193045</v>
      </c>
      <c r="CG50" s="68">
        <f t="shared" si="133"/>
        <v>-45.824779313975419</v>
      </c>
      <c r="CH50" s="69">
        <f t="shared" si="134"/>
        <v>27.342013104845886</v>
      </c>
      <c r="CI50" s="69">
        <f t="shared" si="135"/>
        <v>-18.482766209129537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1.7988719014037209</v>
      </c>
      <c r="CN50" s="18">
        <f t="shared" si="136"/>
        <v>2.1487880112572011</v>
      </c>
      <c r="CO50" s="18">
        <f t="shared" si="136"/>
        <v>2.3886517031479473</v>
      </c>
      <c r="CP50" s="18">
        <f t="shared" si="136"/>
        <v>2.7902293393438029</v>
      </c>
      <c r="CR50" s="68">
        <f t="shared" si="137"/>
        <v>-37.256729733041233</v>
      </c>
      <c r="CS50" s="69">
        <f t="shared" si="138"/>
        <v>30.741725403014257</v>
      </c>
      <c r="CT50" s="69">
        <f t="shared" si="139"/>
        <v>-6.5150043300269775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2.2293880723504231</v>
      </c>
      <c r="D51" s="18">
        <f t="shared" si="104"/>
        <v>2.2771714631766242</v>
      </c>
      <c r="E51" s="18">
        <f t="shared" si="104"/>
        <v>2.2848127774326543</v>
      </c>
      <c r="F51" s="18">
        <f t="shared" si="104"/>
        <v>2.5885309024798233</v>
      </c>
      <c r="H51" s="68">
        <f t="shared" si="105"/>
        <v>109.70576583111469</v>
      </c>
      <c r="I51" s="69">
        <f t="shared" si="106"/>
        <v>80.326041061017804</v>
      </c>
      <c r="J51" s="69">
        <f t="shared" si="107"/>
        <v>190.03180689213249</v>
      </c>
      <c r="L51" t="str">
        <f t="shared" si="140"/>
        <v>31 Science, engineering and technology associate professionals</v>
      </c>
      <c r="M51" s="18">
        <f t="shared" si="108"/>
        <v>2.1733058175173872</v>
      </c>
      <c r="N51" s="18">
        <f t="shared" si="108"/>
        <v>2.2175789789252636</v>
      </c>
      <c r="O51" s="18">
        <f t="shared" si="108"/>
        <v>2.2662027409229042</v>
      </c>
      <c r="P51" s="18">
        <f t="shared" si="108"/>
        <v>2.10149965014311</v>
      </c>
      <c r="Q51" s="18">
        <f t="shared" si="108"/>
        <v>2.084627827793804</v>
      </c>
      <c r="S51" s="68">
        <f t="shared" si="109"/>
        <v>71.110944693893302</v>
      </c>
      <c r="T51" s="69">
        <f t="shared" si="110"/>
        <v>66.755159684340697</v>
      </c>
      <c r="U51" s="69">
        <f t="shared" si="111"/>
        <v>137.86610437823401</v>
      </c>
      <c r="W51" t="str">
        <f t="shared" si="141"/>
        <v>31 Science, engineering and technology associate professionals</v>
      </c>
      <c r="X51" s="18">
        <f t="shared" si="112"/>
        <v>2.2110083092164468</v>
      </c>
      <c r="Y51" s="18">
        <f t="shared" si="112"/>
        <v>2.5910429589365092</v>
      </c>
      <c r="Z51" s="18">
        <f t="shared" si="112"/>
        <v>2.6526791812748898</v>
      </c>
      <c r="AA51" s="18">
        <f t="shared" si="112"/>
        <v>2.4162981714184864</v>
      </c>
      <c r="AB51" s="18">
        <f t="shared" si="112"/>
        <v>2.4271769243778838</v>
      </c>
      <c r="AD51" s="68">
        <f t="shared" si="113"/>
        <v>20.511063338760817</v>
      </c>
      <c r="AE51" s="69">
        <f t="shared" si="114"/>
        <v>49.110769114020172</v>
      </c>
      <c r="AF51" s="69">
        <f t="shared" si="115"/>
        <v>69.621832452780993</v>
      </c>
      <c r="AH51" t="str">
        <f t="shared" si="142"/>
        <v>31 Science, engineering and technology associate professionals</v>
      </c>
      <c r="AI51" s="18">
        <f t="shared" si="116"/>
        <v>1.1671220713196471</v>
      </c>
      <c r="AJ51" s="18">
        <f t="shared" si="116"/>
        <v>1.5245339679718737</v>
      </c>
      <c r="AK51" s="18">
        <f t="shared" si="116"/>
        <v>1.6865437114573494</v>
      </c>
      <c r="AL51" s="18">
        <f t="shared" si="116"/>
        <v>1.7663055182620944</v>
      </c>
      <c r="AM51" s="18">
        <f t="shared" si="116"/>
        <v>2.1841759984697364</v>
      </c>
      <c r="AO51" s="68">
        <f t="shared" si="117"/>
        <v>47.667002452907425</v>
      </c>
      <c r="AP51" s="69">
        <f t="shared" si="118"/>
        <v>57.676521551872952</v>
      </c>
      <c r="AQ51" s="69">
        <f t="shared" si="119"/>
        <v>105.34352400478038</v>
      </c>
      <c r="AS51" t="str">
        <f t="shared" si="143"/>
        <v>31 Science, engineering and technology associate professionals</v>
      </c>
      <c r="AT51" s="18">
        <f t="shared" si="120"/>
        <v>3.4602261347736341</v>
      </c>
      <c r="AU51" s="18">
        <f t="shared" si="120"/>
        <v>3.7008468755035904</v>
      </c>
      <c r="AV51" s="18">
        <f t="shared" si="120"/>
        <v>3.8590808991718526</v>
      </c>
      <c r="AW51" s="18">
        <f t="shared" si="120"/>
        <v>3.1843456492507971</v>
      </c>
      <c r="AX51" s="18">
        <f t="shared" si="120"/>
        <v>2.941798320518545</v>
      </c>
      <c r="AZ51" s="68">
        <f t="shared" si="121"/>
        <v>-1.8170849877122408</v>
      </c>
      <c r="BA51" s="69">
        <f t="shared" si="122"/>
        <v>36.729682489211058</v>
      </c>
      <c r="BB51" s="69">
        <f t="shared" si="123"/>
        <v>34.912597501498816</v>
      </c>
      <c r="BD51" t="str">
        <f t="shared" si="144"/>
        <v>31 Science, engineering and technology associate professionals</v>
      </c>
      <c r="BE51" s="18">
        <f t="shared" si="124"/>
        <v>1.4943950350295108</v>
      </c>
      <c r="BF51" s="18">
        <f t="shared" si="124"/>
        <v>1.5482175070348199</v>
      </c>
      <c r="BG51" s="18">
        <f t="shared" si="124"/>
        <v>1.7413966603802375</v>
      </c>
      <c r="BH51" s="18">
        <f t="shared" si="124"/>
        <v>1.3203141210344893</v>
      </c>
      <c r="BI51" s="18">
        <f t="shared" si="124"/>
        <v>1.0778349277547365</v>
      </c>
      <c r="BK51" s="68">
        <f t="shared" si="125"/>
        <v>-34.650071414615759</v>
      </c>
      <c r="BL51" s="69">
        <f t="shared" si="126"/>
        <v>25.232041648160774</v>
      </c>
      <c r="BM51" s="69">
        <f t="shared" si="127"/>
        <v>-9.4180297664549855</v>
      </c>
      <c r="BO51" t="str">
        <f t="shared" si="145"/>
        <v>31 Science, engineering and technology associate professionals</v>
      </c>
      <c r="BP51" s="18">
        <f t="shared" si="128"/>
        <v>1.1016009735449468</v>
      </c>
      <c r="BQ51" s="18">
        <f t="shared" si="128"/>
        <v>1.302503474702245</v>
      </c>
      <c r="BR51" s="18">
        <f t="shared" si="128"/>
        <v>1.4484995702003085</v>
      </c>
      <c r="BS51" s="18">
        <f t="shared" si="128"/>
        <v>1.3086139263481769</v>
      </c>
      <c r="BT51" s="18">
        <f t="shared" si="128"/>
        <v>1.502363919172593</v>
      </c>
      <c r="BV51" s="68">
        <f t="shared" si="129"/>
        <v>-28.334150904690702</v>
      </c>
      <c r="BW51" s="69">
        <f t="shared" si="130"/>
        <v>28.787444146966234</v>
      </c>
      <c r="BX51" s="69">
        <f t="shared" si="131"/>
        <v>0.45329324227553064</v>
      </c>
      <c r="BZ51" t="str">
        <f t="shared" si="146"/>
        <v>31 Science, engineering and technology associate professionals</v>
      </c>
      <c r="CA51" s="18">
        <f t="shared" si="132"/>
        <v>1.2485950674510409</v>
      </c>
      <c r="CB51" s="18">
        <f t="shared" si="132"/>
        <v>1.5823914375469679</v>
      </c>
      <c r="CC51" s="18">
        <f t="shared" si="132"/>
        <v>1.9398969104407848</v>
      </c>
      <c r="CD51" s="18">
        <f t="shared" si="132"/>
        <v>1.9161636739080508</v>
      </c>
      <c r="CE51" s="18">
        <f t="shared" si="132"/>
        <v>2.4658166451400079</v>
      </c>
      <c r="CG51" s="68">
        <f t="shared" si="133"/>
        <v>-25.279759210125018</v>
      </c>
      <c r="CH51" s="69">
        <f t="shared" si="134"/>
        <v>28.183912059249828</v>
      </c>
      <c r="CI51" s="69">
        <f t="shared" si="135"/>
        <v>2.9041528491248072</v>
      </c>
      <c r="CK51" t="str">
        <f t="shared" si="147"/>
        <v>31 Science, engineering and technology associate professionals</v>
      </c>
      <c r="CL51" s="18">
        <f t="shared" si="136"/>
        <v>0.55693234780867185</v>
      </c>
      <c r="CM51" s="18">
        <f t="shared" si="136"/>
        <v>0.86730246004979283</v>
      </c>
      <c r="CN51" s="18">
        <f t="shared" si="136"/>
        <v>1.1018168168178382</v>
      </c>
      <c r="CO51" s="18">
        <f t="shared" si="136"/>
        <v>1.2897543571827701</v>
      </c>
      <c r="CP51" s="18">
        <f t="shared" si="136"/>
        <v>1.973012447306945</v>
      </c>
      <c r="CR51" s="68">
        <f t="shared" si="137"/>
        <v>-13.475071173580641</v>
      </c>
      <c r="CS51" s="69">
        <f t="shared" si="138"/>
        <v>36.984656249972979</v>
      </c>
      <c r="CT51" s="69">
        <f t="shared" si="139"/>
        <v>23.509585076392341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0.55357860174663531</v>
      </c>
      <c r="C52" s="18">
        <f t="shared" si="104"/>
        <v>0.60812108983992386</v>
      </c>
      <c r="D52" s="18">
        <f t="shared" si="104"/>
        <v>0.49548419991909154</v>
      </c>
      <c r="E52" s="18">
        <f t="shared" si="104"/>
        <v>0.81163711653780379</v>
      </c>
      <c r="F52" s="18">
        <f t="shared" si="104"/>
        <v>1.0613720753918983</v>
      </c>
      <c r="H52" s="68">
        <f t="shared" si="105"/>
        <v>295.17603295276871</v>
      </c>
      <c r="I52" s="69">
        <f t="shared" si="106"/>
        <v>166.91289740362561</v>
      </c>
      <c r="J52" s="69">
        <f t="shared" si="107"/>
        <v>462.08893035639431</v>
      </c>
      <c r="L52" t="str">
        <f t="shared" si="140"/>
        <v>32 Health and social care associate professionals</v>
      </c>
      <c r="M52" s="18">
        <f t="shared" si="108"/>
        <v>1.9519766770959606</v>
      </c>
      <c r="N52" s="18">
        <f t="shared" si="108"/>
        <v>2.084823962574017</v>
      </c>
      <c r="O52" s="18">
        <f t="shared" si="108"/>
        <v>1.9932748358041299</v>
      </c>
      <c r="P52" s="18">
        <f t="shared" si="108"/>
        <v>3.3992632684551833</v>
      </c>
      <c r="Q52" s="18">
        <f t="shared" si="108"/>
        <v>4.2815421689558395</v>
      </c>
      <c r="S52" s="68">
        <f t="shared" si="109"/>
        <v>299.55913139339873</v>
      </c>
      <c r="T52" s="69">
        <f t="shared" si="110"/>
        <v>166.57165671826812</v>
      </c>
      <c r="U52" s="69">
        <f t="shared" si="111"/>
        <v>466.13078811166685</v>
      </c>
      <c r="W52" t="str">
        <f t="shared" si="141"/>
        <v>32 Health and social care associate professionals</v>
      </c>
      <c r="X52" s="18">
        <f t="shared" si="112"/>
        <v>3.1359611989732215</v>
      </c>
      <c r="Y52" s="18">
        <f t="shared" si="112"/>
        <v>3.2602851314182257</v>
      </c>
      <c r="Z52" s="18">
        <f t="shared" si="112"/>
        <v>3.1604263609276728</v>
      </c>
      <c r="AA52" s="18">
        <f t="shared" si="112"/>
        <v>5.0943710317693398</v>
      </c>
      <c r="AB52" s="18">
        <f t="shared" si="112"/>
        <v>5.6337566884850458</v>
      </c>
      <c r="AD52" s="68">
        <f t="shared" si="113"/>
        <v>134.78082483142992</v>
      </c>
      <c r="AE52" s="69">
        <f t="shared" si="114"/>
        <v>121.84828919100335</v>
      </c>
      <c r="AF52" s="69">
        <f t="shared" si="115"/>
        <v>256.62911402243327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5.9466969488109367</v>
      </c>
      <c r="AK52" s="18">
        <f t="shared" si="116"/>
        <v>5.7947209231166807</v>
      </c>
      <c r="AL52" s="18">
        <f t="shared" si="116"/>
        <v>6.5807983004410069</v>
      </c>
      <c r="AM52" s="18">
        <f t="shared" si="116"/>
        <v>3.9441032898449442</v>
      </c>
      <c r="AO52" s="68">
        <f t="shared" si="117"/>
        <v>-22.391518645003707</v>
      </c>
      <c r="AP52" s="69">
        <f t="shared" si="118"/>
        <v>46.110870071685142</v>
      </c>
      <c r="AQ52" s="69">
        <f t="shared" si="119"/>
        <v>23.719351426681435</v>
      </c>
      <c r="AS52" t="str">
        <f t="shared" si="143"/>
        <v>32 Health and social care associate professionals</v>
      </c>
      <c r="AT52" s="18">
        <f t="shared" si="120"/>
        <v>1.6248542679345623</v>
      </c>
      <c r="AU52" s="18">
        <f t="shared" si="120"/>
        <v>1.7597388992619594</v>
      </c>
      <c r="AV52" s="18">
        <f t="shared" si="120"/>
        <v>1.8463277838368812</v>
      </c>
      <c r="AW52" s="18">
        <f t="shared" si="120"/>
        <v>2.5914664575896915</v>
      </c>
      <c r="AX52" s="18">
        <f t="shared" si="120"/>
        <v>2.7325428614960829</v>
      </c>
      <c r="AZ52" s="68">
        <f t="shared" si="121"/>
        <v>90.618517237649073</v>
      </c>
      <c r="BA52" s="69">
        <f t="shared" si="122"/>
        <v>94.513787307618031</v>
      </c>
      <c r="BB52" s="69">
        <f t="shared" si="123"/>
        <v>185.13230454526712</v>
      </c>
      <c r="BD52" t="str">
        <f t="shared" si="144"/>
        <v>32 Health and social care associate professionals</v>
      </c>
      <c r="BE52" s="18">
        <f t="shared" si="124"/>
        <v>1.5567608229824763</v>
      </c>
      <c r="BF52" s="18">
        <f t="shared" si="124"/>
        <v>1.7999833863221004</v>
      </c>
      <c r="BG52" s="18">
        <f t="shared" si="124"/>
        <v>1.9714918636131298</v>
      </c>
      <c r="BH52" s="18">
        <f t="shared" si="124"/>
        <v>3.3076958145836279</v>
      </c>
      <c r="BI52" s="18">
        <f t="shared" si="124"/>
        <v>4.2592303423531579</v>
      </c>
      <c r="BK52" s="68">
        <f t="shared" si="125"/>
        <v>128.10074837803006</v>
      </c>
      <c r="BL52" s="69">
        <f t="shared" si="126"/>
        <v>103.3949410780415</v>
      </c>
      <c r="BM52" s="69">
        <f t="shared" si="127"/>
        <v>231.49568945607157</v>
      </c>
      <c r="BO52" t="str">
        <f t="shared" si="145"/>
        <v>32 Health and social care associate professionals</v>
      </c>
      <c r="BP52" s="18">
        <f t="shared" si="128"/>
        <v>1.26177879990783</v>
      </c>
      <c r="BQ52" s="18">
        <f t="shared" si="128"/>
        <v>1.4451277024557043</v>
      </c>
      <c r="BR52" s="18">
        <f t="shared" si="128"/>
        <v>1.6115194684882816</v>
      </c>
      <c r="BS52" s="18">
        <f t="shared" si="128"/>
        <v>2.3634895669369596</v>
      </c>
      <c r="BT52" s="18">
        <f t="shared" si="128"/>
        <v>2.5152186342174279</v>
      </c>
      <c r="BV52" s="68">
        <f t="shared" si="129"/>
        <v>7.84391905614092</v>
      </c>
      <c r="BW52" s="69">
        <f t="shared" si="130"/>
        <v>63.223462750541174</v>
      </c>
      <c r="BX52" s="69">
        <f t="shared" si="131"/>
        <v>71.067381806682079</v>
      </c>
      <c r="BZ52" t="str">
        <f t="shared" si="146"/>
        <v>32 Health and social care associate professionals</v>
      </c>
      <c r="CA52" s="18">
        <f t="shared" si="132"/>
        <v>0.72000542474194629</v>
      </c>
      <c r="CB52" s="18">
        <f t="shared" si="132"/>
        <v>0.72150056988116495</v>
      </c>
      <c r="CC52" s="18">
        <f t="shared" si="132"/>
        <v>0.69575089450316152</v>
      </c>
      <c r="CD52" s="18">
        <f t="shared" si="132"/>
        <v>0.85371593268668378</v>
      </c>
      <c r="CE52" s="18">
        <f t="shared" si="132"/>
        <v>0.72371490737274435</v>
      </c>
      <c r="CG52" s="68">
        <f t="shared" si="133"/>
        <v>-38.853742715182797</v>
      </c>
      <c r="CH52" s="69">
        <f t="shared" si="134"/>
        <v>37.991863338386281</v>
      </c>
      <c r="CI52" s="69">
        <f t="shared" si="135"/>
        <v>-0.86187937679651827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0.2934817122725239</v>
      </c>
      <c r="CN52" s="18">
        <f t="shared" si="136"/>
        <v>0.35115936238534384</v>
      </c>
      <c r="CO52" s="18">
        <f t="shared" si="136"/>
        <v>0.58313594660129009</v>
      </c>
      <c r="CP52" s="18">
        <f t="shared" si="136"/>
        <v>0.83197605709450717</v>
      </c>
      <c r="CR52" s="68">
        <f t="shared" si="137"/>
        <v>14.479414252013475</v>
      </c>
      <c r="CS52" s="69">
        <f t="shared" si="138"/>
        <v>53.946731663801096</v>
      </c>
      <c r="CT52" s="69">
        <f t="shared" si="139"/>
        <v>68.426145915814573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0.27736666521079384</v>
      </c>
      <c r="C53" s="18">
        <f t="shared" si="104"/>
        <v>0.24238221365436688</v>
      </c>
      <c r="D53" s="18">
        <f t="shared" si="104"/>
        <v>0.2283990433853991</v>
      </c>
      <c r="E53" s="18">
        <f t="shared" si="104"/>
        <v>0.20945318871777363</v>
      </c>
      <c r="F53" s="18">
        <f t="shared" si="104"/>
        <v>0.22214625340317321</v>
      </c>
      <c r="H53" s="68">
        <f t="shared" si="105"/>
        <v>79.430993841699376</v>
      </c>
      <c r="I53" s="69">
        <f t="shared" si="106"/>
        <v>55.059675307615777</v>
      </c>
      <c r="J53" s="69">
        <f t="shared" si="107"/>
        <v>134.49066914931515</v>
      </c>
      <c r="L53" t="str">
        <f t="shared" si="140"/>
        <v>33 Protective service occupations</v>
      </c>
      <c r="M53" s="18">
        <f t="shared" si="108"/>
        <v>0.70690384263714956</v>
      </c>
      <c r="N53" s="18">
        <f t="shared" si="108"/>
        <v>0.62407296408358515</v>
      </c>
      <c r="O53" s="18">
        <f t="shared" si="108"/>
        <v>0.60572004813522262</v>
      </c>
      <c r="P53" s="18">
        <f t="shared" si="108"/>
        <v>0.522128682703909</v>
      </c>
      <c r="Q53" s="18">
        <f t="shared" si="108"/>
        <v>0.52625298607571869</v>
      </c>
      <c r="S53" s="68">
        <f t="shared" si="109"/>
        <v>61.610898037638606</v>
      </c>
      <c r="T53" s="69">
        <f t="shared" si="110"/>
        <v>48.125164799293536</v>
      </c>
      <c r="U53" s="69">
        <f t="shared" si="111"/>
        <v>109.73606283693213</v>
      </c>
      <c r="W53" t="str">
        <f t="shared" si="141"/>
        <v>33 Protective service occupations</v>
      </c>
      <c r="X53" s="18">
        <f t="shared" si="112"/>
        <v>1.435645279322074</v>
      </c>
      <c r="Y53" s="18">
        <f t="shared" si="112"/>
        <v>1.4556516343448069</v>
      </c>
      <c r="Z53" s="18">
        <f t="shared" si="112"/>
        <v>1.5351543045237028</v>
      </c>
      <c r="AA53" s="18">
        <f t="shared" si="112"/>
        <v>1.3263397250360136</v>
      </c>
      <c r="AB53" s="18">
        <f t="shared" si="112"/>
        <v>1.5822997484409322</v>
      </c>
      <c r="AD53" s="68">
        <f t="shared" si="113"/>
        <v>35.752219000586827</v>
      </c>
      <c r="AE53" s="69">
        <f t="shared" si="114"/>
        <v>47.01768737941228</v>
      </c>
      <c r="AF53" s="69">
        <f t="shared" si="115"/>
        <v>82.769906379999099</v>
      </c>
      <c r="AH53" t="str">
        <f t="shared" si="142"/>
        <v>33 Protective service occupations</v>
      </c>
      <c r="AI53" s="18">
        <f t="shared" si="116"/>
        <v>1.2389610870762173</v>
      </c>
      <c r="AJ53" s="18">
        <f t="shared" si="116"/>
        <v>1.3959380875300167</v>
      </c>
      <c r="AK53" s="18">
        <f t="shared" si="116"/>
        <v>1.5892112341692473</v>
      </c>
      <c r="AL53" s="18">
        <f t="shared" si="116"/>
        <v>1.5305347998023366</v>
      </c>
      <c r="AM53" s="18">
        <f t="shared" si="116"/>
        <v>1.9758223755953999</v>
      </c>
      <c r="AO53" s="68">
        <f t="shared" si="117"/>
        <v>41.761958068543869</v>
      </c>
      <c r="AP53" s="69">
        <f t="shared" si="118"/>
        <v>43.373466976165673</v>
      </c>
      <c r="AQ53" s="69">
        <f t="shared" si="119"/>
        <v>85.13542504470955</v>
      </c>
      <c r="AS53" t="str">
        <f t="shared" si="143"/>
        <v>33 Protective service occupations</v>
      </c>
      <c r="AT53" s="18">
        <f t="shared" si="120"/>
        <v>1.2678944463137756</v>
      </c>
      <c r="AU53" s="18">
        <f t="shared" si="120"/>
        <v>1.1061382185650095</v>
      </c>
      <c r="AV53" s="18">
        <f t="shared" si="120"/>
        <v>1.1534405918214969</v>
      </c>
      <c r="AW53" s="18">
        <f t="shared" si="120"/>
        <v>0.89663737196162852</v>
      </c>
      <c r="AX53" s="18">
        <f t="shared" si="120"/>
        <v>0.93790109703571156</v>
      </c>
      <c r="AZ53" s="68">
        <f t="shared" si="121"/>
        <v>4.7294257075948147</v>
      </c>
      <c r="BA53" s="69">
        <f t="shared" si="122"/>
        <v>31.03949227599535</v>
      </c>
      <c r="BB53" s="69">
        <f t="shared" si="123"/>
        <v>35.768917983590164</v>
      </c>
      <c r="BD53" t="str">
        <f t="shared" si="144"/>
        <v>33 Protective service occupations</v>
      </c>
      <c r="BE53" s="18">
        <f t="shared" si="124"/>
        <v>1.1975997933294684</v>
      </c>
      <c r="BF53" s="18">
        <f t="shared" si="124"/>
        <v>1.0895268519192525</v>
      </c>
      <c r="BG53" s="18">
        <f t="shared" si="124"/>
        <v>1.1226495073723322</v>
      </c>
      <c r="BH53" s="18">
        <f t="shared" si="124"/>
        <v>0.83430662258926414</v>
      </c>
      <c r="BI53" s="18">
        <f t="shared" si="124"/>
        <v>0.67196870819636334</v>
      </c>
      <c r="BK53" s="68">
        <f t="shared" si="125"/>
        <v>-36.803150105757496</v>
      </c>
      <c r="BL53" s="69">
        <f t="shared" si="126"/>
        <v>17.167525537369961</v>
      </c>
      <c r="BM53" s="69">
        <f t="shared" si="127"/>
        <v>-19.635624568387531</v>
      </c>
      <c r="BO53" t="str">
        <f t="shared" si="145"/>
        <v>33 Protective service occupations</v>
      </c>
      <c r="BP53" s="18">
        <f t="shared" si="128"/>
        <v>1.3191634614840531</v>
      </c>
      <c r="BQ53" s="18">
        <f t="shared" si="128"/>
        <v>1.2945341853274381</v>
      </c>
      <c r="BR53" s="18">
        <f t="shared" si="128"/>
        <v>1.3361261298257903</v>
      </c>
      <c r="BS53" s="18">
        <f t="shared" si="128"/>
        <v>1.0400017518049929</v>
      </c>
      <c r="BT53" s="18">
        <f t="shared" si="128"/>
        <v>0.88206048514103186</v>
      </c>
      <c r="BV53" s="68">
        <f t="shared" si="129"/>
        <v>-54.38513583541603</v>
      </c>
      <c r="BW53" s="69">
        <f t="shared" si="130"/>
        <v>17.9138657329935</v>
      </c>
      <c r="BX53" s="69">
        <f t="shared" si="131"/>
        <v>-36.47127010242253</v>
      </c>
      <c r="BZ53" t="str">
        <f t="shared" si="146"/>
        <v>33 Protective service occupations</v>
      </c>
      <c r="CA53" s="18">
        <f t="shared" si="132"/>
        <v>1.11020400340229</v>
      </c>
      <c r="CB53" s="18">
        <f t="shared" si="132"/>
        <v>1.1103250390389441</v>
      </c>
      <c r="CC53" s="18">
        <f t="shared" si="132"/>
        <v>1.2321897099675228</v>
      </c>
      <c r="CD53" s="18">
        <f t="shared" si="132"/>
        <v>1.07007344020779</v>
      </c>
      <c r="CE53" s="18">
        <f t="shared" si="132"/>
        <v>1.1199916608240854</v>
      </c>
      <c r="CG53" s="68">
        <f t="shared" si="133"/>
        <v>-46.568994685912408</v>
      </c>
      <c r="CH53" s="69">
        <f t="shared" si="134"/>
        <v>23.353969531723834</v>
      </c>
      <c r="CI53" s="69">
        <f t="shared" si="135"/>
        <v>-23.215025154188574</v>
      </c>
      <c r="CK53" t="str">
        <f t="shared" si="147"/>
        <v>33 Protective service occupations</v>
      </c>
      <c r="CL53" s="18">
        <f t="shared" si="136"/>
        <v>0.46816006134922861</v>
      </c>
      <c r="CM53" s="18">
        <f t="shared" si="136"/>
        <v>0.449077599178828</v>
      </c>
      <c r="CN53" s="18">
        <f t="shared" si="136"/>
        <v>0.49505658080912718</v>
      </c>
      <c r="CO53" s="18">
        <f t="shared" si="136"/>
        <v>0.58114999083812147</v>
      </c>
      <c r="CP53" s="18">
        <f t="shared" si="136"/>
        <v>0.82169061409010113</v>
      </c>
      <c r="CR53" s="68">
        <f t="shared" si="137"/>
        <v>-19.800010680436891</v>
      </c>
      <c r="CS53" s="69">
        <f t="shared" si="138"/>
        <v>20.306509049157725</v>
      </c>
      <c r="CT53" s="69">
        <f t="shared" si="139"/>
        <v>0.50649836872083509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1.1709116498915841</v>
      </c>
      <c r="C54" s="18">
        <f t="shared" si="104"/>
        <v>1.7852911560680367</v>
      </c>
      <c r="D54" s="18">
        <f t="shared" si="104"/>
        <v>1.8195501974169901</v>
      </c>
      <c r="E54" s="18">
        <f t="shared" si="104"/>
        <v>1.7136830741563014</v>
      </c>
      <c r="F54" s="18">
        <f t="shared" si="104"/>
        <v>1.8074649361821915</v>
      </c>
      <c r="H54" s="68">
        <f t="shared" si="105"/>
        <v>83.25616329983076</v>
      </c>
      <c r="I54" s="69">
        <f t="shared" si="106"/>
        <v>83.980455701535135</v>
      </c>
      <c r="J54" s="69">
        <f t="shared" si="107"/>
        <v>167.23661900136591</v>
      </c>
      <c r="L54" t="str">
        <f t="shared" si="140"/>
        <v>34 Culture, media and sports occupations</v>
      </c>
      <c r="M54" s="18">
        <f t="shared" si="108"/>
        <v>2.4354577519745506</v>
      </c>
      <c r="N54" s="18">
        <f t="shared" si="108"/>
        <v>2.5311515916669411</v>
      </c>
      <c r="O54" s="18">
        <f t="shared" si="108"/>
        <v>2.7349659153015815</v>
      </c>
      <c r="P54" s="18">
        <f t="shared" si="108"/>
        <v>2.2835793449113089</v>
      </c>
      <c r="Q54" s="18">
        <f t="shared" si="108"/>
        <v>2.1929750686837139</v>
      </c>
      <c r="S54" s="68">
        <f t="shared" si="109"/>
        <v>49.152245011484979</v>
      </c>
      <c r="T54" s="69">
        <f t="shared" si="110"/>
        <v>69.088653431426067</v>
      </c>
      <c r="U54" s="69">
        <f t="shared" si="111"/>
        <v>118.24089844291106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2.7685444195461568</v>
      </c>
      <c r="Z54" s="18">
        <f t="shared" si="112"/>
        <v>2.9367731879940107</v>
      </c>
      <c r="AA54" s="18">
        <f t="shared" si="112"/>
        <v>2.2968178920568496</v>
      </c>
      <c r="AB54" s="18">
        <f t="shared" si="112"/>
        <v>2.1024605142919124</v>
      </c>
      <c r="AD54" s="68">
        <f t="shared" si="113"/>
        <v>-5.7095616810648417</v>
      </c>
      <c r="AE54" s="69">
        <f t="shared" si="114"/>
        <v>45.891544681351739</v>
      </c>
      <c r="AF54" s="69">
        <f t="shared" si="115"/>
        <v>40.181983000286905</v>
      </c>
      <c r="AH54" t="str">
        <f t="shared" si="142"/>
        <v>34 Culture, media and sports occupations</v>
      </c>
      <c r="AI54" s="18">
        <f t="shared" si="116"/>
        <v>1.0599006424532027</v>
      </c>
      <c r="AJ54" s="18">
        <f t="shared" si="116"/>
        <v>1.258588258498651</v>
      </c>
      <c r="AK54" s="18">
        <f t="shared" si="116"/>
        <v>1.3128786805699753</v>
      </c>
      <c r="AL54" s="18">
        <f t="shared" si="116"/>
        <v>1.1269766746820136</v>
      </c>
      <c r="AM54" s="18">
        <f t="shared" si="116"/>
        <v>1.2949240844089824</v>
      </c>
      <c r="AO54" s="68">
        <f t="shared" si="117"/>
        <v>12.463900745691674</v>
      </c>
      <c r="AP54" s="69">
        <f t="shared" si="118"/>
        <v>48.328620305684758</v>
      </c>
      <c r="AQ54" s="69">
        <f t="shared" si="119"/>
        <v>60.792521051376426</v>
      </c>
      <c r="AS54" t="str">
        <f t="shared" si="143"/>
        <v>34 Culture, media and sports occupations</v>
      </c>
      <c r="AT54" s="18">
        <f t="shared" si="120"/>
        <v>1.551671833535063</v>
      </c>
      <c r="AU54" s="18">
        <f t="shared" si="120"/>
        <v>1.4902069866394263</v>
      </c>
      <c r="AV54" s="18">
        <f t="shared" si="120"/>
        <v>1.6923526633628099</v>
      </c>
      <c r="AW54" s="18">
        <f t="shared" si="120"/>
        <v>1.2697362095797795</v>
      </c>
      <c r="AX54" s="18">
        <f t="shared" si="120"/>
        <v>1.1475721639437162</v>
      </c>
      <c r="AZ54" s="68">
        <f t="shared" si="121"/>
        <v>-12.663447388731289</v>
      </c>
      <c r="BA54" s="69">
        <f t="shared" si="122"/>
        <v>41.77258734930323</v>
      </c>
      <c r="BB54" s="69">
        <f t="shared" si="123"/>
        <v>29.109139960571945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1.0036139386476848</v>
      </c>
      <c r="BG54" s="18">
        <f t="shared" si="124"/>
        <v>1.1394409824880407</v>
      </c>
      <c r="BH54" s="18">
        <f t="shared" si="124"/>
        <v>0.79854846039230476</v>
      </c>
      <c r="BI54" s="18">
        <f t="shared" si="124"/>
        <v>0.7353256526235562</v>
      </c>
      <c r="BK54" s="68">
        <f t="shared" si="125"/>
        <v>-31.863714676975214</v>
      </c>
      <c r="BL54" s="69">
        <f t="shared" si="126"/>
        <v>26.821458690151367</v>
      </c>
      <c r="BM54" s="69">
        <f t="shared" si="127"/>
        <v>-5.0422559868238448</v>
      </c>
      <c r="BO54" t="str">
        <f t="shared" si="145"/>
        <v>34 Culture, media and sports occupations</v>
      </c>
      <c r="BP54" s="18">
        <f t="shared" si="128"/>
        <v>0.49339758567096226</v>
      </c>
      <c r="BQ54" s="18">
        <f t="shared" si="128"/>
        <v>0.41790142440488548</v>
      </c>
      <c r="BR54" s="18">
        <f t="shared" si="128"/>
        <v>0.51721788780894751</v>
      </c>
      <c r="BS54" s="18">
        <f t="shared" si="128"/>
        <v>0.32582509077587379</v>
      </c>
      <c r="BT54" s="18">
        <f t="shared" si="128"/>
        <v>0.24629139868188898</v>
      </c>
      <c r="BV54" s="68">
        <f t="shared" si="129"/>
        <v>-67.097326711545207</v>
      </c>
      <c r="BW54" s="69">
        <f t="shared" si="130"/>
        <v>18.417137950351854</v>
      </c>
      <c r="BX54" s="69">
        <f t="shared" si="131"/>
        <v>-48.680188761193349</v>
      </c>
      <c r="BZ54" t="str">
        <f t="shared" si="146"/>
        <v>34 Culture, media and sports occupations</v>
      </c>
      <c r="CA54" s="18">
        <f t="shared" si="132"/>
        <v>0.70085041326293007</v>
      </c>
      <c r="CB54" s="18">
        <f t="shared" si="132"/>
        <v>0.79099392159279125</v>
      </c>
      <c r="CC54" s="18">
        <f t="shared" si="132"/>
        <v>0.87034930342130779</v>
      </c>
      <c r="CD54" s="18">
        <f t="shared" si="132"/>
        <v>0.6282770296460205</v>
      </c>
      <c r="CE54" s="18">
        <f t="shared" si="132"/>
        <v>0.52627857743485962</v>
      </c>
      <c r="CG54" s="68">
        <f t="shared" si="133"/>
        <v>-64.455022778581196</v>
      </c>
      <c r="CH54" s="69">
        <f t="shared" si="134"/>
        <v>20.287889989193459</v>
      </c>
      <c r="CI54" s="69">
        <f t="shared" si="135"/>
        <v>-44.167132789387722</v>
      </c>
      <c r="CK54" t="str">
        <f t="shared" si="147"/>
        <v>34 Culture, media and sports occupations</v>
      </c>
      <c r="CL54" s="18">
        <f t="shared" si="136"/>
        <v>0.54456557862278965</v>
      </c>
      <c r="CM54" s="18">
        <f t="shared" si="136"/>
        <v>0.89172403471007111</v>
      </c>
      <c r="CN54" s="18">
        <f t="shared" si="136"/>
        <v>0.97653566518858848</v>
      </c>
      <c r="CO54" s="18">
        <f t="shared" si="136"/>
        <v>1.0107665024282004</v>
      </c>
      <c r="CP54" s="18">
        <f t="shared" si="136"/>
        <v>1.0805606003645414</v>
      </c>
      <c r="CR54" s="68">
        <f t="shared" si="137"/>
        <v>-46.533489454024114</v>
      </c>
      <c r="CS54" s="69">
        <f t="shared" si="138"/>
        <v>31.871909328044541</v>
      </c>
      <c r="CT54" s="69">
        <f t="shared" si="139"/>
        <v>-14.661580125979572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4.2839487612730842</v>
      </c>
      <c r="C55" s="18">
        <f t="shared" si="148"/>
        <v>4.3192687775845515</v>
      </c>
      <c r="D55" s="18">
        <f t="shared" si="148"/>
        <v>4.162628990787419</v>
      </c>
      <c r="E55" s="18">
        <f t="shared" si="148"/>
        <v>4.377382861489763</v>
      </c>
      <c r="F55" s="18">
        <f t="shared" si="148"/>
        <v>4.6209333041485241</v>
      </c>
      <c r="H55" s="68">
        <f t="shared" si="105"/>
        <v>104.79282921102859</v>
      </c>
      <c r="I55" s="69">
        <f t="shared" si="106"/>
        <v>84.230277037876647</v>
      </c>
      <c r="J55" s="69">
        <f t="shared" si="107"/>
        <v>189.02310624890521</v>
      </c>
      <c r="L55" t="str">
        <f t="shared" si="140"/>
        <v>35 Business and public service associate professionals</v>
      </c>
      <c r="M55" s="18">
        <f t="shared" ref="M55:Q64" si="149">M18/M$35*100</f>
        <v>6.8109021236399645</v>
      </c>
      <c r="N55" s="18">
        <f t="shared" si="149"/>
        <v>6.641702170536405</v>
      </c>
      <c r="O55" s="18">
        <f t="shared" si="149"/>
        <v>6.5491997413587608</v>
      </c>
      <c r="P55" s="18">
        <f t="shared" si="149"/>
        <v>6.6700762232563218</v>
      </c>
      <c r="Q55" s="18">
        <f t="shared" si="149"/>
        <v>6.6972833555096072</v>
      </c>
      <c r="S55" s="68">
        <f t="shared" si="109"/>
        <v>90.22099827473015</v>
      </c>
      <c r="T55" s="69">
        <f t="shared" si="110"/>
        <v>81.871365695030107</v>
      </c>
      <c r="U55" s="69">
        <f t="shared" si="111"/>
        <v>172.09236396976024</v>
      </c>
      <c r="W55" t="str">
        <f t="shared" si="141"/>
        <v>35 Business and public service associate professionals</v>
      </c>
      <c r="X55" s="18">
        <f t="shared" ref="X55:AB64" si="150">X18/X$35*100</f>
        <v>7.6226240456179246</v>
      </c>
      <c r="Y55" s="18">
        <f t="shared" si="150"/>
        <v>7.4380399410407358</v>
      </c>
      <c r="Z55" s="18">
        <f t="shared" si="150"/>
        <v>7.4458317133016472</v>
      </c>
      <c r="AA55" s="18">
        <f t="shared" si="150"/>
        <v>7.1727952026102129</v>
      </c>
      <c r="AB55" s="18">
        <f t="shared" si="150"/>
        <v>6.7638375613386188</v>
      </c>
      <c r="AD55" s="68">
        <f t="shared" si="113"/>
        <v>19.643791071596649</v>
      </c>
      <c r="AE55" s="69">
        <f t="shared" si="114"/>
        <v>57.871642883413173</v>
      </c>
      <c r="AF55" s="69">
        <f t="shared" si="115"/>
        <v>77.515433955009811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6.970159000957481</v>
      </c>
      <c r="AK55" s="18">
        <f t="shared" si="151"/>
        <v>7.6594370391610251</v>
      </c>
      <c r="AL55" s="18">
        <f t="shared" si="151"/>
        <v>7.9271977396422111</v>
      </c>
      <c r="AM55" s="18">
        <f t="shared" si="151"/>
        <v>8.2905485514359327</v>
      </c>
      <c r="AO55" s="68">
        <f t="shared" si="117"/>
        <v>23.418381454559363</v>
      </c>
      <c r="AP55" s="69">
        <f t="shared" si="118"/>
        <v>55.48694947743649</v>
      </c>
      <c r="AQ55" s="69">
        <f t="shared" si="119"/>
        <v>78.905330931995849</v>
      </c>
      <c r="AS55" t="str">
        <f t="shared" si="143"/>
        <v>35 Business and public service associate professionals</v>
      </c>
      <c r="AT55" s="18">
        <f t="shared" ref="AT55:AX64" si="152">AT18/AT$35*100</f>
        <v>6.5251376836562267</v>
      </c>
      <c r="AU55" s="18">
        <f t="shared" si="152"/>
        <v>6.4318890351240388</v>
      </c>
      <c r="AV55" s="18">
        <f t="shared" si="152"/>
        <v>6.8099427118870084</v>
      </c>
      <c r="AW55" s="18">
        <f t="shared" si="152"/>
        <v>6.5809422758804637</v>
      </c>
      <c r="AX55" s="18">
        <f t="shared" si="152"/>
        <v>6.4080059890293102</v>
      </c>
      <c r="AZ55" s="68">
        <f t="shared" si="121"/>
        <v>21.19546232706281</v>
      </c>
      <c r="BA55" s="69">
        <f t="shared" si="122"/>
        <v>54.225650704038586</v>
      </c>
      <c r="BB55" s="69">
        <f t="shared" si="123"/>
        <v>75.421113031101399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4.8895735082435543</v>
      </c>
      <c r="BG55" s="18">
        <f t="shared" si="153"/>
        <v>5.3915318721150749</v>
      </c>
      <c r="BH55" s="18">
        <f t="shared" si="153"/>
        <v>4.9537314963015024</v>
      </c>
      <c r="BI55" s="18">
        <f t="shared" si="153"/>
        <v>4.8408153571826062</v>
      </c>
      <c r="BK55" s="68">
        <f t="shared" si="125"/>
        <v>-5.2024938692556137</v>
      </c>
      <c r="BL55" s="69">
        <f t="shared" si="126"/>
        <v>38.729013269551032</v>
      </c>
      <c r="BM55" s="69">
        <f t="shared" si="127"/>
        <v>33.52651940029542</v>
      </c>
      <c r="BO55" t="str">
        <f t="shared" si="145"/>
        <v>35 Business and public service associate professionals</v>
      </c>
      <c r="BP55" s="18">
        <f t="shared" ref="BP55:BT64" si="154">BP18/BP$35*100</f>
        <v>3.8580283516167144</v>
      </c>
      <c r="BQ55" s="18">
        <f t="shared" si="154"/>
        <v>4.0131768924044691</v>
      </c>
      <c r="BR55" s="18">
        <f t="shared" si="154"/>
        <v>4.4780830730019847</v>
      </c>
      <c r="BS55" s="18">
        <f t="shared" si="154"/>
        <v>4.1842752696295893</v>
      </c>
      <c r="BT55" s="18">
        <f t="shared" si="154"/>
        <v>4.2153445013317556</v>
      </c>
      <c r="BV55" s="68">
        <f t="shared" si="129"/>
        <v>-34.957623073769049</v>
      </c>
      <c r="BW55" s="69">
        <f t="shared" si="130"/>
        <v>30.914508056164593</v>
      </c>
      <c r="BX55" s="69">
        <f t="shared" si="131"/>
        <v>-4.0431150176044612</v>
      </c>
      <c r="BZ55" t="str">
        <f t="shared" si="146"/>
        <v>35 Business and public service associate professionals</v>
      </c>
      <c r="CA55" s="18">
        <f t="shared" ref="CA55:CE64" si="155">CA18/CA$35*100</f>
        <v>3.5214132050901128</v>
      </c>
      <c r="CB55" s="18">
        <f t="shared" si="155"/>
        <v>3.7195576427696935</v>
      </c>
      <c r="CC55" s="18">
        <f t="shared" si="155"/>
        <v>4.0996100188988684</v>
      </c>
      <c r="CD55" s="18">
        <f t="shared" si="155"/>
        <v>3.7772403590698387</v>
      </c>
      <c r="CE55" s="18">
        <f t="shared" si="155"/>
        <v>3.5548122728476801</v>
      </c>
      <c r="CG55" s="68">
        <f t="shared" si="133"/>
        <v>-49.028166091182598</v>
      </c>
      <c r="CH55" s="69">
        <f t="shared" si="134"/>
        <v>24.659240902542898</v>
      </c>
      <c r="CI55" s="69">
        <f t="shared" si="135"/>
        <v>-24.368925188639697</v>
      </c>
      <c r="CK55" t="str">
        <f t="shared" si="147"/>
        <v>35 Business and public service associate professionals</v>
      </c>
      <c r="CL55" s="18">
        <f t="shared" ref="CL55:CP64" si="156">CL18/CL$35*100</f>
        <v>2.040668566010551</v>
      </c>
      <c r="CM55" s="18">
        <f t="shared" si="156"/>
        <v>2.4034417495986409</v>
      </c>
      <c r="CN55" s="18">
        <f t="shared" si="156"/>
        <v>2.6944994783913452</v>
      </c>
      <c r="CO55" s="18">
        <f t="shared" si="156"/>
        <v>2.4422425561086336</v>
      </c>
      <c r="CP55" s="18">
        <f t="shared" si="156"/>
        <v>2.9964154894390611</v>
      </c>
      <c r="CR55" s="68">
        <f t="shared" si="137"/>
        <v>-46.26654677162886</v>
      </c>
      <c r="CS55" s="69">
        <f t="shared" si="138"/>
        <v>24.349705350584575</v>
      </c>
      <c r="CT55" s="69">
        <f t="shared" si="139"/>
        <v>-21.916841421044285</v>
      </c>
    </row>
    <row r="56" spans="1:98" x14ac:dyDescent="0.2">
      <c r="A56" t="str">
        <f t="shared" si="103"/>
        <v>41 Administrative occupations</v>
      </c>
      <c r="B56" s="18">
        <f t="shared" si="148"/>
        <v>4.8677146553022181</v>
      </c>
      <c r="C56" s="18">
        <f t="shared" si="148"/>
        <v>4.2835682422171928</v>
      </c>
      <c r="D56" s="18">
        <f t="shared" si="148"/>
        <v>4.1210160031416612</v>
      </c>
      <c r="E56" s="18">
        <f t="shared" si="148"/>
        <v>4.8474870042341065</v>
      </c>
      <c r="F56" s="18">
        <f t="shared" si="148"/>
        <v>5.4566406460336196</v>
      </c>
      <c r="H56" s="68">
        <f t="shared" si="105"/>
        <v>144.27206446136907</v>
      </c>
      <c r="I56" s="69">
        <f t="shared" si="106"/>
        <v>99.068589215411464</v>
      </c>
      <c r="J56" s="69">
        <f t="shared" si="107"/>
        <v>243.34065367678051</v>
      </c>
      <c r="L56" t="str">
        <f t="shared" si="140"/>
        <v>41 Administrative occupations</v>
      </c>
      <c r="M56" s="18">
        <f t="shared" si="149"/>
        <v>6.5079274526499908</v>
      </c>
      <c r="N56" s="18">
        <f t="shared" si="149"/>
        <v>5.9689573145696038</v>
      </c>
      <c r="O56" s="18">
        <f t="shared" si="149"/>
        <v>5.876414365599687</v>
      </c>
      <c r="P56" s="18">
        <f t="shared" si="149"/>
        <v>6.9074745547416665</v>
      </c>
      <c r="Q56" s="18">
        <f t="shared" si="149"/>
        <v>7.2764579502288083</v>
      </c>
      <c r="S56" s="68">
        <f t="shared" si="109"/>
        <v>130.33271713712199</v>
      </c>
      <c r="T56" s="69">
        <f t="shared" si="110"/>
        <v>101.30156213379749</v>
      </c>
      <c r="U56" s="69">
        <f t="shared" si="111"/>
        <v>231.63427927091945</v>
      </c>
      <c r="W56" t="str">
        <f t="shared" si="141"/>
        <v>41 Administrative occupations</v>
      </c>
      <c r="X56" s="18">
        <f t="shared" si="150"/>
        <v>11.200326356620788</v>
      </c>
      <c r="Y56" s="18">
        <f t="shared" si="150"/>
        <v>10.17260923292932</v>
      </c>
      <c r="Z56" s="18">
        <f t="shared" si="150"/>
        <v>10.261311972880122</v>
      </c>
      <c r="AA56" s="18">
        <f t="shared" si="150"/>
        <v>11.597597129949182</v>
      </c>
      <c r="AB56" s="18">
        <f t="shared" si="150"/>
        <v>12.180349367630589</v>
      </c>
      <c r="AD56" s="68">
        <f t="shared" si="113"/>
        <v>56.338905292414118</v>
      </c>
      <c r="AE56" s="69">
        <f t="shared" si="114"/>
        <v>73.951536963900182</v>
      </c>
      <c r="AF56" s="69">
        <f t="shared" si="115"/>
        <v>130.29044225631429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12.423388996065116</v>
      </c>
      <c r="AK56" s="18">
        <f t="shared" si="151"/>
        <v>12.927221689992777</v>
      </c>
      <c r="AL56" s="18">
        <f t="shared" si="151"/>
        <v>15.053720853153122</v>
      </c>
      <c r="AM56" s="18">
        <f t="shared" si="151"/>
        <v>16.1231763310359</v>
      </c>
      <c r="AO56" s="68">
        <f t="shared" si="117"/>
        <v>42.212849142605883</v>
      </c>
      <c r="AP56" s="69">
        <f t="shared" si="118"/>
        <v>73.274184840962619</v>
      </c>
      <c r="AQ56" s="69">
        <f t="shared" si="119"/>
        <v>115.48703398356849</v>
      </c>
      <c r="AS56" t="str">
        <f t="shared" si="143"/>
        <v>41 Administrative occupations</v>
      </c>
      <c r="AT56" s="18">
        <f t="shared" si="152"/>
        <v>13.023351661283286</v>
      </c>
      <c r="AU56" s="18">
        <f t="shared" si="152"/>
        <v>12.093576767289042</v>
      </c>
      <c r="AV56" s="18">
        <f t="shared" si="152"/>
        <v>12.400396208201386</v>
      </c>
      <c r="AW56" s="18">
        <f t="shared" si="152"/>
        <v>12.803197573228298</v>
      </c>
      <c r="AX56" s="18">
        <f t="shared" si="152"/>
        <v>12.862880052322817</v>
      </c>
      <c r="AZ56" s="68">
        <f t="shared" si="121"/>
        <v>33.600956491263638</v>
      </c>
      <c r="BA56" s="69">
        <f t="shared" si="122"/>
        <v>65.21552122856869</v>
      </c>
      <c r="BB56" s="69">
        <f t="shared" si="123"/>
        <v>98.816477719832335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9.8292237717869781</v>
      </c>
      <c r="BG56" s="18">
        <f t="shared" si="153"/>
        <v>10.538612777733618</v>
      </c>
      <c r="BH56" s="18">
        <f t="shared" si="153"/>
        <v>10.80958553620429</v>
      </c>
      <c r="BI56" s="18">
        <f t="shared" si="153"/>
        <v>9.9447009281962089</v>
      </c>
      <c r="BK56" s="68">
        <f t="shared" si="125"/>
        <v>-0.36799939334243492</v>
      </c>
      <c r="BL56" s="69">
        <f t="shared" si="126"/>
        <v>45.588245867179531</v>
      </c>
      <c r="BM56" s="69">
        <f t="shared" si="127"/>
        <v>45.220246473837086</v>
      </c>
      <c r="BO56" t="str">
        <f t="shared" si="145"/>
        <v>41 Administrative occupations</v>
      </c>
      <c r="BP56" s="18">
        <f t="shared" si="154"/>
        <v>11.951586455678472</v>
      </c>
      <c r="BQ56" s="18">
        <f t="shared" si="154"/>
        <v>11.163735128777711</v>
      </c>
      <c r="BR56" s="18">
        <f t="shared" si="154"/>
        <v>12.326919629283397</v>
      </c>
      <c r="BS56" s="18">
        <f t="shared" si="154"/>
        <v>12.35914018165519</v>
      </c>
      <c r="BT56" s="18">
        <f t="shared" si="154"/>
        <v>11.111454264074595</v>
      </c>
      <c r="BV56" s="68">
        <f t="shared" si="129"/>
        <v>-37.716671323698215</v>
      </c>
      <c r="BW56" s="69">
        <f t="shared" si="130"/>
        <v>34.236062496942004</v>
      </c>
      <c r="BX56" s="69">
        <f t="shared" si="131"/>
        <v>-3.4806088267562063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8.6679975021207021</v>
      </c>
      <c r="CC56" s="18">
        <f t="shared" si="155"/>
        <v>8.8482398185661015</v>
      </c>
      <c r="CD56" s="18">
        <f t="shared" si="155"/>
        <v>7.2363136363823823</v>
      </c>
      <c r="CE56" s="18">
        <f t="shared" si="155"/>
        <v>4.3481420470293353</v>
      </c>
      <c r="CG56" s="68">
        <f t="shared" si="133"/>
        <v>-71.112964671459082</v>
      </c>
      <c r="CH56" s="69">
        <f t="shared" si="134"/>
        <v>20.6361095470204</v>
      </c>
      <c r="CI56" s="69">
        <f t="shared" si="135"/>
        <v>-50.476855124438679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5.4848692260226501</v>
      </c>
      <c r="CN56" s="18">
        <f t="shared" si="156"/>
        <v>6.4326753826531773</v>
      </c>
      <c r="CO56" s="18">
        <f t="shared" si="156"/>
        <v>6.1153103381914233</v>
      </c>
      <c r="CP56" s="18">
        <f t="shared" si="156"/>
        <v>5.3120647543066042</v>
      </c>
      <c r="CR56" s="68">
        <f t="shared" si="137"/>
        <v>-60.098194540365327</v>
      </c>
      <c r="CS56" s="69">
        <f t="shared" si="138"/>
        <v>21.481796653617668</v>
      </c>
      <c r="CT56" s="69">
        <f t="shared" si="139"/>
        <v>-38.616397886747663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0.2944406660450743</v>
      </c>
      <c r="C57" s="18">
        <f t="shared" si="148"/>
        <v>0.2859402531522991</v>
      </c>
      <c r="D57" s="18">
        <f t="shared" si="148"/>
        <v>0.24230775863355514</v>
      </c>
      <c r="E57" s="18">
        <f t="shared" si="148"/>
        <v>0.33660658091460671</v>
      </c>
      <c r="F57" s="18">
        <f t="shared" si="148"/>
        <v>0.45039653085176035</v>
      </c>
      <c r="H57" s="68">
        <f t="shared" si="105"/>
        <v>242.91024971991058</v>
      </c>
      <c r="I57" s="69">
        <f t="shared" si="106"/>
        <v>148.22520158609373</v>
      </c>
      <c r="J57" s="69">
        <f t="shared" si="107"/>
        <v>391.13545130600426</v>
      </c>
      <c r="L57" t="str">
        <f t="shared" si="140"/>
        <v>42 Secretarial and related occupations</v>
      </c>
      <c r="M57" s="18">
        <f t="shared" si="149"/>
        <v>1.1062482112856051</v>
      </c>
      <c r="N57" s="18">
        <f t="shared" si="149"/>
        <v>0.95913123507337517</v>
      </c>
      <c r="O57" s="18">
        <f t="shared" si="149"/>
        <v>0.89863856741286618</v>
      </c>
      <c r="P57" s="18">
        <f t="shared" si="149"/>
        <v>1.1398622803108791</v>
      </c>
      <c r="Q57" s="18">
        <f t="shared" si="149"/>
        <v>1.0825902795662083</v>
      </c>
      <c r="S57" s="68">
        <f t="shared" si="109"/>
        <v>124.09237962194727</v>
      </c>
      <c r="T57" s="69">
        <f t="shared" si="110"/>
        <v>111.28728396362355</v>
      </c>
      <c r="U57" s="69">
        <f t="shared" si="111"/>
        <v>235.3796635855708</v>
      </c>
      <c r="W57" t="str">
        <f t="shared" si="141"/>
        <v>42 Secretarial and related occupations</v>
      </c>
      <c r="X57" s="18">
        <f t="shared" si="150"/>
        <v>1.8985005887555848</v>
      </c>
      <c r="Y57" s="18">
        <f t="shared" si="150"/>
        <v>1.6096398538069225</v>
      </c>
      <c r="Z57" s="18">
        <f t="shared" si="150"/>
        <v>1.4810615149553623</v>
      </c>
      <c r="AA57" s="18">
        <f t="shared" si="150"/>
        <v>1.7858877545493548</v>
      </c>
      <c r="AB57" s="18">
        <f t="shared" si="150"/>
        <v>1.9673721690049426</v>
      </c>
      <c r="AD57" s="68">
        <f t="shared" si="113"/>
        <v>74.95390455028172</v>
      </c>
      <c r="AE57" s="69">
        <f t="shared" si="114"/>
        <v>90.432528546219103</v>
      </c>
      <c r="AF57" s="69">
        <f t="shared" si="115"/>
        <v>165.38643309650084</v>
      </c>
      <c r="AH57" t="str">
        <f t="shared" si="142"/>
        <v>42 Secretarial and related occupations</v>
      </c>
      <c r="AI57" s="18">
        <f t="shared" si="151"/>
        <v>2.8568013111867443</v>
      </c>
      <c r="AJ57" s="18">
        <f t="shared" si="151"/>
        <v>2.6324503494970561</v>
      </c>
      <c r="AK57" s="18">
        <f t="shared" si="151"/>
        <v>2.669584185507361</v>
      </c>
      <c r="AL57" s="18">
        <f t="shared" si="151"/>
        <v>3.0996448998380508</v>
      </c>
      <c r="AM57" s="18">
        <f t="shared" si="151"/>
        <v>3.1446405259493755</v>
      </c>
      <c r="AO57" s="68">
        <f t="shared" si="117"/>
        <v>34.313855684356888</v>
      </c>
      <c r="AP57" s="69">
        <f t="shared" si="118"/>
        <v>74.549972896588045</v>
      </c>
      <c r="AQ57" s="69">
        <f t="shared" si="119"/>
        <v>108.86382858094494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2.1312647265239679</v>
      </c>
      <c r="AV57" s="18">
        <f t="shared" si="152"/>
        <v>2.0620361096340267</v>
      </c>
      <c r="AW57" s="18">
        <f t="shared" si="152"/>
        <v>2.1676942449415737</v>
      </c>
      <c r="AX57" s="18">
        <f t="shared" si="152"/>
        <v>1.808634492320869</v>
      </c>
      <c r="AZ57" s="68">
        <f t="shared" si="121"/>
        <v>12.969563832449477</v>
      </c>
      <c r="BA57" s="69">
        <f t="shared" si="122"/>
        <v>66.410364299196942</v>
      </c>
      <c r="BB57" s="69">
        <f t="shared" si="123"/>
        <v>79.379928131646423</v>
      </c>
      <c r="BD57" t="str">
        <f t="shared" si="144"/>
        <v>42 Secretarial and related occupations</v>
      </c>
      <c r="BE57" s="18">
        <f t="shared" si="153"/>
        <v>2.4127091040562996</v>
      </c>
      <c r="BF57" s="18">
        <f t="shared" si="153"/>
        <v>2.0260164186325018</v>
      </c>
      <c r="BG57" s="18">
        <f t="shared" si="153"/>
        <v>2.1086077353336252</v>
      </c>
      <c r="BH57" s="18">
        <f t="shared" si="153"/>
        <v>2.2607413929590869</v>
      </c>
      <c r="BI57" s="18">
        <f t="shared" si="153"/>
        <v>1.0543825718899509</v>
      </c>
      <c r="BK57" s="68">
        <f t="shared" si="125"/>
        <v>-47.204975598542838</v>
      </c>
      <c r="BL57" s="69">
        <f t="shared" si="126"/>
        <v>43.937731549058391</v>
      </c>
      <c r="BM57" s="69">
        <f t="shared" si="127"/>
        <v>-3.2672440494844448</v>
      </c>
      <c r="BO57" t="str">
        <f t="shared" si="145"/>
        <v>42 Secretarial and related occupations</v>
      </c>
      <c r="BP57" s="18">
        <f t="shared" si="154"/>
        <v>2.9628050352779214</v>
      </c>
      <c r="BQ57" s="18">
        <f t="shared" si="154"/>
        <v>2.393819275597433</v>
      </c>
      <c r="BR57" s="18">
        <f t="shared" si="154"/>
        <v>2.5178311920547216</v>
      </c>
      <c r="BS57" s="18">
        <f t="shared" si="154"/>
        <v>2.0777723756587307</v>
      </c>
      <c r="BT57" s="18">
        <f t="shared" si="154"/>
        <v>0.65674342008853759</v>
      </c>
      <c r="BV57" s="68">
        <f t="shared" si="129"/>
        <v>-81.977103146386824</v>
      </c>
      <c r="BW57" s="69">
        <f t="shared" si="130"/>
        <v>25.898670222987452</v>
      </c>
      <c r="BX57" s="69">
        <f t="shared" si="131"/>
        <v>-56.078432923399369</v>
      </c>
      <c r="BZ57" t="str">
        <f t="shared" si="146"/>
        <v>42 Secretarial and related occupations</v>
      </c>
      <c r="CA57" s="18">
        <f t="shared" si="155"/>
        <v>3.7526670458881299</v>
      </c>
      <c r="CB57" s="18">
        <f t="shared" si="155"/>
        <v>3.6364315474187294</v>
      </c>
      <c r="CC57" s="18">
        <f t="shared" si="155"/>
        <v>3.4397865153039913</v>
      </c>
      <c r="CD57" s="18">
        <f t="shared" si="155"/>
        <v>2.2885442962586553</v>
      </c>
      <c r="CE57" s="18">
        <f t="shared" si="155"/>
        <v>1.0387868593751963</v>
      </c>
      <c r="CG57" s="68">
        <f t="shared" si="133"/>
        <v>-82.247844568286254</v>
      </c>
      <c r="CH57" s="69">
        <f t="shared" si="134"/>
        <v>19.099955219122101</v>
      </c>
      <c r="CI57" s="69">
        <f t="shared" si="135"/>
        <v>-63.147889349164153</v>
      </c>
      <c r="CK57" t="str">
        <f t="shared" si="147"/>
        <v>42 Secretarial and related occupations</v>
      </c>
      <c r="CL57" s="18">
        <f t="shared" si="156"/>
        <v>2.2252206054590107</v>
      </c>
      <c r="CM57" s="18">
        <f t="shared" si="156"/>
        <v>2.3869433900916053</v>
      </c>
      <c r="CN57" s="18">
        <f t="shared" si="156"/>
        <v>2.6402177643223368</v>
      </c>
      <c r="CO57" s="18">
        <f t="shared" si="156"/>
        <v>2.914725400867618</v>
      </c>
      <c r="CP57" s="18">
        <f t="shared" si="156"/>
        <v>5.2662310050367758</v>
      </c>
      <c r="CR57" s="68">
        <f t="shared" si="137"/>
        <v>-3.6213188542850667</v>
      </c>
      <c r="CS57" s="69">
        <f t="shared" si="138"/>
        <v>38.384554529662978</v>
      </c>
      <c r="CT57" s="69">
        <f t="shared" si="139"/>
        <v>34.763235675377913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0.11408097827925842</v>
      </c>
      <c r="C58" s="18">
        <f t="shared" si="148"/>
        <v>0.16934918453106101</v>
      </c>
      <c r="D58" s="18">
        <f t="shared" si="148"/>
        <v>9.4262949239188723E-2</v>
      </c>
      <c r="E58" s="18">
        <f t="shared" si="148"/>
        <v>9.7852305948938331E-2</v>
      </c>
      <c r="F58" s="18">
        <f t="shared" si="148"/>
        <v>0.12487974879228654</v>
      </c>
      <c r="H58" s="68">
        <f t="shared" si="105"/>
        <v>144.40143021537889</v>
      </c>
      <c r="I58" s="69">
        <f t="shared" si="106"/>
        <v>109.81377831428452</v>
      </c>
      <c r="J58" s="69">
        <f t="shared" si="107"/>
        <v>254.21520852966344</v>
      </c>
      <c r="L58" t="str">
        <f t="shared" si="140"/>
        <v>51 Skilled agricultural and related trades</v>
      </c>
      <c r="M58" s="18">
        <f t="shared" si="149"/>
        <v>0.19644428421200788</v>
      </c>
      <c r="N58" s="18">
        <f t="shared" si="149"/>
        <v>0.16904152216928248</v>
      </c>
      <c r="O58" s="18">
        <f t="shared" si="149"/>
        <v>0.13968896999342398</v>
      </c>
      <c r="P58" s="18">
        <f t="shared" si="149"/>
        <v>0.14889415005614337</v>
      </c>
      <c r="Q58" s="18">
        <f t="shared" si="149"/>
        <v>0.17927669382545283</v>
      </c>
      <c r="S58" s="68">
        <f t="shared" si="109"/>
        <v>138.73150615095039</v>
      </c>
      <c r="T58" s="69">
        <f t="shared" si="110"/>
        <v>105.88129260351965</v>
      </c>
      <c r="U58" s="69">
        <f t="shared" si="111"/>
        <v>244.61279875447008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0.61048912660221244</v>
      </c>
      <c r="Z58" s="18">
        <f t="shared" si="150"/>
        <v>0.56171087604607017</v>
      </c>
      <c r="AA58" s="18">
        <f t="shared" si="150"/>
        <v>0.58904565909238549</v>
      </c>
      <c r="AB58" s="18">
        <f t="shared" si="150"/>
        <v>0.73474941358689472</v>
      </c>
      <c r="AD58" s="68">
        <f t="shared" si="113"/>
        <v>72.2807001774529</v>
      </c>
      <c r="AE58" s="69">
        <f t="shared" si="114"/>
        <v>92.45493302549643</v>
      </c>
      <c r="AF58" s="69">
        <f t="shared" si="115"/>
        <v>164.73563320294932</v>
      </c>
      <c r="AH58" t="str">
        <f t="shared" si="142"/>
        <v>51 Skilled agricultural and related trades</v>
      </c>
      <c r="AI58" s="18">
        <f t="shared" si="151"/>
        <v>0.96886162730878267</v>
      </c>
      <c r="AJ58" s="18">
        <f t="shared" si="151"/>
        <v>1.1425788181701568</v>
      </c>
      <c r="AK58" s="18">
        <f t="shared" si="151"/>
        <v>1.0387009662231657</v>
      </c>
      <c r="AL58" s="18">
        <f t="shared" si="151"/>
        <v>1.1794191416847808</v>
      </c>
      <c r="AM58" s="18">
        <f t="shared" si="151"/>
        <v>1.5325073834191354</v>
      </c>
      <c r="AO58" s="68">
        <f t="shared" si="117"/>
        <v>68.230784531897228</v>
      </c>
      <c r="AP58" s="69">
        <f t="shared" si="118"/>
        <v>98.746979223634497</v>
      </c>
      <c r="AQ58" s="69">
        <f t="shared" si="119"/>
        <v>166.9777637555317</v>
      </c>
      <c r="AS58" t="str">
        <f t="shared" si="143"/>
        <v>51 Skilled agricultural and related trades</v>
      </c>
      <c r="AT58" s="18">
        <f t="shared" si="152"/>
        <v>1.6720770025886753</v>
      </c>
      <c r="AU58" s="18">
        <f t="shared" si="152"/>
        <v>1.6794656087519764</v>
      </c>
      <c r="AV58" s="18">
        <f t="shared" si="152"/>
        <v>1.6520026685974294</v>
      </c>
      <c r="AW58" s="18">
        <f t="shared" si="152"/>
        <v>1.6543020614698849</v>
      </c>
      <c r="AX58" s="18">
        <f t="shared" si="152"/>
        <v>1.964770035197795</v>
      </c>
      <c r="AZ58" s="68">
        <f t="shared" si="121"/>
        <v>53.182054749832453</v>
      </c>
      <c r="BA58" s="69">
        <f t="shared" si="122"/>
        <v>82.622202137025781</v>
      </c>
      <c r="BB58" s="69">
        <f t="shared" si="123"/>
        <v>135.80425688685824</v>
      </c>
      <c r="BD58" t="str">
        <f t="shared" si="144"/>
        <v>51 Skilled agricultural and related trades</v>
      </c>
      <c r="BE58" s="18">
        <f t="shared" si="153"/>
        <v>0.7450350004456624</v>
      </c>
      <c r="BF58" s="18">
        <f t="shared" si="153"/>
        <v>0.7615429489003176</v>
      </c>
      <c r="BG58" s="18">
        <f t="shared" si="153"/>
        <v>0.63551625508948173</v>
      </c>
      <c r="BH58" s="18">
        <f t="shared" si="153"/>
        <v>0.57921555049689433</v>
      </c>
      <c r="BI58" s="18">
        <f t="shared" si="153"/>
        <v>0.60090494963933272</v>
      </c>
      <c r="BK58" s="68">
        <f t="shared" si="125"/>
        <v>-0.168018888608478</v>
      </c>
      <c r="BL58" s="69">
        <f t="shared" si="126"/>
        <v>46.212824594562349</v>
      </c>
      <c r="BM58" s="69">
        <f t="shared" si="127"/>
        <v>46.04480570595387</v>
      </c>
      <c r="BO58" t="str">
        <f t="shared" si="145"/>
        <v>51 Skilled agricultural and related trades</v>
      </c>
      <c r="BP58" s="18">
        <f t="shared" si="154"/>
        <v>1.2516337006622735</v>
      </c>
      <c r="BQ58" s="18">
        <f t="shared" si="154"/>
        <v>1.2897186144281041</v>
      </c>
      <c r="BR58" s="18">
        <f t="shared" si="154"/>
        <v>1.0398069623697419</v>
      </c>
      <c r="BS58" s="18">
        <f t="shared" si="154"/>
        <v>1.0299071831419866</v>
      </c>
      <c r="BT58" s="18">
        <f t="shared" si="154"/>
        <v>1.1589239282867885</v>
      </c>
      <c r="BV58" s="68">
        <f t="shared" si="129"/>
        <v>-22.988127140755026</v>
      </c>
      <c r="BW58" s="69">
        <f t="shared" si="130"/>
        <v>44.489801718141294</v>
      </c>
      <c r="BX58" s="69">
        <f t="shared" si="131"/>
        <v>21.501674577386272</v>
      </c>
      <c r="BZ58" t="str">
        <f t="shared" si="146"/>
        <v>51 Skilled agricultural and related trades</v>
      </c>
      <c r="CA58" s="18">
        <f t="shared" si="155"/>
        <v>1.5601996881211715</v>
      </c>
      <c r="CB58" s="18">
        <f t="shared" si="155"/>
        <v>1.3588474166937596</v>
      </c>
      <c r="CC58" s="18">
        <f t="shared" si="155"/>
        <v>1.3606048985554779</v>
      </c>
      <c r="CD58" s="18">
        <f t="shared" si="155"/>
        <v>1.465141071393099</v>
      </c>
      <c r="CE58" s="18">
        <f t="shared" si="155"/>
        <v>2.4510586572240083</v>
      </c>
      <c r="CG58" s="68">
        <f t="shared" si="133"/>
        <v>5.8955739763006942</v>
      </c>
      <c r="CH58" s="69">
        <f t="shared" si="134"/>
        <v>45.598207446034337</v>
      </c>
      <c r="CI58" s="69">
        <f t="shared" si="135"/>
        <v>51.49378142233504</v>
      </c>
      <c r="CK58" t="str">
        <f t="shared" si="147"/>
        <v>51 Skilled agricultural and related trades</v>
      </c>
      <c r="CL58" s="18">
        <f t="shared" si="156"/>
        <v>2.6016165566880485</v>
      </c>
      <c r="CM58" s="18">
        <f t="shared" si="156"/>
        <v>2.5575002475605508</v>
      </c>
      <c r="CN58" s="18">
        <f t="shared" si="156"/>
        <v>2.5424753052378306</v>
      </c>
      <c r="CO58" s="18">
        <f t="shared" si="156"/>
        <v>2.9866582541778617</v>
      </c>
      <c r="CP58" s="18">
        <f t="shared" si="156"/>
        <v>2.8630488930107285</v>
      </c>
      <c r="CR58" s="68">
        <f t="shared" si="137"/>
        <v>-45.588231265860315</v>
      </c>
      <c r="CS58" s="69">
        <f t="shared" si="138"/>
        <v>32.093903500862794</v>
      </c>
      <c r="CT58" s="69">
        <f t="shared" si="139"/>
        <v>-13.494327764997516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0.19784044641688825</v>
      </c>
      <c r="C59" s="18">
        <f t="shared" si="148"/>
        <v>0.17045028164347184</v>
      </c>
      <c r="D59" s="18">
        <f t="shared" si="148"/>
        <v>0.15331288720324782</v>
      </c>
      <c r="E59" s="18">
        <f t="shared" si="148"/>
        <v>0.16090300186904191</v>
      </c>
      <c r="F59" s="18">
        <f t="shared" si="148"/>
        <v>0.15769909657895276</v>
      </c>
      <c r="H59" s="68">
        <f t="shared" si="105"/>
        <v>89.759397660186266</v>
      </c>
      <c r="I59" s="69">
        <f t="shared" si="106"/>
        <v>76.088495913577347</v>
      </c>
      <c r="J59" s="69">
        <f t="shared" si="107"/>
        <v>165.84789357376363</v>
      </c>
      <c r="L59" t="str">
        <f t="shared" si="140"/>
        <v>52 Skilled metal, electrical and electronic trades</v>
      </c>
      <c r="M59" s="18">
        <f t="shared" si="149"/>
        <v>0.78157475328404069</v>
      </c>
      <c r="N59" s="18">
        <f t="shared" si="149"/>
        <v>0.75218279800135357</v>
      </c>
      <c r="O59" s="18">
        <f t="shared" si="149"/>
        <v>0.5962871121733635</v>
      </c>
      <c r="P59" s="18">
        <f t="shared" si="149"/>
        <v>0.74511595975878542</v>
      </c>
      <c r="Q59" s="18">
        <f t="shared" si="149"/>
        <v>0.77750556360892287</v>
      </c>
      <c r="S59" s="68">
        <f t="shared" si="109"/>
        <v>142.54710826016833</v>
      </c>
      <c r="T59" s="69">
        <f t="shared" si="110"/>
        <v>101.31169896564793</v>
      </c>
      <c r="U59" s="69">
        <f t="shared" si="111"/>
        <v>243.85880722581626</v>
      </c>
      <c r="W59" t="str">
        <f t="shared" si="141"/>
        <v>52 Skilled metal, electrical and electronic trades</v>
      </c>
      <c r="X59" s="18">
        <f t="shared" si="150"/>
        <v>1.0424427090929171</v>
      </c>
      <c r="Y59" s="18">
        <f t="shared" si="150"/>
        <v>1.0276487497124895</v>
      </c>
      <c r="Z59" s="18">
        <f t="shared" si="150"/>
        <v>0.84934443212682043</v>
      </c>
      <c r="AA59" s="18">
        <f t="shared" si="150"/>
        <v>0.97688019823138295</v>
      </c>
      <c r="AB59" s="18">
        <f t="shared" si="150"/>
        <v>1.0713065581536803</v>
      </c>
      <c r="AD59" s="68">
        <f t="shared" si="113"/>
        <v>66.126965529374829</v>
      </c>
      <c r="AE59" s="69">
        <f t="shared" si="114"/>
        <v>72.064596091165228</v>
      </c>
      <c r="AF59" s="69">
        <f t="shared" si="115"/>
        <v>138.19156162054006</v>
      </c>
      <c r="AH59" t="str">
        <f t="shared" si="142"/>
        <v>52 Skilled metal, electrical and electronic trades</v>
      </c>
      <c r="AI59" s="18">
        <f t="shared" si="151"/>
        <v>1.1554197612082924</v>
      </c>
      <c r="AJ59" s="18">
        <f t="shared" si="151"/>
        <v>1.2377357101219217</v>
      </c>
      <c r="AK59" s="18">
        <f t="shared" si="151"/>
        <v>1.1488914712114191</v>
      </c>
      <c r="AL59" s="18">
        <f t="shared" si="151"/>
        <v>1.3565227003663363</v>
      </c>
      <c r="AM59" s="18">
        <f t="shared" si="151"/>
        <v>1.6123425763758994</v>
      </c>
      <c r="AO59" s="68">
        <f t="shared" si="117"/>
        <v>60.019071881887434</v>
      </c>
      <c r="AP59" s="69">
        <f t="shared" si="118"/>
        <v>64.738432689656605</v>
      </c>
      <c r="AQ59" s="69">
        <f t="shared" si="119"/>
        <v>124.75750457154402</v>
      </c>
      <c r="AS59" t="str">
        <f t="shared" si="143"/>
        <v>52 Skilled metal, electrical and electronic trades</v>
      </c>
      <c r="AT59" s="18">
        <f t="shared" si="152"/>
        <v>5.848350035891289</v>
      </c>
      <c r="AU59" s="18">
        <f t="shared" si="152"/>
        <v>5.5763092136338166</v>
      </c>
      <c r="AV59" s="18">
        <f t="shared" si="152"/>
        <v>4.8579110402814258</v>
      </c>
      <c r="AW59" s="18">
        <f t="shared" si="152"/>
        <v>5.1313151031982693</v>
      </c>
      <c r="AX59" s="18">
        <f t="shared" si="152"/>
        <v>5.2101669948918161</v>
      </c>
      <c r="AZ59" s="68">
        <f t="shared" si="121"/>
        <v>38.136674005349732</v>
      </c>
      <c r="BA59" s="69">
        <f t="shared" si="122"/>
        <v>58.979676714538144</v>
      </c>
      <c r="BB59" s="69">
        <f t="shared" si="123"/>
        <v>97.116350719887862</v>
      </c>
      <c r="BD59" t="str">
        <f t="shared" si="144"/>
        <v>52 Skilled metal, electrical and electronic trades</v>
      </c>
      <c r="BE59" s="18">
        <f t="shared" si="153"/>
        <v>7.6595334548300755</v>
      </c>
      <c r="BF59" s="18">
        <f t="shared" si="153"/>
        <v>7.5260237801980958</v>
      </c>
      <c r="BG59" s="18">
        <f t="shared" si="153"/>
        <v>6.6708984304142849</v>
      </c>
      <c r="BH59" s="18">
        <f t="shared" si="153"/>
        <v>6.2757114391979005</v>
      </c>
      <c r="BI59" s="18">
        <f t="shared" si="153"/>
        <v>5.3994637732281365</v>
      </c>
      <c r="BK59" s="68">
        <f t="shared" si="125"/>
        <v>-14.54118331543193</v>
      </c>
      <c r="BL59" s="69">
        <f t="shared" si="126"/>
        <v>30.621825851804434</v>
      </c>
      <c r="BM59" s="69">
        <f t="shared" si="127"/>
        <v>16.080642536372505</v>
      </c>
      <c r="BO59" t="str">
        <f t="shared" si="145"/>
        <v>52 Skilled metal, electrical and electronic trades</v>
      </c>
      <c r="BP59" s="18">
        <f t="shared" si="154"/>
        <v>4.4456162636079402</v>
      </c>
      <c r="BQ59" s="18">
        <f t="shared" si="154"/>
        <v>4.3811161139989583</v>
      </c>
      <c r="BR59" s="18">
        <f t="shared" si="154"/>
        <v>3.7316429005103275</v>
      </c>
      <c r="BS59" s="18">
        <f t="shared" si="154"/>
        <v>3.7756014190620428</v>
      </c>
      <c r="BT59" s="18">
        <f t="shared" si="154"/>
        <v>3.5760711228855468</v>
      </c>
      <c r="BV59" s="68">
        <f t="shared" si="129"/>
        <v>-33.784212744941442</v>
      </c>
      <c r="BW59" s="69">
        <f t="shared" si="130"/>
        <v>28.627182920929776</v>
      </c>
      <c r="BX59" s="69">
        <f t="shared" si="131"/>
        <v>-5.1570298240116657</v>
      </c>
      <c r="BZ59" t="str">
        <f t="shared" si="146"/>
        <v>52 Skilled metal, electrical and electronic trades</v>
      </c>
      <c r="CA59" s="18">
        <f t="shared" si="155"/>
        <v>3.5026840241009607</v>
      </c>
      <c r="CB59" s="18">
        <f t="shared" si="155"/>
        <v>3.3137194631918279</v>
      </c>
      <c r="CC59" s="18">
        <f t="shared" si="155"/>
        <v>3.1095938078439764</v>
      </c>
      <c r="CD59" s="18">
        <f t="shared" si="155"/>
        <v>3.3177958873400115</v>
      </c>
      <c r="CE59" s="18">
        <f t="shared" si="155"/>
        <v>3.0499739201205909</v>
      </c>
      <c r="CG59" s="68">
        <f t="shared" si="133"/>
        <v>-42.343457264689974</v>
      </c>
      <c r="CH59" s="69">
        <f t="shared" si="134"/>
        <v>28.708598983069706</v>
      </c>
      <c r="CI59" s="69">
        <f t="shared" si="135"/>
        <v>-13.634858281620268</v>
      </c>
      <c r="CK59" t="str">
        <f t="shared" si="147"/>
        <v>52 Skilled metal, electrical and electronic trades</v>
      </c>
      <c r="CL59" s="18">
        <f t="shared" si="156"/>
        <v>3.4268381000476555</v>
      </c>
      <c r="CM59" s="18">
        <f t="shared" si="156"/>
        <v>3.8526475497456398</v>
      </c>
      <c r="CN59" s="18">
        <f t="shared" si="156"/>
        <v>3.6265775796839392</v>
      </c>
      <c r="CO59" s="18">
        <f t="shared" si="156"/>
        <v>4.0346017323104695</v>
      </c>
      <c r="CP59" s="18">
        <f t="shared" si="156"/>
        <v>4.2142507867650414</v>
      </c>
      <c r="CR59" s="68">
        <f t="shared" si="137"/>
        <v>-43.850715501817525</v>
      </c>
      <c r="CS59" s="69">
        <f t="shared" si="138"/>
        <v>28.451020898436674</v>
      </c>
      <c r="CT59" s="69">
        <f t="shared" si="139"/>
        <v>-15.399694603380848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0.13561883500760452</v>
      </c>
      <c r="C60" s="18">
        <f t="shared" si="148"/>
        <v>7.9255928136789305E-2</v>
      </c>
      <c r="D60" s="18">
        <f t="shared" si="148"/>
        <v>5.2500205308147106E-2</v>
      </c>
      <c r="E60" s="18">
        <f t="shared" si="148"/>
        <v>6.7295054592982448E-2</v>
      </c>
      <c r="F60" s="18">
        <f t="shared" si="148"/>
        <v>5.1304346028846176E-2</v>
      </c>
      <c r="H60" s="68">
        <f t="shared" si="105"/>
        <v>80.279317175975322</v>
      </c>
      <c r="I60" s="69">
        <f t="shared" si="106"/>
        <v>86.687072833328259</v>
      </c>
      <c r="J60" s="69">
        <f t="shared" si="107"/>
        <v>166.96639000930358</v>
      </c>
      <c r="L60" t="str">
        <f t="shared" si="140"/>
        <v>53 Skilled construction and building trades</v>
      </c>
      <c r="M60" s="18">
        <f t="shared" si="149"/>
        <v>0.36885388231407246</v>
      </c>
      <c r="N60" s="18">
        <f t="shared" si="149"/>
        <v>0.29154925303007934</v>
      </c>
      <c r="O60" s="18">
        <f t="shared" si="149"/>
        <v>0.2214540659008398</v>
      </c>
      <c r="P60" s="18">
        <f t="shared" si="149"/>
        <v>0.24723887202017245</v>
      </c>
      <c r="Q60" s="18">
        <f t="shared" si="149"/>
        <v>0.22195206615894669</v>
      </c>
      <c r="S60" s="68">
        <f t="shared" si="109"/>
        <v>86.433328136874195</v>
      </c>
      <c r="T60" s="69">
        <f t="shared" si="110"/>
        <v>93.157209324809571</v>
      </c>
      <c r="U60" s="69">
        <f t="shared" si="111"/>
        <v>179.59053746168377</v>
      </c>
      <c r="W60" t="str">
        <f t="shared" si="141"/>
        <v>53 Skilled construction and building trades</v>
      </c>
      <c r="X60" s="18">
        <f t="shared" si="150"/>
        <v>0.64464383936754033</v>
      </c>
      <c r="Y60" s="18">
        <f t="shared" si="150"/>
        <v>0.56461628401117347</v>
      </c>
      <c r="Z60" s="18">
        <f t="shared" si="150"/>
        <v>0.46382519663211796</v>
      </c>
      <c r="AA60" s="18">
        <f t="shared" si="150"/>
        <v>0.49946998172512702</v>
      </c>
      <c r="AB60" s="18">
        <f t="shared" si="150"/>
        <v>0.50316044457247988</v>
      </c>
      <c r="AD60" s="68">
        <f t="shared" si="113"/>
        <v>42.877014812275632</v>
      </c>
      <c r="AE60" s="69">
        <f t="shared" si="114"/>
        <v>71.285006353362064</v>
      </c>
      <c r="AF60" s="69">
        <f t="shared" si="115"/>
        <v>114.1620211656377</v>
      </c>
      <c r="AH60" t="str">
        <f t="shared" si="142"/>
        <v>53 Skilled construction and building trades</v>
      </c>
      <c r="AI60" s="18">
        <f t="shared" si="151"/>
        <v>1.1519363476044182</v>
      </c>
      <c r="AJ60" s="18">
        <f t="shared" si="151"/>
        <v>1.2594390354441456</v>
      </c>
      <c r="AK60" s="18">
        <f t="shared" si="151"/>
        <v>1.1035421894295756</v>
      </c>
      <c r="AL60" s="18">
        <f t="shared" si="151"/>
        <v>1.328675644905424</v>
      </c>
      <c r="AM60" s="18">
        <f t="shared" si="151"/>
        <v>1.5088339256976462</v>
      </c>
      <c r="AO60" s="68">
        <f t="shared" si="117"/>
        <v>55.899933332738414</v>
      </c>
      <c r="AP60" s="69">
        <f t="shared" si="118"/>
        <v>78.829631109696791</v>
      </c>
      <c r="AQ60" s="69">
        <f t="shared" si="119"/>
        <v>134.72956444243519</v>
      </c>
      <c r="AS60" t="str">
        <f t="shared" si="143"/>
        <v>53 Skilled construction and building trades</v>
      </c>
      <c r="AT60" s="18">
        <f t="shared" si="152"/>
        <v>2.2379471135131288</v>
      </c>
      <c r="AU60" s="18">
        <f t="shared" si="152"/>
        <v>1.9814652792191654</v>
      </c>
      <c r="AV60" s="18">
        <f t="shared" si="152"/>
        <v>1.7223876559515219</v>
      </c>
      <c r="AW60" s="18">
        <f t="shared" si="152"/>
        <v>1.8837794675668631</v>
      </c>
      <c r="AX60" s="18">
        <f t="shared" si="152"/>
        <v>1.8048906552235788</v>
      </c>
      <c r="AZ60" s="68">
        <f t="shared" si="121"/>
        <v>34.966784528569022</v>
      </c>
      <c r="BA60" s="69">
        <f t="shared" si="122"/>
        <v>69.514438642852866</v>
      </c>
      <c r="BB60" s="69">
        <f t="shared" si="123"/>
        <v>104.4812231714219</v>
      </c>
      <c r="BD60" t="str">
        <f t="shared" si="144"/>
        <v>53 Skilled construction and building trades</v>
      </c>
      <c r="BE60" s="18">
        <f t="shared" si="153"/>
        <v>6.2045445803627484</v>
      </c>
      <c r="BF60" s="18">
        <f t="shared" si="153"/>
        <v>5.597423517877365</v>
      </c>
      <c r="BG60" s="18">
        <f t="shared" si="153"/>
        <v>4.7125195251961252</v>
      </c>
      <c r="BH60" s="18">
        <f t="shared" si="153"/>
        <v>4.2539586951207751</v>
      </c>
      <c r="BI60" s="18">
        <f t="shared" si="153"/>
        <v>3.4255946301069331</v>
      </c>
      <c r="BK60" s="68">
        <f t="shared" si="125"/>
        <v>-23.250884681065148</v>
      </c>
      <c r="BL60" s="69">
        <f t="shared" si="126"/>
        <v>31.750142220659779</v>
      </c>
      <c r="BM60" s="69">
        <f t="shared" si="127"/>
        <v>8.4992575395946304</v>
      </c>
      <c r="BO60" t="str">
        <f t="shared" si="145"/>
        <v>53 Skilled construction and building trades</v>
      </c>
      <c r="BP60" s="18">
        <f t="shared" si="154"/>
        <v>5.2931462000201188</v>
      </c>
      <c r="BQ60" s="18">
        <f t="shared" si="154"/>
        <v>5.2737353677738481</v>
      </c>
      <c r="BR60" s="18">
        <f t="shared" si="154"/>
        <v>4.4529081017020298</v>
      </c>
      <c r="BS60" s="18">
        <f t="shared" si="154"/>
        <v>4.8343538929978651</v>
      </c>
      <c r="BT60" s="18">
        <f t="shared" si="154"/>
        <v>5.1308385076730305</v>
      </c>
      <c r="BV60" s="68">
        <f t="shared" si="129"/>
        <v>-20.384048533400232</v>
      </c>
      <c r="BW60" s="69">
        <f t="shared" si="130"/>
        <v>38.447158344485636</v>
      </c>
      <c r="BX60" s="69">
        <f t="shared" si="131"/>
        <v>18.0631098110854</v>
      </c>
      <c r="BZ60" t="str">
        <f t="shared" si="146"/>
        <v>53 Skilled construction and building trades</v>
      </c>
      <c r="CA60" s="18">
        <f t="shared" si="155"/>
        <v>4.3205879070130422</v>
      </c>
      <c r="CB60" s="18">
        <f t="shared" si="155"/>
        <v>3.8652608010026799</v>
      </c>
      <c r="CC60" s="18">
        <f t="shared" si="155"/>
        <v>3.5517393276504792</v>
      </c>
      <c r="CD60" s="18">
        <f t="shared" si="155"/>
        <v>3.9516660968043689</v>
      </c>
      <c r="CE60" s="18">
        <f t="shared" si="155"/>
        <v>4.7097951065953856</v>
      </c>
      <c r="CG60" s="68">
        <f t="shared" si="133"/>
        <v>-22.049830442589897</v>
      </c>
      <c r="CH60" s="69">
        <f t="shared" si="134"/>
        <v>35.883690888229197</v>
      </c>
      <c r="CI60" s="69">
        <f t="shared" si="135"/>
        <v>13.833860445639296</v>
      </c>
      <c r="CK60" t="str">
        <f t="shared" si="147"/>
        <v>53 Skilled construction and building trades</v>
      </c>
      <c r="CL60" s="18">
        <f t="shared" si="156"/>
        <v>5.8267926410453379</v>
      </c>
      <c r="CM60" s="18">
        <f t="shared" si="156"/>
        <v>5.5879309632164098</v>
      </c>
      <c r="CN60" s="18">
        <f t="shared" si="156"/>
        <v>4.9987365318954726</v>
      </c>
      <c r="CO60" s="18">
        <f t="shared" si="156"/>
        <v>4.5920539862281187</v>
      </c>
      <c r="CP60" s="18">
        <f t="shared" si="156"/>
        <v>1.89625902160936</v>
      </c>
      <c r="CR60" s="68">
        <f t="shared" si="137"/>
        <v>-81.670178521922423</v>
      </c>
      <c r="CS60" s="69">
        <f t="shared" si="138"/>
        <v>18.699769799552215</v>
      </c>
      <c r="CT60" s="69">
        <f t="shared" si="139"/>
        <v>-62.970408722370195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0.78870696831027953</v>
      </c>
      <c r="C61" s="18">
        <f t="shared" si="148"/>
        <v>0.50166892733543467</v>
      </c>
      <c r="D61" s="18">
        <f t="shared" si="148"/>
        <v>0.43173373966860695</v>
      </c>
      <c r="E61" s="18">
        <f t="shared" si="148"/>
        <v>0.55021994980532285</v>
      </c>
      <c r="F61" s="18">
        <f t="shared" si="148"/>
        <v>0.58635430047037962</v>
      </c>
      <c r="H61" s="68">
        <f t="shared" si="105"/>
        <v>150.55142384856475</v>
      </c>
      <c r="I61" s="69">
        <f t="shared" si="106"/>
        <v>106.9194967449566</v>
      </c>
      <c r="J61" s="69">
        <f t="shared" si="107"/>
        <v>257.47092059352138</v>
      </c>
      <c r="L61" t="str">
        <f t="shared" si="140"/>
        <v>54 Textiles, printing and other skilled trades</v>
      </c>
      <c r="M61" s="18">
        <f t="shared" si="149"/>
        <v>0.77526215449178149</v>
      </c>
      <c r="N61" s="18">
        <f t="shared" si="149"/>
        <v>0.62629372220064261</v>
      </c>
      <c r="O61" s="18">
        <f t="shared" si="149"/>
        <v>0.64244772227637437</v>
      </c>
      <c r="P61" s="18">
        <f t="shared" si="149"/>
        <v>0.70038727784535215</v>
      </c>
      <c r="Q61" s="18">
        <f t="shared" si="149"/>
        <v>0.75914921426845361</v>
      </c>
      <c r="S61" s="68">
        <f t="shared" si="109"/>
        <v>119.80490104042376</v>
      </c>
      <c r="T61" s="69">
        <f t="shared" si="110"/>
        <v>99.326759229513399</v>
      </c>
      <c r="U61" s="69">
        <f t="shared" si="111"/>
        <v>219.13166026993713</v>
      </c>
      <c r="W61" t="str">
        <f t="shared" si="141"/>
        <v>54 Textiles, printing and other skilled trades</v>
      </c>
      <c r="X61" s="18">
        <f t="shared" si="150"/>
        <v>0.98956558921313875</v>
      </c>
      <c r="Y61" s="18">
        <f t="shared" si="150"/>
        <v>0.77966003315966825</v>
      </c>
      <c r="Z61" s="18">
        <f t="shared" si="150"/>
        <v>0.74578536372420468</v>
      </c>
      <c r="AA61" s="18">
        <f t="shared" si="150"/>
        <v>0.86874116759173525</v>
      </c>
      <c r="AB61" s="18">
        <f t="shared" si="150"/>
        <v>0.90588699440993103</v>
      </c>
      <c r="AD61" s="68">
        <f t="shared" si="113"/>
        <v>59.981727353269306</v>
      </c>
      <c r="AE61" s="69">
        <f t="shared" si="114"/>
        <v>74.100637229135458</v>
      </c>
      <c r="AF61" s="69">
        <f t="shared" si="115"/>
        <v>134.08236458240478</v>
      </c>
      <c r="AH61" t="str">
        <f t="shared" si="142"/>
        <v>54 Textiles, printing and other skilled trades</v>
      </c>
      <c r="AI61" s="18">
        <f t="shared" si="151"/>
        <v>1.1593812774756951</v>
      </c>
      <c r="AJ61" s="18">
        <f t="shared" si="151"/>
        <v>1.062398576712914</v>
      </c>
      <c r="AK61" s="18">
        <f t="shared" si="151"/>
        <v>1.0129458380119503</v>
      </c>
      <c r="AL61" s="18">
        <f t="shared" si="151"/>
        <v>1.1258865973370216</v>
      </c>
      <c r="AM61" s="18">
        <f t="shared" si="151"/>
        <v>1.2716930205868564</v>
      </c>
      <c r="AO61" s="68">
        <f t="shared" si="117"/>
        <v>43.149387354624558</v>
      </c>
      <c r="AP61" s="69">
        <f t="shared" si="118"/>
        <v>70.07756829847267</v>
      </c>
      <c r="AQ61" s="69">
        <f t="shared" si="119"/>
        <v>113.22695565309722</v>
      </c>
      <c r="AS61" t="str">
        <f t="shared" si="143"/>
        <v>54 Textiles, printing and other skilled trades</v>
      </c>
      <c r="AT61" s="18">
        <f t="shared" si="152"/>
        <v>1.4780232728104519</v>
      </c>
      <c r="AU61" s="18">
        <f t="shared" si="152"/>
        <v>1.1564788354941147</v>
      </c>
      <c r="AV61" s="18">
        <f t="shared" si="152"/>
        <v>1.0469119828253133</v>
      </c>
      <c r="AW61" s="18">
        <f t="shared" si="152"/>
        <v>1.1790476882692764</v>
      </c>
      <c r="AX61" s="18">
        <f t="shared" si="152"/>
        <v>1.2018407274232794</v>
      </c>
      <c r="AZ61" s="68">
        <f t="shared" si="121"/>
        <v>47.857601049482057</v>
      </c>
      <c r="BA61" s="69">
        <f t="shared" si="122"/>
        <v>68.316954172934942</v>
      </c>
      <c r="BB61" s="69">
        <f t="shared" si="123"/>
        <v>116.174555222417</v>
      </c>
      <c r="BD61" t="str">
        <f t="shared" si="144"/>
        <v>54 Textiles, printing and other skilled trades</v>
      </c>
      <c r="BE61" s="18">
        <f t="shared" si="153"/>
        <v>2.4700628030013214</v>
      </c>
      <c r="BF61" s="18">
        <f t="shared" si="153"/>
        <v>2.1161532534810208</v>
      </c>
      <c r="BG61" s="18">
        <f t="shared" si="153"/>
        <v>1.9620445447258823</v>
      </c>
      <c r="BH61" s="18">
        <f t="shared" si="153"/>
        <v>2.1577040204375733</v>
      </c>
      <c r="BI61" s="18">
        <f t="shared" si="153"/>
        <v>2.124990310939936</v>
      </c>
      <c r="BK61" s="68">
        <f t="shared" si="125"/>
        <v>14.350656611077483</v>
      </c>
      <c r="BL61" s="69">
        <f t="shared" si="126"/>
        <v>43.59510337617489</v>
      </c>
      <c r="BM61" s="69">
        <f t="shared" si="127"/>
        <v>57.945759987252373</v>
      </c>
      <c r="BO61" t="str">
        <f t="shared" si="145"/>
        <v>54 Textiles, printing and other skilled trades</v>
      </c>
      <c r="BP61" s="18">
        <f t="shared" si="154"/>
        <v>2.8161949213255397</v>
      </c>
      <c r="BQ61" s="18">
        <f t="shared" si="154"/>
        <v>2.2969071179069558</v>
      </c>
      <c r="BR61" s="18">
        <f t="shared" si="154"/>
        <v>2.2542838336838749</v>
      </c>
      <c r="BS61" s="18">
        <f t="shared" si="154"/>
        <v>2.2249775086104457</v>
      </c>
      <c r="BT61" s="18">
        <f t="shared" si="154"/>
        <v>2.1347741242514826</v>
      </c>
      <c r="BV61" s="68">
        <f t="shared" si="129"/>
        <v>-34.566702069799064</v>
      </c>
      <c r="BW61" s="69">
        <f t="shared" si="130"/>
        <v>31.528617898806598</v>
      </c>
      <c r="BX61" s="69">
        <f t="shared" si="131"/>
        <v>-3.0380841709924606</v>
      </c>
      <c r="BZ61" t="str">
        <f t="shared" si="146"/>
        <v>54 Textiles, printing and other skilled trades</v>
      </c>
      <c r="CA61" s="18">
        <f t="shared" si="155"/>
        <v>3.1820062017584037</v>
      </c>
      <c r="CB61" s="18">
        <f t="shared" si="155"/>
        <v>2.7578060460195828</v>
      </c>
      <c r="CC61" s="18">
        <f t="shared" si="155"/>
        <v>2.8586324671368386</v>
      </c>
      <c r="CD61" s="18">
        <f t="shared" si="155"/>
        <v>3.066142843272377</v>
      </c>
      <c r="CE61" s="18">
        <f t="shared" si="155"/>
        <v>3.1530166981043188</v>
      </c>
      <c r="CG61" s="68">
        <f t="shared" si="133"/>
        <v>-35.162825156557659</v>
      </c>
      <c r="CH61" s="69">
        <f t="shared" si="134"/>
        <v>29.215203316942812</v>
      </c>
      <c r="CI61" s="69">
        <f t="shared" si="135"/>
        <v>-5.9476218396148495</v>
      </c>
      <c r="CK61" t="str">
        <f t="shared" si="147"/>
        <v>54 Textiles, printing and other skilled trades</v>
      </c>
      <c r="CL61" s="18">
        <f t="shared" si="156"/>
        <v>3.9063047440971927</v>
      </c>
      <c r="CM61" s="18">
        <f t="shared" si="156"/>
        <v>3.5775398469200721</v>
      </c>
      <c r="CN61" s="18">
        <f t="shared" si="156"/>
        <v>3.699854372885464</v>
      </c>
      <c r="CO61" s="18">
        <f t="shared" si="156"/>
        <v>3.1678263279118131</v>
      </c>
      <c r="CP61" s="18">
        <f t="shared" si="156"/>
        <v>2.9994147387573729</v>
      </c>
      <c r="CR61" s="68">
        <f t="shared" si="137"/>
        <v>-60.828273553543674</v>
      </c>
      <c r="CS61" s="69">
        <f t="shared" si="138"/>
        <v>20.16588270319863</v>
      </c>
      <c r="CT61" s="69">
        <f t="shared" si="139"/>
        <v>-40.662390850345055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0.44903049979923448</v>
      </c>
      <c r="C62" s="18">
        <f t="shared" si="148"/>
        <v>0.41119040911211446</v>
      </c>
      <c r="D62" s="18">
        <f t="shared" si="148"/>
        <v>0.3500369284552326</v>
      </c>
      <c r="E62" s="18">
        <f t="shared" si="148"/>
        <v>0.44921244424478057</v>
      </c>
      <c r="F62" s="18">
        <f t="shared" si="148"/>
        <v>0.51296043860284313</v>
      </c>
      <c r="H62" s="68">
        <f t="shared" si="105"/>
        <v>170.34774902335491</v>
      </c>
      <c r="I62" s="69">
        <f t="shared" si="106"/>
        <v>120.66732260386661</v>
      </c>
      <c r="J62" s="69">
        <f t="shared" si="107"/>
        <v>291.01507162722152</v>
      </c>
      <c r="L62" t="str">
        <f t="shared" si="140"/>
        <v>61 Caring personal service occupations</v>
      </c>
      <c r="M62" s="18">
        <f t="shared" si="149"/>
        <v>3.1604257307687047</v>
      </c>
      <c r="N62" s="18">
        <f t="shared" si="149"/>
        <v>3.255507620330377</v>
      </c>
      <c r="O62" s="18">
        <f t="shared" si="149"/>
        <v>2.7674960586284567</v>
      </c>
      <c r="P62" s="18">
        <f t="shared" si="149"/>
        <v>3.4418714163630493</v>
      </c>
      <c r="Q62" s="18">
        <f t="shared" si="149"/>
        <v>4.0207227605641824</v>
      </c>
      <c r="S62" s="68">
        <f t="shared" si="109"/>
        <v>170.24964737457034</v>
      </c>
      <c r="T62" s="69">
        <f t="shared" si="110"/>
        <v>124.20830292392293</v>
      </c>
      <c r="U62" s="69">
        <f t="shared" si="111"/>
        <v>294.45795029849324</v>
      </c>
      <c r="W62" t="str">
        <f t="shared" si="141"/>
        <v>61 Caring personal service occupations</v>
      </c>
      <c r="X62" s="18">
        <f t="shared" si="150"/>
        <v>5.3482524298707697</v>
      </c>
      <c r="Y62" s="18">
        <f t="shared" si="150"/>
        <v>5.314710653349616</v>
      </c>
      <c r="Z62" s="18">
        <f t="shared" si="150"/>
        <v>4.5468287318543315</v>
      </c>
      <c r="AA62" s="18">
        <f t="shared" si="150"/>
        <v>5.062991400756693</v>
      </c>
      <c r="AB62" s="18">
        <f t="shared" si="150"/>
        <v>5.0591417136681072</v>
      </c>
      <c r="AD62" s="68">
        <f t="shared" si="113"/>
        <v>46.547516183034546</v>
      </c>
      <c r="AE62" s="69">
        <f t="shared" si="114"/>
        <v>85.855907030716324</v>
      </c>
      <c r="AF62" s="69">
        <f t="shared" si="115"/>
        <v>132.40342321375087</v>
      </c>
      <c r="AH62" t="str">
        <f t="shared" si="142"/>
        <v>61 Caring personal service occupations</v>
      </c>
      <c r="AI62" s="18">
        <f t="shared" si="151"/>
        <v>14.575328974455596</v>
      </c>
      <c r="AJ62" s="18">
        <f t="shared" si="151"/>
        <v>14.378674432010003</v>
      </c>
      <c r="AK62" s="18">
        <f t="shared" si="151"/>
        <v>12.831691111920964</v>
      </c>
      <c r="AL62" s="18">
        <f t="shared" si="151"/>
        <v>12.881344512266105</v>
      </c>
      <c r="AM62" s="18">
        <f t="shared" si="151"/>
        <v>11.566838933658904</v>
      </c>
      <c r="AO62" s="68">
        <f t="shared" si="117"/>
        <v>2.783693960242962</v>
      </c>
      <c r="AP62" s="69">
        <f t="shared" si="118"/>
        <v>61.822197025947702</v>
      </c>
      <c r="AQ62" s="69">
        <f t="shared" si="119"/>
        <v>64.605890986190659</v>
      </c>
      <c r="AS62" t="str">
        <f t="shared" si="143"/>
        <v>61 Caring personal service occupations</v>
      </c>
      <c r="AT62" s="18">
        <f t="shared" si="152"/>
        <v>9.2291570040312401</v>
      </c>
      <c r="AU62" s="18">
        <f t="shared" si="152"/>
        <v>9.0631007513371618</v>
      </c>
      <c r="AV62" s="18">
        <f t="shared" si="152"/>
        <v>7.8850715895306482</v>
      </c>
      <c r="AW62" s="18">
        <f t="shared" si="152"/>
        <v>7.8528954175775949</v>
      </c>
      <c r="AX62" s="18">
        <f t="shared" si="152"/>
        <v>7.187320564695197</v>
      </c>
      <c r="AZ62" s="68">
        <f t="shared" si="121"/>
        <v>17.40005056504776</v>
      </c>
      <c r="BA62" s="69">
        <f t="shared" si="122"/>
        <v>68.35561334282896</v>
      </c>
      <c r="BB62" s="69">
        <f t="shared" si="123"/>
        <v>85.755663907876709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14.634849093548997</v>
      </c>
      <c r="BG62" s="18">
        <f t="shared" si="153"/>
        <v>14.012721001459482</v>
      </c>
      <c r="BH62" s="18">
        <f t="shared" si="153"/>
        <v>15.901377593009618</v>
      </c>
      <c r="BI62" s="18">
        <f t="shared" si="153"/>
        <v>18.632555593861216</v>
      </c>
      <c r="BK62" s="68">
        <f t="shared" si="125"/>
        <v>40.391405571919918</v>
      </c>
      <c r="BL62" s="69">
        <f t="shared" si="126"/>
        <v>67.639184377106787</v>
      </c>
      <c r="BM62" s="69">
        <f t="shared" si="127"/>
        <v>108.03058994902671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11.090778326724415</v>
      </c>
      <c r="BR62" s="18">
        <f t="shared" si="154"/>
        <v>11.085314439004868</v>
      </c>
      <c r="BS62" s="18">
        <f t="shared" si="154"/>
        <v>10.943301579882837</v>
      </c>
      <c r="BT62" s="18">
        <f t="shared" si="154"/>
        <v>10.857080603592276</v>
      </c>
      <c r="BV62" s="68">
        <f t="shared" si="129"/>
        <v>-32.326206485399773</v>
      </c>
      <c r="BW62" s="69">
        <f t="shared" si="130"/>
        <v>41.606385157019751</v>
      </c>
      <c r="BX62" s="69">
        <f t="shared" si="131"/>
        <v>9.2801786716199786</v>
      </c>
      <c r="BZ62" t="str">
        <f t="shared" si="146"/>
        <v>61 Caring personal service occupations</v>
      </c>
      <c r="CA62" s="18">
        <f t="shared" si="155"/>
        <v>4.4491374105751786</v>
      </c>
      <c r="CB62" s="18">
        <f t="shared" si="155"/>
        <v>2.7069918355188376</v>
      </c>
      <c r="CC62" s="18">
        <f t="shared" si="155"/>
        <v>2.3970979719238907</v>
      </c>
      <c r="CD62" s="18">
        <f t="shared" si="155"/>
        <v>1.8490390740587532</v>
      </c>
      <c r="CE62" s="18">
        <f t="shared" si="155"/>
        <v>2.0142159305796334</v>
      </c>
      <c r="CG62" s="68">
        <f t="shared" si="133"/>
        <v>-50.605752188321787</v>
      </c>
      <c r="CH62" s="69">
        <f t="shared" si="134"/>
        <v>20.802400447311211</v>
      </c>
      <c r="CI62" s="69">
        <f t="shared" si="135"/>
        <v>-29.803351741010577</v>
      </c>
      <c r="CK62" t="str">
        <f t="shared" si="147"/>
        <v>61 Caring personal service occupations</v>
      </c>
      <c r="CL62" s="18">
        <f t="shared" si="156"/>
        <v>1.6259854052250067</v>
      </c>
      <c r="CM62" s="18">
        <f t="shared" si="156"/>
        <v>1.659021758877268</v>
      </c>
      <c r="CN62" s="18">
        <f t="shared" si="156"/>
        <v>1.7128193734303945</v>
      </c>
      <c r="CO62" s="18">
        <f t="shared" si="156"/>
        <v>2.2844663251637574</v>
      </c>
      <c r="CP62" s="18">
        <f t="shared" si="156"/>
        <v>3.0762199668027441</v>
      </c>
      <c r="CR62" s="68">
        <f t="shared" si="137"/>
        <v>-13.218601940323191</v>
      </c>
      <c r="CS62" s="69">
        <f t="shared" si="138"/>
        <v>30.447800188977205</v>
      </c>
      <c r="CT62" s="69">
        <f t="shared" si="139"/>
        <v>17.229198248654015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0.20593105325918243</v>
      </c>
      <c r="C63" s="18">
        <f t="shared" si="148"/>
        <v>0.24601629097049096</v>
      </c>
      <c r="D63" s="18">
        <f t="shared" si="148"/>
        <v>0.25482259626129355</v>
      </c>
      <c r="E63" s="18">
        <f t="shared" si="148"/>
        <v>0.2987330014787879</v>
      </c>
      <c r="F63" s="18">
        <f t="shared" si="148"/>
        <v>0.3596297063432578</v>
      </c>
      <c r="H63" s="68">
        <f t="shared" si="105"/>
        <v>160.35766763827354</v>
      </c>
      <c r="I63" s="69">
        <f t="shared" si="106"/>
        <v>114.23793710558434</v>
      </c>
      <c r="J63" s="69">
        <f t="shared" si="107"/>
        <v>274.5956047438579</v>
      </c>
      <c r="L63" t="str">
        <f t="shared" si="140"/>
        <v>62 Leisure, travel and related personal service occupations</v>
      </c>
      <c r="M63" s="18">
        <f t="shared" si="149"/>
        <v>0.47552925979489674</v>
      </c>
      <c r="N63" s="18">
        <f t="shared" si="149"/>
        <v>0.50218606998438264</v>
      </c>
      <c r="O63" s="18">
        <f t="shared" si="149"/>
        <v>0.38854475340104955</v>
      </c>
      <c r="P63" s="18">
        <f t="shared" si="149"/>
        <v>0.38521876561534746</v>
      </c>
      <c r="Q63" s="18">
        <f t="shared" si="149"/>
        <v>0.42915945996361393</v>
      </c>
      <c r="S63" s="68">
        <f t="shared" si="109"/>
        <v>105.45923169765605</v>
      </c>
      <c r="T63" s="69">
        <f t="shared" si="110"/>
        <v>87.867770487692241</v>
      </c>
      <c r="U63" s="69">
        <f t="shared" si="111"/>
        <v>193.32700218534831</v>
      </c>
      <c r="W63" t="str">
        <f t="shared" si="141"/>
        <v>62 Leisure, travel and related personal service occupations</v>
      </c>
      <c r="X63" s="18">
        <f t="shared" si="150"/>
        <v>1.0393139858643552</v>
      </c>
      <c r="Y63" s="18">
        <f t="shared" si="150"/>
        <v>1.2316526342309986</v>
      </c>
      <c r="Z63" s="18">
        <f t="shared" si="150"/>
        <v>1.0222583088700645</v>
      </c>
      <c r="AA63" s="18">
        <f t="shared" si="150"/>
        <v>1.1041067598251586</v>
      </c>
      <c r="AB63" s="18">
        <f t="shared" si="150"/>
        <v>1.2743438277070611</v>
      </c>
      <c r="AD63" s="68">
        <f t="shared" si="113"/>
        <v>64.186023100530747</v>
      </c>
      <c r="AE63" s="69">
        <f t="shared" si="114"/>
        <v>81.808378064535674</v>
      </c>
      <c r="AF63" s="69">
        <f t="shared" si="115"/>
        <v>145.99440116506642</v>
      </c>
      <c r="AH63" t="str">
        <f t="shared" si="142"/>
        <v>62 Leisure, travel and related personal service occupations</v>
      </c>
      <c r="AI63" s="18">
        <f t="shared" si="151"/>
        <v>1.9190548451265994</v>
      </c>
      <c r="AJ63" s="18">
        <f t="shared" si="151"/>
        <v>2.6652843402464645</v>
      </c>
      <c r="AK63" s="18">
        <f t="shared" si="151"/>
        <v>2.3349903586248089</v>
      </c>
      <c r="AL63" s="18">
        <f t="shared" si="151"/>
        <v>2.4337893620931252</v>
      </c>
      <c r="AM63" s="18">
        <f t="shared" si="151"/>
        <v>2.8052602748864879</v>
      </c>
      <c r="AO63" s="68">
        <f t="shared" si="117"/>
        <v>36.987676767733596</v>
      </c>
      <c r="AP63" s="69">
        <f t="shared" si="118"/>
        <v>72.578706974817891</v>
      </c>
      <c r="AQ63" s="69">
        <f t="shared" si="119"/>
        <v>109.56638374255149</v>
      </c>
      <c r="AS63" t="str">
        <f t="shared" si="143"/>
        <v>62 Leisure, travel and related personal service occupations</v>
      </c>
      <c r="AT63" s="18">
        <f t="shared" si="152"/>
        <v>2.5956174768555385</v>
      </c>
      <c r="AU63" s="18">
        <f t="shared" si="152"/>
        <v>3.3997418601792728</v>
      </c>
      <c r="AV63" s="18">
        <f t="shared" si="152"/>
        <v>3.1923371044816031</v>
      </c>
      <c r="AW63" s="18">
        <f t="shared" si="152"/>
        <v>3.0929238370027705</v>
      </c>
      <c r="AX63" s="18">
        <f t="shared" si="152"/>
        <v>3.4592687141866918</v>
      </c>
      <c r="AZ63" s="68">
        <f t="shared" si="121"/>
        <v>39.566909748502063</v>
      </c>
      <c r="BA63" s="69">
        <f t="shared" si="122"/>
        <v>72.834514598430104</v>
      </c>
      <c r="BB63" s="69">
        <f t="shared" si="123"/>
        <v>112.40142434693216</v>
      </c>
      <c r="BD63" t="str">
        <f t="shared" si="144"/>
        <v>62 Leisure, travel and related personal service occupations</v>
      </c>
      <c r="BE63" s="18">
        <f t="shared" si="153"/>
        <v>2.5363544553208812</v>
      </c>
      <c r="BF63" s="18">
        <f t="shared" si="153"/>
        <v>2.7698554097491295</v>
      </c>
      <c r="BG63" s="18">
        <f t="shared" si="153"/>
        <v>2.570760231554361</v>
      </c>
      <c r="BH63" s="18">
        <f t="shared" si="153"/>
        <v>2.2452357820341327</v>
      </c>
      <c r="BI63" s="18">
        <f t="shared" si="153"/>
        <v>1.8814270473920827</v>
      </c>
      <c r="BK63" s="68">
        <f t="shared" si="125"/>
        <v>-22.729026856661076</v>
      </c>
      <c r="BL63" s="69">
        <f t="shared" si="126"/>
        <v>37.507425904243533</v>
      </c>
      <c r="BM63" s="69">
        <f t="shared" si="127"/>
        <v>14.778399047582452</v>
      </c>
      <c r="BO63" t="str">
        <f t="shared" si="145"/>
        <v>62 Leisure, travel and related personal service occupations</v>
      </c>
      <c r="BP63" s="18">
        <f t="shared" si="154"/>
        <v>2.6934809601655445</v>
      </c>
      <c r="BQ63" s="18">
        <f t="shared" si="154"/>
        <v>2.9322425502147498</v>
      </c>
      <c r="BR63" s="18">
        <f t="shared" si="154"/>
        <v>2.9171323252729846</v>
      </c>
      <c r="BS63" s="18">
        <f t="shared" si="154"/>
        <v>2.4614591230140417</v>
      </c>
      <c r="BT63" s="18">
        <f t="shared" si="154"/>
        <v>2.3653342370814392</v>
      </c>
      <c r="BV63" s="68">
        <f t="shared" si="129"/>
        <v>-43.973710031884082</v>
      </c>
      <c r="BW63" s="69">
        <f t="shared" si="130"/>
        <v>33.48362354922331</v>
      </c>
      <c r="BX63" s="69">
        <f t="shared" si="131"/>
        <v>-10.490086482660777</v>
      </c>
      <c r="BZ63" t="str">
        <f t="shared" si="146"/>
        <v>62 Leisure, travel and related personal service occupations</v>
      </c>
      <c r="CA63" s="18">
        <f t="shared" si="155"/>
        <v>2.5129212019342697</v>
      </c>
      <c r="CB63" s="18">
        <f t="shared" si="155"/>
        <v>3.1314501559497416</v>
      </c>
      <c r="CC63" s="18">
        <f t="shared" si="155"/>
        <v>2.987682065682113</v>
      </c>
      <c r="CD63" s="18">
        <f t="shared" si="155"/>
        <v>2.6702682581461428</v>
      </c>
      <c r="CE63" s="18">
        <f t="shared" si="155"/>
        <v>2.687263360406023</v>
      </c>
      <c r="CG63" s="68">
        <f t="shared" si="133"/>
        <v>-47.127239592566681</v>
      </c>
      <c r="CH63" s="69">
        <f t="shared" si="134"/>
        <v>28.448999013276872</v>
      </c>
      <c r="CI63" s="69">
        <f t="shared" si="135"/>
        <v>-18.67824057928981</v>
      </c>
      <c r="CK63" t="str">
        <f t="shared" si="147"/>
        <v>62 Leisure, travel and related personal service occupations</v>
      </c>
      <c r="CL63" s="18">
        <f t="shared" si="156"/>
        <v>2.7370980615360336</v>
      </c>
      <c r="CM63" s="18">
        <f t="shared" si="156"/>
        <v>2.80724075440274</v>
      </c>
      <c r="CN63" s="18">
        <f t="shared" si="156"/>
        <v>2.8710925792599498</v>
      </c>
      <c r="CO63" s="18">
        <f t="shared" si="156"/>
        <v>2.2443795043149932</v>
      </c>
      <c r="CP63" s="18">
        <f t="shared" si="156"/>
        <v>1.9877269818034227</v>
      </c>
      <c r="CR63" s="68">
        <f t="shared" si="137"/>
        <v>-66.547362957396572</v>
      </c>
      <c r="CS63" s="69">
        <f t="shared" si="138"/>
        <v>19.047297655193603</v>
      </c>
      <c r="CT63" s="69">
        <f t="shared" si="139"/>
        <v>-47.500065302202977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1.5406224077861319E-2</v>
      </c>
      <c r="C64" s="18">
        <f t="shared" si="148"/>
        <v>1.1851313174156643E-2</v>
      </c>
      <c r="D64" s="18">
        <f t="shared" si="148"/>
        <v>1.2402283943087502E-2</v>
      </c>
      <c r="E64" s="18">
        <f t="shared" si="148"/>
        <v>1.1288471175862515E-2</v>
      </c>
      <c r="F64" s="18">
        <f t="shared" si="148"/>
        <v>1.3098728702083316E-2</v>
      </c>
      <c r="H64" s="68">
        <f t="shared" si="105"/>
        <v>94.840945028906816</v>
      </c>
      <c r="I64" s="69">
        <f t="shared" si="106"/>
        <v>87.951525527129334</v>
      </c>
      <c r="J64" s="69">
        <f t="shared" si="107"/>
        <v>182.79247055603616</v>
      </c>
      <c r="L64" t="str">
        <f t="shared" si="140"/>
        <v>63 Community and civil enforcement occupations</v>
      </c>
      <c r="M64" s="18">
        <f t="shared" si="149"/>
        <v>4.3627143149911299E-2</v>
      </c>
      <c r="N64" s="18">
        <f t="shared" si="149"/>
        <v>3.0513444634540927E-2</v>
      </c>
      <c r="O64" s="18">
        <f t="shared" si="149"/>
        <v>3.5763238542229688E-2</v>
      </c>
      <c r="P64" s="18">
        <f t="shared" si="149"/>
        <v>2.7173497304794916E-2</v>
      </c>
      <c r="Q64" s="18">
        <f t="shared" si="149"/>
        <v>3.0049120872045917E-2</v>
      </c>
      <c r="S64" s="68">
        <f t="shared" si="109"/>
        <v>56.294231642557826</v>
      </c>
      <c r="T64" s="69">
        <f t="shared" si="110"/>
        <v>71.821190825355629</v>
      </c>
      <c r="U64" s="69">
        <f t="shared" si="111"/>
        <v>128.11542246791345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8.9072282719283025E-2</v>
      </c>
      <c r="Z64" s="18">
        <f t="shared" si="150"/>
        <v>9.1262067897983162E-2</v>
      </c>
      <c r="AA64" s="18">
        <f t="shared" si="150"/>
        <v>9.1217198466769386E-2</v>
      </c>
      <c r="AB64" s="18">
        <f t="shared" si="150"/>
        <v>0.1040386138633218</v>
      </c>
      <c r="AD64" s="68">
        <f t="shared" si="113"/>
        <v>50.146241424792571</v>
      </c>
      <c r="AE64" s="69">
        <f t="shared" si="114"/>
        <v>80.8366417434667</v>
      </c>
      <c r="AF64" s="69">
        <f t="shared" si="115"/>
        <v>130.98288316825926</v>
      </c>
      <c r="AH64" t="str">
        <f t="shared" si="142"/>
        <v>63 Community and civil enforcement occupations</v>
      </c>
      <c r="AI64" s="18">
        <f t="shared" si="151"/>
        <v>8.2546526852585678E-2</v>
      </c>
      <c r="AJ64" s="18">
        <f t="shared" si="151"/>
        <v>8.0385424244552028E-2</v>
      </c>
      <c r="AK64" s="18">
        <f t="shared" si="151"/>
        <v>0.10140661995479246</v>
      </c>
      <c r="AL64" s="18">
        <f t="shared" si="151"/>
        <v>8.6630563880276665E-2</v>
      </c>
      <c r="AM64" s="18">
        <f t="shared" si="151"/>
        <v>0.10589567256303128</v>
      </c>
      <c r="AO64" s="68">
        <f t="shared" si="117"/>
        <v>19.07081768511441</v>
      </c>
      <c r="AP64" s="69">
        <f t="shared" si="118"/>
        <v>60.813155825719868</v>
      </c>
      <c r="AQ64" s="69">
        <f t="shared" si="119"/>
        <v>79.883973510834267</v>
      </c>
      <c r="AS64" t="str">
        <f t="shared" si="143"/>
        <v>63 Community and civil enforcement occupations</v>
      </c>
      <c r="AT64" s="18">
        <f t="shared" si="152"/>
        <v>9.2082574361266767E-2</v>
      </c>
      <c r="AU64" s="18">
        <f t="shared" si="152"/>
        <v>7.4194146871197603E-2</v>
      </c>
      <c r="AV64" s="18">
        <f t="shared" si="152"/>
        <v>8.4597138899035931E-2</v>
      </c>
      <c r="AW64" s="18">
        <f t="shared" si="152"/>
        <v>6.1104592266911957E-2</v>
      </c>
      <c r="AX64" s="18">
        <f t="shared" si="152"/>
        <v>5.9142250610458094E-2</v>
      </c>
      <c r="AZ64" s="68">
        <f t="shared" si="121"/>
        <v>-9.9571814157294796</v>
      </c>
      <c r="BA64" s="69">
        <f t="shared" si="122"/>
        <v>51.72441658009668</v>
      </c>
      <c r="BB64" s="69">
        <f t="shared" si="123"/>
        <v>41.767235164367193</v>
      </c>
      <c r="BD64" t="str">
        <f t="shared" si="144"/>
        <v>63 Community and civil enforcement occupations</v>
      </c>
      <c r="BE64" s="18">
        <f t="shared" si="153"/>
        <v>9.0344505131168082E-2</v>
      </c>
      <c r="BF64" s="18">
        <f t="shared" si="153"/>
        <v>6.2628763806952384E-2</v>
      </c>
      <c r="BG64" s="18">
        <f t="shared" si="153"/>
        <v>8.6365880084118316E-2</v>
      </c>
      <c r="BH64" s="18">
        <f t="shared" si="153"/>
        <v>5.3220982833226016E-2</v>
      </c>
      <c r="BI64" s="18">
        <f t="shared" si="153"/>
        <v>5.7799885084457929E-2</v>
      </c>
      <c r="BK64" s="68">
        <f t="shared" si="125"/>
        <v>-29.339721698867027</v>
      </c>
      <c r="BL64" s="69">
        <f t="shared" si="126"/>
        <v>24.20362952484167</v>
      </c>
      <c r="BM64" s="69">
        <f t="shared" si="127"/>
        <v>-5.1360921740253609</v>
      </c>
      <c r="BO64" t="str">
        <f t="shared" si="145"/>
        <v>63 Community and civil enforcement occupations</v>
      </c>
      <c r="BP64" s="18">
        <f t="shared" si="154"/>
        <v>0.12348804876143736</v>
      </c>
      <c r="BQ64" s="18">
        <f t="shared" si="154"/>
        <v>0.10313143698205206</v>
      </c>
      <c r="BR64" s="18">
        <f t="shared" si="154"/>
        <v>0.13081085878147614</v>
      </c>
      <c r="BS64" s="18">
        <f t="shared" si="154"/>
        <v>9.6250675734762384E-2</v>
      </c>
      <c r="BT64" s="18">
        <f t="shared" si="154"/>
        <v>0.10978743794668175</v>
      </c>
      <c r="BV64" s="68">
        <f t="shared" si="129"/>
        <v>-42.008501660368353</v>
      </c>
      <c r="BW64" s="69">
        <f t="shared" si="130"/>
        <v>27.474638891942739</v>
      </c>
      <c r="BX64" s="69">
        <f t="shared" si="131"/>
        <v>-14.533862768425612</v>
      </c>
      <c r="BZ64" t="str">
        <f t="shared" si="146"/>
        <v>63 Community and civil enforcement occupations</v>
      </c>
      <c r="CA64" s="18">
        <f t="shared" si="155"/>
        <v>0.15442061346214855</v>
      </c>
      <c r="CB64" s="18">
        <f t="shared" si="155"/>
        <v>0.14113878305795807</v>
      </c>
      <c r="CC64" s="18">
        <f t="shared" si="155"/>
        <v>0.18689932482368038</v>
      </c>
      <c r="CD64" s="18">
        <f t="shared" si="155"/>
        <v>0.15279982408507523</v>
      </c>
      <c r="CE64" s="18">
        <f t="shared" si="155"/>
        <v>0.18770617725533104</v>
      </c>
      <c r="CG64" s="68">
        <f t="shared" si="133"/>
        <v>-40.962634812345335</v>
      </c>
      <c r="CH64" s="69">
        <f t="shared" si="134"/>
        <v>27.220986056007895</v>
      </c>
      <c r="CI64" s="69">
        <f t="shared" si="135"/>
        <v>-13.741648756337444</v>
      </c>
      <c r="CK64" t="str">
        <f t="shared" si="147"/>
        <v>63 Community and civil enforcement occupations</v>
      </c>
      <c r="CL64" s="18">
        <f t="shared" si="156"/>
        <v>0.1311090038652559</v>
      </c>
      <c r="CM64" s="18">
        <f t="shared" si="156"/>
        <v>0.10116064297110743</v>
      </c>
      <c r="CN64" s="18">
        <f t="shared" si="156"/>
        <v>0.14957070265350386</v>
      </c>
      <c r="CO64" s="18">
        <f t="shared" si="156"/>
        <v>8.3532395620912414E-2</v>
      </c>
      <c r="CP64" s="18">
        <f t="shared" si="156"/>
        <v>8.6787267987742028E-2</v>
      </c>
      <c r="CR64" s="68">
        <f t="shared" si="137"/>
        <v>-71.963079795815361</v>
      </c>
      <c r="CS64" s="69">
        <f t="shared" si="138"/>
        <v>12.400126252766338</v>
      </c>
      <c r="CT64" s="69">
        <f t="shared" si="139"/>
        <v>-59.562953543049026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1.2293773820137033</v>
      </c>
      <c r="C65" s="18">
        <f t="shared" si="157"/>
        <v>1.0009322710021302</v>
      </c>
      <c r="D65" s="18">
        <f t="shared" si="157"/>
        <v>0.8865346198397237</v>
      </c>
      <c r="E65" s="18">
        <f t="shared" si="157"/>
        <v>0.945076331294045</v>
      </c>
      <c r="F65" s="18">
        <f t="shared" si="157"/>
        <v>0.93059450509250308</v>
      </c>
      <c r="H65" s="68">
        <f t="shared" si="105"/>
        <v>93.650014654793068</v>
      </c>
      <c r="I65" s="69">
        <f t="shared" si="106"/>
        <v>81.685335297286215</v>
      </c>
      <c r="J65" s="69">
        <f t="shared" si="107"/>
        <v>175.3353499520793</v>
      </c>
      <c r="L65" t="str">
        <f t="shared" si="140"/>
        <v>71 Sales occupations</v>
      </c>
      <c r="M65" s="18">
        <f t="shared" ref="M65:Q70" si="158">M28/M$35*100</f>
        <v>2.1872636749413941</v>
      </c>
      <c r="N65" s="18">
        <f t="shared" si="158"/>
        <v>2.075773017820588</v>
      </c>
      <c r="O65" s="18">
        <f t="shared" si="158"/>
        <v>1.8280231225821559</v>
      </c>
      <c r="P65" s="18">
        <f t="shared" si="158"/>
        <v>2.1001393855094994</v>
      </c>
      <c r="Q65" s="18">
        <f t="shared" si="158"/>
        <v>2.3420256189956303</v>
      </c>
      <c r="S65" s="68">
        <f t="shared" si="109"/>
        <v>138.31861990965396</v>
      </c>
      <c r="T65" s="69">
        <f t="shared" si="110"/>
        <v>95.743737617880868</v>
      </c>
      <c r="U65" s="69">
        <f t="shared" si="111"/>
        <v>234.06235752753486</v>
      </c>
      <c r="W65" t="str">
        <f t="shared" si="141"/>
        <v>71 Sales occupations</v>
      </c>
      <c r="X65" s="18">
        <f t="shared" ref="X65:AB70" si="159">X28/X$35*100</f>
        <v>4.2793078678490257</v>
      </c>
      <c r="Y65" s="18">
        <f t="shared" si="159"/>
        <v>4.246674953668709</v>
      </c>
      <c r="Z65" s="18">
        <f t="shared" si="159"/>
        <v>3.9014122786921885</v>
      </c>
      <c r="AA65" s="18">
        <f t="shared" si="159"/>
        <v>4.2138011466427452</v>
      </c>
      <c r="AB65" s="18">
        <f t="shared" si="159"/>
        <v>4.5622952127555401</v>
      </c>
      <c r="AD65" s="68">
        <f t="shared" si="113"/>
        <v>54.018095992583895</v>
      </c>
      <c r="AE65" s="69">
        <f t="shared" si="114"/>
        <v>71.911027315952325</v>
      </c>
      <c r="AF65" s="69">
        <f t="shared" si="115"/>
        <v>125.92912330853621</v>
      </c>
      <c r="AH65" t="str">
        <f t="shared" si="142"/>
        <v>71 Sales occupations</v>
      </c>
      <c r="AI65" s="18">
        <f t="shared" ref="AI65:AM70" si="160">AI28/AI$35*100</f>
        <v>4.5257979352106892</v>
      </c>
      <c r="AJ65" s="18">
        <f t="shared" si="160"/>
        <v>4.6046366845459836</v>
      </c>
      <c r="AK65" s="18">
        <f t="shared" si="160"/>
        <v>4.5021713594628494</v>
      </c>
      <c r="AL65" s="18">
        <f t="shared" si="160"/>
        <v>4.904940604411741</v>
      </c>
      <c r="AM65" s="18">
        <f t="shared" si="160"/>
        <v>5.4000889234850424</v>
      </c>
      <c r="AO65" s="68">
        <f t="shared" si="117"/>
        <v>36.764165798539601</v>
      </c>
      <c r="AP65" s="69">
        <f t="shared" si="118"/>
        <v>67.464617293264084</v>
      </c>
      <c r="AQ65" s="69">
        <f t="shared" si="119"/>
        <v>104.22878309180368</v>
      </c>
      <c r="AS65" t="str">
        <f t="shared" si="143"/>
        <v>71 Sales occupations</v>
      </c>
      <c r="AT65" s="18">
        <f t="shared" ref="AT65:AX70" si="161">AT28/AT$35*100</f>
        <v>4.3594765618474236</v>
      </c>
      <c r="AU65" s="18">
        <f t="shared" si="161"/>
        <v>4.194946462217529</v>
      </c>
      <c r="AV65" s="18">
        <f t="shared" si="161"/>
        <v>3.7456927914583065</v>
      </c>
      <c r="AW65" s="18">
        <f t="shared" si="161"/>
        <v>3.6572093615630643</v>
      </c>
      <c r="AX65" s="18">
        <f t="shared" si="161"/>
        <v>3.752361113617265</v>
      </c>
      <c r="AZ65" s="68">
        <f t="shared" si="121"/>
        <v>29.026637852136616</v>
      </c>
      <c r="BA65" s="69">
        <f t="shared" si="122"/>
        <v>55.004163053002543</v>
      </c>
      <c r="BB65" s="69">
        <f t="shared" si="123"/>
        <v>84.030800905139174</v>
      </c>
      <c r="BD65" t="str">
        <f t="shared" si="144"/>
        <v>71 Sales occupations</v>
      </c>
      <c r="BE65" s="18">
        <f t="shared" ref="BE65:BI70" si="162">BE28/BE$35*100</f>
        <v>8.1001323725655929</v>
      </c>
      <c r="BF65" s="18">
        <f t="shared" si="162"/>
        <v>8.2011604815233703</v>
      </c>
      <c r="BG65" s="18">
        <f t="shared" si="162"/>
        <v>7.9455326255568188</v>
      </c>
      <c r="BH65" s="18">
        <f t="shared" si="162"/>
        <v>8.103787473717702</v>
      </c>
      <c r="BI65" s="18">
        <f t="shared" si="162"/>
        <v>8.0865497467828202</v>
      </c>
      <c r="BK65" s="68">
        <f t="shared" si="125"/>
        <v>7.4560368020954355</v>
      </c>
      <c r="BL65" s="69">
        <f t="shared" si="126"/>
        <v>46.569545974728072</v>
      </c>
      <c r="BM65" s="69">
        <f t="shared" si="127"/>
        <v>54.025582776823498</v>
      </c>
      <c r="BO65" t="str">
        <f t="shared" si="145"/>
        <v>71 Sales occupations</v>
      </c>
      <c r="BP65" s="18">
        <f t="shared" ref="BP65:BT70" si="163">BP28/BP$35*100</f>
        <v>8.6102838869272684</v>
      </c>
      <c r="BQ65" s="18">
        <f t="shared" si="163"/>
        <v>8.3764461133964776</v>
      </c>
      <c r="BR65" s="18">
        <f t="shared" si="163"/>
        <v>8.3099081350692359</v>
      </c>
      <c r="BS65" s="18">
        <f t="shared" si="163"/>
        <v>8.1722988576295261</v>
      </c>
      <c r="BT65" s="18">
        <f t="shared" si="163"/>
        <v>8.0177335468707494</v>
      </c>
      <c r="BV65" s="68">
        <f t="shared" si="129"/>
        <v>-33.333006061667845</v>
      </c>
      <c r="BW65" s="69">
        <f t="shared" si="130"/>
        <v>38.393360655083924</v>
      </c>
      <c r="BX65" s="69">
        <f t="shared" si="131"/>
        <v>5.0603545934160783</v>
      </c>
      <c r="BZ65" t="str">
        <f t="shared" si="146"/>
        <v>71 Sales occupations</v>
      </c>
      <c r="CA65" s="18">
        <f t="shared" ref="CA65:CE70" si="164">CA28/CA$35*100</f>
        <v>8.6073609091730514</v>
      </c>
      <c r="CB65" s="18">
        <f t="shared" si="164"/>
        <v>9.2763243588229347</v>
      </c>
      <c r="CC65" s="18">
        <f t="shared" si="164"/>
        <v>8.6093202828067668</v>
      </c>
      <c r="CD65" s="18">
        <f t="shared" si="164"/>
        <v>7.8880705149912203</v>
      </c>
      <c r="CE65" s="18">
        <f t="shared" si="164"/>
        <v>5.643471943168092</v>
      </c>
      <c r="CG65" s="68">
        <f t="shared" si="133"/>
        <v>-61.466927481509458</v>
      </c>
      <c r="CH65" s="69">
        <f t="shared" si="134"/>
        <v>23.475536006231295</v>
      </c>
      <c r="CI65" s="69">
        <f t="shared" si="135"/>
        <v>-37.991391475278157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9.7777398466052414</v>
      </c>
      <c r="CO65" s="18">
        <f t="shared" si="165"/>
        <v>9.0254256600000673</v>
      </c>
      <c r="CP65" s="18">
        <f t="shared" si="165"/>
        <v>8.7928941708924935</v>
      </c>
      <c r="CR65" s="68">
        <f t="shared" si="137"/>
        <v>-56.547557812198725</v>
      </c>
      <c r="CS65" s="69">
        <f t="shared" si="138"/>
        <v>19.312957740215623</v>
      </c>
      <c r="CT65" s="69">
        <f t="shared" si="139"/>
        <v>-37.234600071983095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0.51936035404034953</v>
      </c>
      <c r="C66" s="18">
        <f t="shared" si="157"/>
        <v>0.46562445283951598</v>
      </c>
      <c r="D66" s="18">
        <f t="shared" si="157"/>
        <v>0.45409329403053855</v>
      </c>
      <c r="E66" s="18">
        <f t="shared" si="157"/>
        <v>0.59996641550384289</v>
      </c>
      <c r="F66" s="18">
        <f t="shared" si="157"/>
        <v>0.66393396920519065</v>
      </c>
      <c r="H66" s="68">
        <f t="shared" si="105"/>
        <v>169.73204873413158</v>
      </c>
      <c r="I66" s="69">
        <f t="shared" si="106"/>
        <v>97.324707402917753</v>
      </c>
      <c r="J66" s="69">
        <f t="shared" si="107"/>
        <v>267.05675613704932</v>
      </c>
      <c r="L66" t="str">
        <f t="shared" si="140"/>
        <v>72 Customer service occupations</v>
      </c>
      <c r="M66" s="18">
        <f t="shared" si="158"/>
        <v>0.73962143435994343</v>
      </c>
      <c r="N66" s="18">
        <f t="shared" si="158"/>
        <v>0.73056532607206337</v>
      </c>
      <c r="O66" s="18">
        <f t="shared" si="158"/>
        <v>0.68891707534249591</v>
      </c>
      <c r="P66" s="18">
        <f t="shared" si="158"/>
        <v>0.85063763444394336</v>
      </c>
      <c r="Q66" s="18">
        <f t="shared" si="158"/>
        <v>0.94481172280806247</v>
      </c>
      <c r="S66" s="68">
        <f t="shared" si="109"/>
        <v>155.10933024394993</v>
      </c>
      <c r="T66" s="69">
        <f t="shared" si="110"/>
        <v>98.298780143076428</v>
      </c>
      <c r="U66" s="69">
        <f t="shared" si="111"/>
        <v>253.40811038702634</v>
      </c>
      <c r="W66" t="str">
        <f t="shared" si="141"/>
        <v>72 Customer service occupations</v>
      </c>
      <c r="X66" s="18">
        <f t="shared" si="159"/>
        <v>1.526430380360019</v>
      </c>
      <c r="Y66" s="18">
        <f t="shared" si="159"/>
        <v>1.4996453957730347</v>
      </c>
      <c r="Z66" s="18">
        <f t="shared" si="159"/>
        <v>1.5117247714851039</v>
      </c>
      <c r="AA66" s="18">
        <f t="shared" si="159"/>
        <v>1.7381940595426058</v>
      </c>
      <c r="AB66" s="18">
        <f t="shared" si="159"/>
        <v>1.9010436616215771</v>
      </c>
      <c r="AD66" s="68">
        <f t="shared" si="113"/>
        <v>65.626404791521992</v>
      </c>
      <c r="AE66" s="69">
        <f t="shared" si="114"/>
        <v>70.257518989134027</v>
      </c>
      <c r="AF66" s="69">
        <f t="shared" si="115"/>
        <v>135.883923780656</v>
      </c>
      <c r="AH66" t="str">
        <f t="shared" si="142"/>
        <v>72 Customer service occupations</v>
      </c>
      <c r="AI66" s="18">
        <f t="shared" si="160"/>
        <v>1.3652302510761465</v>
      </c>
      <c r="AJ66" s="18">
        <f t="shared" si="160"/>
        <v>1.6457624173688985</v>
      </c>
      <c r="AK66" s="18">
        <f t="shared" si="160"/>
        <v>1.7299007230428338</v>
      </c>
      <c r="AL66" s="18">
        <f t="shared" si="160"/>
        <v>2.154445271188365</v>
      </c>
      <c r="AM66" s="18">
        <f t="shared" si="160"/>
        <v>2.5596080266459964</v>
      </c>
      <c r="AO66" s="68">
        <f t="shared" si="117"/>
        <v>68.711898867885395</v>
      </c>
      <c r="AP66" s="69">
        <f t="shared" si="118"/>
        <v>74.214070184432472</v>
      </c>
      <c r="AQ66" s="69">
        <f t="shared" si="119"/>
        <v>142.92596905231787</v>
      </c>
      <c r="AS66" t="str">
        <f t="shared" si="143"/>
        <v>72 Customer service occupations</v>
      </c>
      <c r="AT66" s="18">
        <f t="shared" si="161"/>
        <v>2.3649717339051421</v>
      </c>
      <c r="AU66" s="18">
        <f t="shared" si="161"/>
        <v>2.3259535132355151</v>
      </c>
      <c r="AV66" s="18">
        <f t="shared" si="161"/>
        <v>2.3319940423932719</v>
      </c>
      <c r="AW66" s="18">
        <f t="shared" si="161"/>
        <v>2.7206666419148697</v>
      </c>
      <c r="AX66" s="18">
        <f t="shared" si="161"/>
        <v>2.832647095200902</v>
      </c>
      <c r="AZ66" s="68">
        <f t="shared" si="121"/>
        <v>56.448694695988443</v>
      </c>
      <c r="BA66" s="69">
        <f t="shared" si="122"/>
        <v>62.988620345224675</v>
      </c>
      <c r="BB66" s="69">
        <f t="shared" si="123"/>
        <v>119.43731504121314</v>
      </c>
      <c r="BD66" t="str">
        <f t="shared" si="144"/>
        <v>72 Customer service occupations</v>
      </c>
      <c r="BE66" s="18">
        <f t="shared" si="162"/>
        <v>2.1230186716421011</v>
      </c>
      <c r="BF66" s="18">
        <f t="shared" si="162"/>
        <v>2.1066721296914848</v>
      </c>
      <c r="BG66" s="18">
        <f t="shared" si="162"/>
        <v>2.2476546644185653</v>
      </c>
      <c r="BH66" s="18">
        <f t="shared" si="162"/>
        <v>2.4933627525521387</v>
      </c>
      <c r="BI66" s="18">
        <f t="shared" si="162"/>
        <v>2.7002270902966052</v>
      </c>
      <c r="BK66" s="68">
        <f t="shared" si="125"/>
        <v>26.841472684486963</v>
      </c>
      <c r="BL66" s="69">
        <f t="shared" si="126"/>
        <v>46.648154065388788</v>
      </c>
      <c r="BM66" s="69">
        <f t="shared" si="127"/>
        <v>73.48962674987574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2.2128282050613013</v>
      </c>
      <c r="BR66" s="18">
        <f t="shared" si="163"/>
        <v>2.3372922918039047</v>
      </c>
      <c r="BS66" s="18">
        <f t="shared" si="163"/>
        <v>2.5293077177883809</v>
      </c>
      <c r="BT66" s="18">
        <f t="shared" si="163"/>
        <v>2.8162017776797605</v>
      </c>
      <c r="BV66" s="68">
        <f t="shared" si="129"/>
        <v>-16.745787362824871</v>
      </c>
      <c r="BW66" s="69">
        <f t="shared" si="130"/>
        <v>41.936452032319451</v>
      </c>
      <c r="BX66" s="69">
        <f t="shared" si="131"/>
        <v>25.190664669494577</v>
      </c>
      <c r="BZ66" t="str">
        <f t="shared" si="146"/>
        <v>72 Customer service occupations</v>
      </c>
      <c r="CA66" s="18">
        <f t="shared" si="164"/>
        <v>1.7075732910659673</v>
      </c>
      <c r="CB66" s="18">
        <f t="shared" si="164"/>
        <v>1.7352905267126331</v>
      </c>
      <c r="CC66" s="18">
        <f t="shared" si="164"/>
        <v>1.8833968198770039</v>
      </c>
      <c r="CD66" s="18">
        <f t="shared" si="164"/>
        <v>2.1331866868940144</v>
      </c>
      <c r="CE66" s="18">
        <f t="shared" si="164"/>
        <v>3.0725046144047656</v>
      </c>
      <c r="CG66" s="68">
        <f t="shared" si="133"/>
        <v>-4.1025972073746404</v>
      </c>
      <c r="CH66" s="69">
        <f t="shared" si="134"/>
        <v>31.268162861509008</v>
      </c>
      <c r="CI66" s="69">
        <f t="shared" si="135"/>
        <v>27.165565654134365</v>
      </c>
      <c r="CK66" t="str">
        <f t="shared" si="147"/>
        <v>72 Customer service occupations</v>
      </c>
      <c r="CL66" s="18">
        <f t="shared" si="165"/>
        <v>1.2572452433724173</v>
      </c>
      <c r="CM66" s="18">
        <f t="shared" si="165"/>
        <v>1.7874312423637815</v>
      </c>
      <c r="CN66" s="18">
        <f t="shared" si="165"/>
        <v>1.8903152871491358</v>
      </c>
      <c r="CO66" s="18">
        <f t="shared" si="165"/>
        <v>2.6529123954453575</v>
      </c>
      <c r="CP66" s="18">
        <f t="shared" si="165"/>
        <v>3.9651617218468376</v>
      </c>
      <c r="CR66" s="68">
        <f t="shared" si="137"/>
        <v>1.3555374117373307</v>
      </c>
      <c r="CS66" s="69">
        <f t="shared" si="138"/>
        <v>37.485706808354536</v>
      </c>
      <c r="CT66" s="69">
        <f t="shared" si="139"/>
        <v>38.841244220091866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0.61302226967248807</v>
      </c>
      <c r="C67" s="18">
        <f t="shared" si="157"/>
        <v>0.54623091381239486</v>
      </c>
      <c r="D67" s="18">
        <f t="shared" si="157"/>
        <v>0.38922854768768178</v>
      </c>
      <c r="E67" s="18">
        <f t="shared" si="157"/>
        <v>0.59335130567580463</v>
      </c>
      <c r="F67" s="18">
        <f t="shared" si="157"/>
        <v>0.88855530979002717</v>
      </c>
      <c r="H67" s="68">
        <f t="shared" si="105"/>
        <v>321.14585519870087</v>
      </c>
      <c r="I67" s="69">
        <f t="shared" si="106"/>
        <v>159.83844627211909</v>
      </c>
      <c r="J67" s="69">
        <f t="shared" si="107"/>
        <v>480.98430147082001</v>
      </c>
      <c r="L67" t="str">
        <f t="shared" si="140"/>
        <v>81 Process, plant and machine operatives</v>
      </c>
      <c r="M67" s="18">
        <f t="shared" si="158"/>
        <v>0.48801673051282718</v>
      </c>
      <c r="N67" s="18">
        <f t="shared" si="158"/>
        <v>0.4702675746720511</v>
      </c>
      <c r="O67" s="18">
        <f t="shared" si="158"/>
        <v>0.37223755160602273</v>
      </c>
      <c r="P67" s="18">
        <f t="shared" si="158"/>
        <v>0.51584572842040832</v>
      </c>
      <c r="Q67" s="18">
        <f t="shared" si="158"/>
        <v>0.59775013620841988</v>
      </c>
      <c r="S67" s="68">
        <f t="shared" si="109"/>
        <v>198.70845763647779</v>
      </c>
      <c r="T67" s="69">
        <f t="shared" si="110"/>
        <v>121.69624748313099</v>
      </c>
      <c r="U67" s="69">
        <f t="shared" si="111"/>
        <v>320.40470511960876</v>
      </c>
      <c r="W67" t="str">
        <f t="shared" si="141"/>
        <v>81 Process, plant and machine operatives</v>
      </c>
      <c r="X67" s="18">
        <f t="shared" si="159"/>
        <v>0.69988171427420875</v>
      </c>
      <c r="Y67" s="18">
        <f t="shared" si="159"/>
        <v>0.62253637884569135</v>
      </c>
      <c r="Z67" s="18">
        <f t="shared" si="159"/>
        <v>0.52333582639167098</v>
      </c>
      <c r="AA67" s="18">
        <f t="shared" si="159"/>
        <v>0.75225198520835179</v>
      </c>
      <c r="AB67" s="18">
        <f t="shared" si="159"/>
        <v>1.0230329797728537</v>
      </c>
      <c r="AD67" s="68">
        <f t="shared" si="113"/>
        <v>157.46570055717226</v>
      </c>
      <c r="AE67" s="69">
        <f t="shared" si="114"/>
        <v>103.70037205356432</v>
      </c>
      <c r="AF67" s="69">
        <f t="shared" si="115"/>
        <v>261.16607261073659</v>
      </c>
      <c r="AH67" t="str">
        <f t="shared" si="142"/>
        <v>81 Process, plant and machine operatives</v>
      </c>
      <c r="AI67" s="18">
        <f t="shared" si="160"/>
        <v>0.94753716313232106</v>
      </c>
      <c r="AJ67" s="18">
        <f t="shared" si="160"/>
        <v>0.98672890100718913</v>
      </c>
      <c r="AK67" s="18">
        <f t="shared" si="160"/>
        <v>0.91364973900427415</v>
      </c>
      <c r="AL67" s="18">
        <f t="shared" si="160"/>
        <v>1.2899982653361544</v>
      </c>
      <c r="AM67" s="18">
        <f t="shared" si="160"/>
        <v>1.6608735869176203</v>
      </c>
      <c r="AO67" s="68">
        <f t="shared" si="117"/>
        <v>107.2765990809206</v>
      </c>
      <c r="AP67" s="69">
        <f t="shared" si="118"/>
        <v>82.119087172497345</v>
      </c>
      <c r="AQ67" s="69">
        <f t="shared" si="119"/>
        <v>189.39568625341792</v>
      </c>
      <c r="AS67" t="str">
        <f t="shared" si="143"/>
        <v>81 Process, plant and machine operatives</v>
      </c>
      <c r="AT67" s="18">
        <f t="shared" si="161"/>
        <v>2.4342942869696964</v>
      </c>
      <c r="AU67" s="18">
        <f t="shared" si="161"/>
        <v>2.2772232991431345</v>
      </c>
      <c r="AV67" s="18">
        <f t="shared" si="161"/>
        <v>2.0589868098642876</v>
      </c>
      <c r="AW67" s="18">
        <f t="shared" si="161"/>
        <v>2.5095804596825841</v>
      </c>
      <c r="AX67" s="18">
        <f t="shared" si="161"/>
        <v>2.8532012987129991</v>
      </c>
      <c r="AZ67" s="68">
        <f t="shared" si="121"/>
        <v>78.478438542119477</v>
      </c>
      <c r="BA67" s="69">
        <f t="shared" si="122"/>
        <v>74.697963562908527</v>
      </c>
      <c r="BB67" s="69">
        <f t="shared" si="123"/>
        <v>153.17640210502799</v>
      </c>
      <c r="BD67" t="str">
        <f t="shared" si="144"/>
        <v>81 Process, plant and machine operatives</v>
      </c>
      <c r="BE67" s="18">
        <f t="shared" si="162"/>
        <v>3.8061295704506266</v>
      </c>
      <c r="BF67" s="18">
        <f t="shared" si="162"/>
        <v>3.6854465331281476</v>
      </c>
      <c r="BG67" s="18">
        <f t="shared" si="162"/>
        <v>3.4015843900131286</v>
      </c>
      <c r="BH67" s="18">
        <f t="shared" si="162"/>
        <v>3.7319080427612685</v>
      </c>
      <c r="BI67" s="18">
        <f t="shared" si="162"/>
        <v>3.7707118865589186</v>
      </c>
      <c r="BK67" s="68">
        <f t="shared" si="125"/>
        <v>17.039557646568401</v>
      </c>
      <c r="BL67" s="69">
        <f t="shared" si="126"/>
        <v>40.540300790812459</v>
      </c>
      <c r="BM67" s="69">
        <f t="shared" si="127"/>
        <v>57.579858437380857</v>
      </c>
      <c r="BO67" t="str">
        <f t="shared" si="145"/>
        <v>81 Process, plant and machine operatives</v>
      </c>
      <c r="BP67" s="18">
        <f t="shared" si="163"/>
        <v>4.8061447272039066</v>
      </c>
      <c r="BQ67" s="18">
        <f t="shared" si="163"/>
        <v>4.7464192700511285</v>
      </c>
      <c r="BR67" s="18">
        <f t="shared" si="163"/>
        <v>4.3530771581817955</v>
      </c>
      <c r="BS67" s="18">
        <f t="shared" si="163"/>
        <v>5.1336638831872587</v>
      </c>
      <c r="BT67" s="18">
        <f t="shared" si="163"/>
        <v>5.4288276328423493</v>
      </c>
      <c r="BV67" s="68">
        <f t="shared" si="129"/>
        <v>-13.828200119719325</v>
      </c>
      <c r="BW67" s="69">
        <f t="shared" si="130"/>
        <v>38.958115231525021</v>
      </c>
      <c r="BX67" s="69">
        <f t="shared" si="131"/>
        <v>25.129915111805694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6.2139061873284867</v>
      </c>
      <c r="CC67" s="18">
        <f t="shared" si="164"/>
        <v>5.817437731283424</v>
      </c>
      <c r="CD67" s="18">
        <f t="shared" si="164"/>
        <v>6.4474847266902042</v>
      </c>
      <c r="CE67" s="18">
        <f t="shared" si="164"/>
        <v>4.9824416267718874</v>
      </c>
      <c r="CG67" s="68">
        <f t="shared" si="133"/>
        <v>-49.653810034871057</v>
      </c>
      <c r="CH67" s="69">
        <f t="shared" si="134"/>
        <v>28.934349631853536</v>
      </c>
      <c r="CI67" s="69">
        <f t="shared" si="135"/>
        <v>-20.719460403017528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7.0494814677162134</v>
      </c>
      <c r="CN67" s="18">
        <f t="shared" si="165"/>
        <v>6.741801600627106</v>
      </c>
      <c r="CO67" s="18">
        <f t="shared" si="165"/>
        <v>4.2210840794862143</v>
      </c>
      <c r="CP67" s="18">
        <f t="shared" si="165"/>
        <v>2.4593127966797672</v>
      </c>
      <c r="CR67" s="68">
        <f t="shared" si="137"/>
        <v>-82.373802827840763</v>
      </c>
      <c r="CS67" s="69">
        <f t="shared" si="138"/>
        <v>12.364043040182054</v>
      </c>
      <c r="CT67" s="69">
        <f t="shared" si="139"/>
        <v>-70.009759787658723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0.62275681294771246</v>
      </c>
      <c r="C68" s="18">
        <f t="shared" si="157"/>
        <v>0.58791789280972429</v>
      </c>
      <c r="D68" s="18">
        <f t="shared" si="157"/>
        <v>0.52593522473834087</v>
      </c>
      <c r="E68" s="18">
        <f t="shared" si="157"/>
        <v>0.66158959052999367</v>
      </c>
      <c r="F68" s="18">
        <f t="shared" si="157"/>
        <v>0.74995001493779123</v>
      </c>
      <c r="H68" s="68">
        <f t="shared" si="105"/>
        <v>163.05878472133796</v>
      </c>
      <c r="I68" s="69">
        <f t="shared" si="106"/>
        <v>143.64365779569462</v>
      </c>
      <c r="J68" s="69">
        <f t="shared" si="107"/>
        <v>306.70244251703258</v>
      </c>
      <c r="L68" t="str">
        <f t="shared" si="140"/>
        <v>82 Transport and mobile machine drivers and operatives</v>
      </c>
      <c r="M68" s="18">
        <f t="shared" si="158"/>
        <v>0.56469748504200479</v>
      </c>
      <c r="N68" s="18">
        <f t="shared" si="158"/>
        <v>0.52812417985459492</v>
      </c>
      <c r="O68" s="18">
        <f t="shared" si="158"/>
        <v>0.46162863326347947</v>
      </c>
      <c r="P68" s="18">
        <f t="shared" si="158"/>
        <v>0.52543383124224208</v>
      </c>
      <c r="Q68" s="18">
        <f t="shared" si="158"/>
        <v>0.55839247977332251</v>
      </c>
      <c r="S68" s="68">
        <f t="shared" si="109"/>
        <v>125.00638411658525</v>
      </c>
      <c r="T68" s="69">
        <f t="shared" si="110"/>
        <v>123.18930730748474</v>
      </c>
      <c r="U68" s="69">
        <f t="shared" si="111"/>
        <v>248.19569142406999</v>
      </c>
      <c r="W68" t="str">
        <f t="shared" si="141"/>
        <v>82 Transport and mobile machine drivers and operatives</v>
      </c>
      <c r="X68" s="18">
        <f t="shared" si="159"/>
        <v>0.90537903570676681</v>
      </c>
      <c r="Y68" s="18">
        <f t="shared" si="159"/>
        <v>0.93889757335473401</v>
      </c>
      <c r="Z68" s="18">
        <f t="shared" si="159"/>
        <v>0.9164213678014298</v>
      </c>
      <c r="AA68" s="18">
        <f t="shared" si="159"/>
        <v>1.0493818332015596</v>
      </c>
      <c r="AB68" s="18">
        <f t="shared" si="159"/>
        <v>1.2460756236721988</v>
      </c>
      <c r="AD68" s="68">
        <f t="shared" si="113"/>
        <v>79.085080415092918</v>
      </c>
      <c r="AE68" s="69">
        <f t="shared" si="114"/>
        <v>102.14706503088735</v>
      </c>
      <c r="AF68" s="69">
        <f t="shared" si="115"/>
        <v>181.23214544598028</v>
      </c>
      <c r="AH68" t="str">
        <f t="shared" si="142"/>
        <v>82 Transport and mobile machine drivers and operatives</v>
      </c>
      <c r="AI68" s="18">
        <f t="shared" si="160"/>
        <v>1.2867057598465246</v>
      </c>
      <c r="AJ68" s="18">
        <f t="shared" si="160"/>
        <v>1.5182786076503487</v>
      </c>
      <c r="AK68" s="18">
        <f t="shared" si="160"/>
        <v>1.5252356922396682</v>
      </c>
      <c r="AL68" s="18">
        <f t="shared" si="160"/>
        <v>1.8294222463642436</v>
      </c>
      <c r="AM68" s="18">
        <f t="shared" si="160"/>
        <v>2.1631324397024621</v>
      </c>
      <c r="AO68" s="68">
        <f t="shared" si="117"/>
        <v>61.711006756482213</v>
      </c>
      <c r="AP68" s="69">
        <f t="shared" si="118"/>
        <v>91.743933983437813</v>
      </c>
      <c r="AQ68" s="69">
        <f t="shared" si="119"/>
        <v>153.45494073992003</v>
      </c>
      <c r="AS68" t="str">
        <f t="shared" si="143"/>
        <v>82 Transport and mobile machine drivers and operatives</v>
      </c>
      <c r="AT68" s="18">
        <f t="shared" si="161"/>
        <v>2.5529194197908334</v>
      </c>
      <c r="AU68" s="18">
        <f t="shared" si="161"/>
        <v>2.5851036663512215</v>
      </c>
      <c r="AV68" s="18">
        <f t="shared" si="161"/>
        <v>2.5134926214373179</v>
      </c>
      <c r="AW68" s="18">
        <f t="shared" si="161"/>
        <v>2.84314120922935</v>
      </c>
      <c r="AX68" s="18">
        <f t="shared" si="161"/>
        <v>3.1687768851352716</v>
      </c>
      <c r="AZ68" s="68">
        <f t="shared" si="121"/>
        <v>62.375669960363247</v>
      </c>
      <c r="BA68" s="69">
        <f t="shared" si="122"/>
        <v>96.97293754747686</v>
      </c>
      <c r="BB68" s="69">
        <f t="shared" si="123"/>
        <v>159.34860750784011</v>
      </c>
      <c r="BD68" t="str">
        <f t="shared" si="144"/>
        <v>82 Transport and mobile machine drivers and operatives</v>
      </c>
      <c r="BE68" s="18">
        <f t="shared" si="162"/>
        <v>3.6313809406268134</v>
      </c>
      <c r="BF68" s="18">
        <f t="shared" si="162"/>
        <v>3.8182688074246478</v>
      </c>
      <c r="BG68" s="18">
        <f t="shared" si="162"/>
        <v>3.5439302176766394</v>
      </c>
      <c r="BH68" s="18">
        <f t="shared" si="162"/>
        <v>3.6687809322412246</v>
      </c>
      <c r="BI68" s="18">
        <f t="shared" si="162"/>
        <v>3.7924818980012502</v>
      </c>
      <c r="BK68" s="68">
        <f t="shared" si="125"/>
        <v>12.987116758722822</v>
      </c>
      <c r="BL68" s="69">
        <f t="shared" si="126"/>
        <v>52.119834540666879</v>
      </c>
      <c r="BM68" s="69">
        <f t="shared" si="127"/>
        <v>65.106951299389706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5.7766405465303574</v>
      </c>
      <c r="BR68" s="18">
        <f t="shared" si="163"/>
        <v>5.2557886729546981</v>
      </c>
      <c r="BS68" s="18">
        <f t="shared" si="163"/>
        <v>5.8459665200721966</v>
      </c>
      <c r="BT68" s="18">
        <f t="shared" si="163"/>
        <v>6.6124696900131914</v>
      </c>
      <c r="BV68" s="68">
        <f t="shared" si="129"/>
        <v>-13.067678764725454</v>
      </c>
      <c r="BW68" s="69">
        <f t="shared" si="130"/>
        <v>49.47058644683424</v>
      </c>
      <c r="BX68" s="69">
        <f t="shared" si="131"/>
        <v>36.40290768210879</v>
      </c>
      <c r="BZ68" t="str">
        <f t="shared" si="146"/>
        <v>82 Transport and mobile machine drivers and operatives</v>
      </c>
      <c r="CA68" s="18">
        <f t="shared" si="164"/>
        <v>7.96164634128308</v>
      </c>
      <c r="CB68" s="18">
        <f t="shared" si="164"/>
        <v>7.4026608599498456</v>
      </c>
      <c r="CC68" s="18">
        <f t="shared" si="164"/>
        <v>7.3935151773771883</v>
      </c>
      <c r="CD68" s="18">
        <f t="shared" si="164"/>
        <v>7.9447078765674863</v>
      </c>
      <c r="CE68" s="18">
        <f t="shared" si="164"/>
        <v>8.9028064735294699</v>
      </c>
      <c r="CG68" s="68">
        <f t="shared" si="133"/>
        <v>-29.21648936998945</v>
      </c>
      <c r="CH68" s="69">
        <f t="shared" si="134"/>
        <v>40.071499292051435</v>
      </c>
      <c r="CI68" s="69">
        <f t="shared" si="135"/>
        <v>10.855009922061985</v>
      </c>
      <c r="CK68" t="str">
        <f t="shared" si="147"/>
        <v>82 Transport and mobile machine drivers and operatives</v>
      </c>
      <c r="CL68" s="18">
        <f t="shared" si="165"/>
        <v>8.6383065231857881</v>
      </c>
      <c r="CM68" s="18">
        <f t="shared" si="165"/>
        <v>9.8740027459214943</v>
      </c>
      <c r="CN68" s="18">
        <f t="shared" si="165"/>
        <v>10.201111358303917</v>
      </c>
      <c r="CO68" s="18">
        <f t="shared" si="165"/>
        <v>10.674819127146778</v>
      </c>
      <c r="CP68" s="18">
        <f t="shared" si="165"/>
        <v>8.2573601735376414</v>
      </c>
      <c r="CR68" s="68">
        <f t="shared" si="137"/>
        <v>-60.887591331300428</v>
      </c>
      <c r="CS68" s="69">
        <f t="shared" si="138"/>
        <v>29.702785660199478</v>
      </c>
      <c r="CT68" s="69">
        <f t="shared" si="139"/>
        <v>-31.18480567110095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7.0117269775842404E-3</v>
      </c>
      <c r="C69" s="18">
        <f t="shared" si="157"/>
        <v>6.1552191552258816E-3</v>
      </c>
      <c r="D69" s="18">
        <f t="shared" si="157"/>
        <v>5.1032815160490432E-3</v>
      </c>
      <c r="E69" s="18">
        <f t="shared" si="157"/>
        <v>2.5045753182057134E-2</v>
      </c>
      <c r="F69" s="18">
        <f t="shared" si="157"/>
        <v>4.6431578395001047E-2</v>
      </c>
      <c r="H69" s="68">
        <f t="shared" si="105"/>
        <v>1578.4819340919341</v>
      </c>
      <c r="I69" s="69">
        <f t="shared" si="106"/>
        <v>722.97801219749977</v>
      </c>
      <c r="J69" s="69">
        <f t="shared" si="107"/>
        <v>2301.4599462894339</v>
      </c>
      <c r="L69" t="str">
        <f t="shared" si="140"/>
        <v>91 Elementary trades and related occupations</v>
      </c>
      <c r="M69" s="18">
        <f t="shared" si="158"/>
        <v>0.27490997719251092</v>
      </c>
      <c r="N69" s="18">
        <f t="shared" si="158"/>
        <v>0.2166194362466789</v>
      </c>
      <c r="O69" s="18">
        <f t="shared" si="158"/>
        <v>0.15444257412502921</v>
      </c>
      <c r="P69" s="18">
        <f t="shared" si="158"/>
        <v>0.34116514765891381</v>
      </c>
      <c r="Q69" s="18">
        <f t="shared" si="158"/>
        <v>0.53799258533964811</v>
      </c>
      <c r="S69" s="68">
        <f t="shared" si="109"/>
        <v>547.97354825459297</v>
      </c>
      <c r="T69" s="69">
        <f t="shared" si="110"/>
        <v>271.0382752559043</v>
      </c>
      <c r="U69" s="69">
        <f t="shared" si="111"/>
        <v>819.01182351049715</v>
      </c>
      <c r="W69" t="str">
        <f t="shared" si="141"/>
        <v>91 Elementary trades and related occupations</v>
      </c>
      <c r="X69" s="18">
        <f t="shared" si="159"/>
        <v>0.47056121274615964</v>
      </c>
      <c r="Y69" s="18">
        <f t="shared" si="159"/>
        <v>0.40511376493504658</v>
      </c>
      <c r="Z69" s="18">
        <f t="shared" si="159"/>
        <v>0.33885215587632522</v>
      </c>
      <c r="AA69" s="18">
        <f t="shared" si="159"/>
        <v>0.82577775888794969</v>
      </c>
      <c r="AB69" s="18">
        <f t="shared" si="159"/>
        <v>1.1103954390563766</v>
      </c>
      <c r="AD69" s="68">
        <f t="shared" si="113"/>
        <v>331.59621671641048</v>
      </c>
      <c r="AE69" s="69">
        <f t="shared" si="114"/>
        <v>216.13845024506247</v>
      </c>
      <c r="AF69" s="69">
        <f t="shared" si="115"/>
        <v>547.73466696147284</v>
      </c>
      <c r="AH69" t="str">
        <f t="shared" si="142"/>
        <v>91 Elementary trades and related occupations</v>
      </c>
      <c r="AI69" s="18">
        <f t="shared" si="160"/>
        <v>0.87261715977928356</v>
      </c>
      <c r="AJ69" s="18">
        <f t="shared" si="160"/>
        <v>0.86696733759904709</v>
      </c>
      <c r="AK69" s="18">
        <f t="shared" si="160"/>
        <v>0.74343303393634808</v>
      </c>
      <c r="AL69" s="18">
        <f t="shared" si="160"/>
        <v>2.180241600579679</v>
      </c>
      <c r="AM69" s="18">
        <f t="shared" si="160"/>
        <v>3.3663577904130881</v>
      </c>
      <c r="AO69" s="68">
        <f t="shared" si="117"/>
        <v>416.31155926856769</v>
      </c>
      <c r="AP69" s="69">
        <f t="shared" si="118"/>
        <v>262.55433737405139</v>
      </c>
      <c r="AQ69" s="69">
        <f t="shared" si="119"/>
        <v>678.86589664261896</v>
      </c>
      <c r="AS69" t="str">
        <f t="shared" si="143"/>
        <v>91 Elementary trades and related occupations</v>
      </c>
      <c r="AT69" s="18">
        <f t="shared" si="161"/>
        <v>1.1005775954253683</v>
      </c>
      <c r="AU69" s="18">
        <f t="shared" si="161"/>
        <v>0.99049084419542544</v>
      </c>
      <c r="AV69" s="18">
        <f t="shared" si="161"/>
        <v>0.96529498037297401</v>
      </c>
      <c r="AW69" s="18">
        <f t="shared" si="161"/>
        <v>2.2691686380674541</v>
      </c>
      <c r="AX69" s="18">
        <f t="shared" si="161"/>
        <v>2.9633002517675129</v>
      </c>
      <c r="AZ69" s="68">
        <f t="shared" si="121"/>
        <v>295.38712140562365</v>
      </c>
      <c r="BA69" s="69">
        <f t="shared" si="122"/>
        <v>180.53469594169925</v>
      </c>
      <c r="BB69" s="69">
        <f t="shared" si="123"/>
        <v>475.92181734732293</v>
      </c>
      <c r="BD69" t="str">
        <f t="shared" si="144"/>
        <v>91 Elementary trades and related occupations</v>
      </c>
      <c r="BE69" s="18">
        <f t="shared" si="162"/>
        <v>1.4933756989722045</v>
      </c>
      <c r="BF69" s="18">
        <f t="shared" si="162"/>
        <v>1.2865008746695437</v>
      </c>
      <c r="BG69" s="18">
        <f t="shared" si="162"/>
        <v>1.2251988084333605</v>
      </c>
      <c r="BH69" s="18">
        <f t="shared" si="162"/>
        <v>2.3838745754795947</v>
      </c>
      <c r="BI69" s="18">
        <f t="shared" si="162"/>
        <v>3.2003389044488131</v>
      </c>
      <c r="BK69" s="68">
        <f t="shared" si="125"/>
        <v>175.79092837891227</v>
      </c>
      <c r="BL69" s="69">
        <f t="shared" si="126"/>
        <v>102.26191865806823</v>
      </c>
      <c r="BM69" s="69">
        <f t="shared" si="127"/>
        <v>278.05284703698049</v>
      </c>
      <c r="BO69" t="str">
        <f t="shared" si="145"/>
        <v>91 Elementary trades and related occupations</v>
      </c>
      <c r="BP69" s="18">
        <f t="shared" si="163"/>
        <v>2.5538558301610723</v>
      </c>
      <c r="BQ69" s="18">
        <f t="shared" si="163"/>
        <v>2.2730965674781549</v>
      </c>
      <c r="BR69" s="18">
        <f t="shared" si="163"/>
        <v>2.1088846484959753</v>
      </c>
      <c r="BS69" s="18">
        <f t="shared" si="163"/>
        <v>3.9172203906643071</v>
      </c>
      <c r="BT69" s="18">
        <f t="shared" si="163"/>
        <v>5.1320765632758301</v>
      </c>
      <c r="BV69" s="68">
        <f t="shared" si="129"/>
        <v>68.149576487912086</v>
      </c>
      <c r="BW69" s="69">
        <f t="shared" si="130"/>
        <v>68.313386241861977</v>
      </c>
      <c r="BX69" s="69">
        <f t="shared" si="131"/>
        <v>136.46296272977406</v>
      </c>
      <c r="BZ69" t="str">
        <f t="shared" si="146"/>
        <v>91 Elementary trades and related occupations</v>
      </c>
      <c r="CA69" s="18">
        <f t="shared" si="164"/>
        <v>4.9855216986166742</v>
      </c>
      <c r="CB69" s="18">
        <f t="shared" si="164"/>
        <v>4.6786750843319114</v>
      </c>
      <c r="CC69" s="18">
        <f t="shared" si="164"/>
        <v>4.555816537211359</v>
      </c>
      <c r="CD69" s="18">
        <f t="shared" si="164"/>
        <v>8.6343015339912004</v>
      </c>
      <c r="CE69" s="18">
        <f t="shared" si="164"/>
        <v>11.442628474130943</v>
      </c>
      <c r="CG69" s="68">
        <f t="shared" si="133"/>
        <v>47.643966712269517</v>
      </c>
      <c r="CH69" s="69">
        <f t="shared" si="134"/>
        <v>63.425342742686972</v>
      </c>
      <c r="CI69" s="69">
        <f t="shared" si="135"/>
        <v>111.06930945495648</v>
      </c>
      <c r="CK69" t="str">
        <f t="shared" si="147"/>
        <v>91 Elementary trades and related occupations</v>
      </c>
      <c r="CL69" s="18">
        <f t="shared" si="165"/>
        <v>6.1863725177584037</v>
      </c>
      <c r="CM69" s="18">
        <f t="shared" si="165"/>
        <v>5.7689549308951591</v>
      </c>
      <c r="CN69" s="18">
        <f t="shared" si="165"/>
        <v>5.8676477779004932</v>
      </c>
      <c r="CO69" s="18">
        <f t="shared" si="165"/>
        <v>11.322112412869563</v>
      </c>
      <c r="CP69" s="18">
        <f t="shared" si="165"/>
        <v>11.559347630288059</v>
      </c>
      <c r="CR69" s="68">
        <f t="shared" si="137"/>
        <v>-4.8102665469211043</v>
      </c>
      <c r="CS69" s="69">
        <f t="shared" si="138"/>
        <v>46.568420971199345</v>
      </c>
      <c r="CT69" s="69">
        <f t="shared" si="139"/>
        <v>41.758154424278246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0.50723903173891027</v>
      </c>
      <c r="C70" s="18">
        <f t="shared" si="157"/>
        <v>0.50675267133645285</v>
      </c>
      <c r="D70" s="18">
        <f t="shared" si="157"/>
        <v>0.43331392868157642</v>
      </c>
      <c r="E70" s="18">
        <f t="shared" si="157"/>
        <v>0.45975994594150205</v>
      </c>
      <c r="F70" s="18">
        <f t="shared" si="157"/>
        <v>0.47989583208995323</v>
      </c>
      <c r="H70" s="68">
        <f t="shared" si="105"/>
        <v>104.31350716819404</v>
      </c>
      <c r="I70" s="69">
        <f t="shared" si="106"/>
        <v>99.851761345438746</v>
      </c>
      <c r="J70" s="69">
        <f t="shared" si="107"/>
        <v>204.16526851363278</v>
      </c>
      <c r="L70" t="str">
        <f t="shared" ref="L70" si="166">A70</f>
        <v>92 Elementary administration and service occupations</v>
      </c>
      <c r="M70" s="18">
        <f t="shared" si="158"/>
        <v>1.8275688710481037</v>
      </c>
      <c r="N70" s="18">
        <f t="shared" si="158"/>
        <v>1.6604986313698027</v>
      </c>
      <c r="O70" s="18">
        <f t="shared" si="158"/>
        <v>1.436782180496293</v>
      </c>
      <c r="P70" s="18">
        <f t="shared" si="158"/>
        <v>1.5404735410453561</v>
      </c>
      <c r="Q70" s="18">
        <f t="shared" si="158"/>
        <v>1.5767009436683515</v>
      </c>
      <c r="S70" s="68">
        <f t="shared" si="109"/>
        <v>104.12980142212929</v>
      </c>
      <c r="T70" s="69">
        <f t="shared" si="110"/>
        <v>99.175532998426846</v>
      </c>
      <c r="U70" s="69">
        <f t="shared" si="111"/>
        <v>203.30533442055616</v>
      </c>
      <c r="W70" t="str">
        <f t="shared" ref="W70" si="167">A70</f>
        <v>92 Elementary administration and service occupations</v>
      </c>
      <c r="X70" s="18">
        <f t="shared" si="159"/>
        <v>3.2421687493465239</v>
      </c>
      <c r="Y70" s="18">
        <f t="shared" si="159"/>
        <v>3.2129487411005653</v>
      </c>
      <c r="Z70" s="18">
        <f t="shared" si="159"/>
        <v>2.8877541462121745</v>
      </c>
      <c r="AA70" s="18">
        <f t="shared" si="159"/>
        <v>2.935833197683233</v>
      </c>
      <c r="AB70" s="18">
        <f t="shared" si="159"/>
        <v>2.9823002376837593</v>
      </c>
      <c r="AD70" s="68">
        <f t="shared" si="113"/>
        <v>36.019558225742252</v>
      </c>
      <c r="AE70" s="69">
        <f t="shared" si="114"/>
        <v>76.941129811262755</v>
      </c>
      <c r="AF70" s="69">
        <f t="shared" si="115"/>
        <v>112.96068803700501</v>
      </c>
      <c r="AH70" t="str">
        <f t="shared" ref="AH70" si="168">L70</f>
        <v>92 Elementary administration and service occupations</v>
      </c>
      <c r="AI70" s="18">
        <f t="shared" si="160"/>
        <v>4.6515559081774782</v>
      </c>
      <c r="AJ70" s="18">
        <f t="shared" si="160"/>
        <v>5.3669371944875959</v>
      </c>
      <c r="AK70" s="18">
        <f t="shared" si="160"/>
        <v>5.161871970275147</v>
      </c>
      <c r="AL70" s="18">
        <f t="shared" si="160"/>
        <v>5.5354434488017779</v>
      </c>
      <c r="AM70" s="18">
        <f t="shared" si="160"/>
        <v>6.256573778547164</v>
      </c>
      <c r="AO70" s="68">
        <f t="shared" si="117"/>
        <v>38.204687065895541</v>
      </c>
      <c r="AP70" s="69">
        <f t="shared" si="118"/>
        <v>74.460477792787572</v>
      </c>
      <c r="AQ70" s="69">
        <f t="shared" si="119"/>
        <v>112.66516485868311</v>
      </c>
      <c r="AS70" t="str">
        <f t="shared" ref="AS70" si="169">W70</f>
        <v>92 Elementary administration and service occupations</v>
      </c>
      <c r="AT70" s="18">
        <f t="shared" si="161"/>
        <v>5.0932975831439897</v>
      </c>
      <c r="AU70" s="18">
        <f t="shared" si="161"/>
        <v>5.0078610828689127</v>
      </c>
      <c r="AV70" s="18">
        <f t="shared" si="161"/>
        <v>4.7286132914021888</v>
      </c>
      <c r="AW70" s="18">
        <f t="shared" si="161"/>
        <v>4.5161741602907703</v>
      </c>
      <c r="AX70" s="18">
        <f t="shared" si="161"/>
        <v>4.5680667019447361</v>
      </c>
      <c r="AZ70" s="68">
        <f t="shared" si="121"/>
        <v>24.424397763226718</v>
      </c>
      <c r="BA70" s="69">
        <f t="shared" si="122"/>
        <v>67.563913275807707</v>
      </c>
      <c r="BB70" s="69">
        <f t="shared" si="123"/>
        <v>91.988311039034414</v>
      </c>
      <c r="BD70" t="str">
        <f t="shared" ref="BD70" si="170">AH70</f>
        <v>92 Elementary administration and service occupations</v>
      </c>
      <c r="BE70" s="18">
        <f t="shared" si="162"/>
        <v>7.8552037548233384</v>
      </c>
      <c r="BF70" s="18">
        <f t="shared" si="162"/>
        <v>7.214768315922127</v>
      </c>
      <c r="BG70" s="18">
        <f t="shared" si="162"/>
        <v>6.6709254930339243</v>
      </c>
      <c r="BH70" s="18">
        <f t="shared" si="162"/>
        <v>5.7513638164917582</v>
      </c>
      <c r="BI70" s="18">
        <f t="shared" si="162"/>
        <v>5.3280219323948153</v>
      </c>
      <c r="BK70" s="68">
        <f t="shared" si="125"/>
        <v>-15.672255326438952</v>
      </c>
      <c r="BL70" s="69">
        <f t="shared" si="126"/>
        <v>40.379896869717072</v>
      </c>
      <c r="BM70" s="69">
        <f t="shared" si="127"/>
        <v>24.707641543278125</v>
      </c>
      <c r="BO70" t="str">
        <f t="shared" ref="BO70" si="171">AS70</f>
        <v>92 Elementary administration and service occupations</v>
      </c>
      <c r="BP70" s="18">
        <f t="shared" si="163"/>
        <v>12.36402314853955</v>
      </c>
      <c r="BQ70" s="18">
        <f t="shared" si="163"/>
        <v>12.449057693851483</v>
      </c>
      <c r="BR70" s="18">
        <f t="shared" si="163"/>
        <v>11.656037040248272</v>
      </c>
      <c r="BS70" s="18">
        <f t="shared" si="163"/>
        <v>10.85219631002216</v>
      </c>
      <c r="BT70" s="18">
        <f t="shared" si="163"/>
        <v>10.92467406657525</v>
      </c>
      <c r="BV70" s="68">
        <f t="shared" si="129"/>
        <v>-35.239074538154476</v>
      </c>
      <c r="BW70" s="69">
        <f t="shared" si="130"/>
        <v>36.156916664092776</v>
      </c>
      <c r="BX70" s="69">
        <f t="shared" si="131"/>
        <v>0.91784212593829917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17.221936656703711</v>
      </c>
      <c r="CD70" s="18">
        <f t="shared" si="164"/>
        <v>16.539410642431669</v>
      </c>
      <c r="CE70" s="18">
        <f t="shared" si="164"/>
        <v>17.114618047230564</v>
      </c>
      <c r="CG70" s="68">
        <f t="shared" si="133"/>
        <v>-41.582716462709293</v>
      </c>
      <c r="CH70" s="69">
        <f t="shared" si="134"/>
        <v>29.802005273411424</v>
      </c>
      <c r="CI70" s="69">
        <f t="shared" si="135"/>
        <v>-11.780711189297868</v>
      </c>
      <c r="CK70" t="str">
        <f t="shared" ref="CK70" si="173">BO70</f>
        <v>92 Elementary administration and service occupations</v>
      </c>
      <c r="CL70" s="18">
        <f t="shared" si="165"/>
        <v>24.918201214713115</v>
      </c>
      <c r="CM70" s="18">
        <f t="shared" si="165"/>
        <v>21.553704620866618</v>
      </c>
      <c r="CN70" s="18">
        <f t="shared" si="165"/>
        <v>19.757555399639578</v>
      </c>
      <c r="CO70" s="18">
        <f t="shared" si="165"/>
        <v>14.683195954832835</v>
      </c>
      <c r="CP70" s="18">
        <f t="shared" si="165"/>
        <v>12.902258110784398</v>
      </c>
      <c r="CR70" s="68">
        <f t="shared" si="137"/>
        <v>-68.446078583002418</v>
      </c>
      <c r="CS70" s="69">
        <f t="shared" si="138"/>
        <v>16.017141488646011</v>
      </c>
      <c r="CT70" s="69">
        <f t="shared" si="139"/>
        <v>-52.428937094356399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84.48146983941065</v>
      </c>
      <c r="I72" s="67">
        <f>IF(D35&gt;0,I35/D35*100,0)</f>
        <v>76.627759983411607</v>
      </c>
      <c r="J72" s="67">
        <f t="shared" ref="J72" si="175">IF(D35&gt;0,(J35/D35)*100,0)</f>
        <v>161.10922982282224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86.015022296614958</v>
      </c>
      <c r="T72" s="67">
        <f t="shared" ref="T72" si="177">IF(O35&gt;0,T35/O35*100,0)</f>
        <v>81.522847777601797</v>
      </c>
      <c r="U72" s="67">
        <f t="shared" ref="U72" si="178">IF(O35&gt;0,(U35/O35)*100,0)</f>
        <v>167.53787007421676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31.707411034310052</v>
      </c>
      <c r="AE72" s="67">
        <f t="shared" ref="AE72" si="180">IF(Z35&gt;0,AE35/Z35*100,0)</f>
        <v>64.791583523059657</v>
      </c>
      <c r="AF72" s="67">
        <f t="shared" ref="AF72" si="181">IF(Z35&gt;0,(AF35/Z35)*100,0)</f>
        <v>96.498994557369713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14.023253872945052</v>
      </c>
      <c r="AP72" s="67">
        <f t="shared" ref="AP72" si="183">IF(AK35&gt;0,AP35/AK35*100,0)</f>
        <v>57.990881098296519</v>
      </c>
      <c r="AQ72" s="67">
        <f t="shared" ref="AQ72" si="184">IF(AK35&gt;0,(AQ35/AK35)*100,0)</f>
        <v>72.014134971241575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28.797344571923556</v>
      </c>
      <c r="BA72" s="67">
        <f t="shared" ref="BA72" si="186">IF(AV35&gt;0,BA35/AV35*100,0)</f>
        <v>61.042000613124316</v>
      </c>
      <c r="BB72" s="67">
        <f t="shared" ref="BB72" si="187">IF(AV35&gt;0,(BB35/AV35)*100,0)</f>
        <v>89.839345185047875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5.582167050139061</v>
      </c>
      <c r="BL72" s="67">
        <f t="shared" ref="BL72" si="189">IF(BG35&gt;0,BL35/BG35*100,0)</f>
        <v>45.600257947408807</v>
      </c>
      <c r="BM72" s="67">
        <f t="shared" ref="BM72" si="190">IF(BG35&gt;0,(BM35/BG35)*100,0)</f>
        <v>51.182424997547869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-30.903591142040661</v>
      </c>
      <c r="BW72" s="67">
        <f t="shared" ref="BW72" si="192">IF(BR35&gt;0,BW35/BR35*100,0)</f>
        <v>37.05499038795989</v>
      </c>
      <c r="BX72" s="67">
        <f t="shared" ref="BX72" si="193">IF(BR35&gt;0,(BX35/BR35)*100,0)</f>
        <v>6.1513992459192339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-41.216406117884802</v>
      </c>
      <c r="CH72" s="67">
        <f t="shared" ref="CH72" si="195">IF(CC35&gt;0,CH35/CC35*100,0)</f>
        <v>30.028440703398228</v>
      </c>
      <c r="CI72" s="67">
        <f t="shared" ref="CI72" si="196">IF(CC35&gt;0,(CI35/CC35)*100,0)</f>
        <v>-11.187965414486571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-51.680679062596901</v>
      </c>
      <c r="CS72" s="67">
        <f t="shared" ref="CS72" si="198">IF(CN35&gt;0,CS35/CN35*100,0)</f>
        <v>24.602832432057372</v>
      </c>
      <c r="CT72" s="67">
        <f t="shared" ref="CT72" si="199">IF(CN35&gt;0,(CT35/CN35)*100,0)</f>
        <v>-27.077846630539533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Sheffield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Sheffield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Sheffield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Sheffield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Sheffield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Sheffield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Sheffield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Sheffield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Sheffield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5.8972138161399235</v>
      </c>
      <c r="C82" s="18">
        <f t="shared" si="210"/>
        <v>-4.8760871500584058</v>
      </c>
      <c r="D82" s="18">
        <f t="shared" si="210"/>
        <v>4.8281640675794213</v>
      </c>
      <c r="E82" s="18">
        <f t="shared" si="210"/>
        <v>3.3889778816083016</v>
      </c>
      <c r="F82" s="18">
        <f t="shared" ref="F82:F107" si="211">IF(AND(F$6-C$6 &lt;&gt; 0,C8&lt;&gt;0,F8&lt;&gt;0),(EXP(LN(F8/C8)/(F$6-C$6))-1)*100,0)</f>
        <v>3.297277751051908</v>
      </c>
      <c r="H82" s="18">
        <f t="shared" ref="H82:H107" si="212">IF($F$6-$D$6 &lt;&gt; 0,(EXP(LN(1+(H45/100))/($F$6-$D$6))-1)*100,0)</f>
        <v>3.8664977070893336</v>
      </c>
      <c r="I82" s="18">
        <f t="shared" ref="I82:I107" si="213">IF(D8&gt;0,((1+(I8/D8))^(1/($F$6-$D$6))-1)*100,0)</f>
        <v>4.0420366905660643</v>
      </c>
      <c r="J82" s="18">
        <f t="shared" ref="J82:J107" si="214">IF($F$6-$D$6 &lt;&gt; 0,(EXP(LN(1+(J45/100))/($F$6-$D$6))-1)*100,0)</f>
        <v>6.5182771278802232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-5.1156824873385576</v>
      </c>
      <c r="O82" s="18">
        <f t="shared" si="215"/>
        <v>4.3440909167463904</v>
      </c>
      <c r="P82" s="18">
        <f t="shared" si="215"/>
        <v>3.1751630870012093</v>
      </c>
      <c r="Q82" s="18">
        <f t="shared" ref="Q82:Q107" si="216">IF(AND(Q$6-N$6 &lt;&gt; 0,N8&lt;&gt;0,Q8&lt;&gt;0),(EXP(LN(Q8/N8)/(Q$6-N$6))-1)*100,0)</f>
        <v>2.9983662569165848</v>
      </c>
      <c r="S82" s="18">
        <f t="shared" ref="S82:S107" si="217">IF($F$6-$D$6 &lt;&gt; 0,(EXP(LN(1+(S45/100))/($F$6-$D$6))-1)*100,0)</f>
        <v>3.5633433980041929</v>
      </c>
      <c r="T82" s="18">
        <f t="shared" ref="T82:T107" si="218">IF(O8&gt;0,((1+(T8/O8))^(1/($F$6-$D$6))-1)*100,0)</f>
        <v>4.0080891915269756</v>
      </c>
      <c r="U82" s="18">
        <f t="shared" ref="U82:U107" si="219">IF($F$6-$D$6 &lt;&gt; 0,(EXP(LN(1+(U45/100))/($F$6-$D$6))-1)*100,0)</f>
        <v>6.2815586074625562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5.9818277743405313</v>
      </c>
      <c r="Y82" s="18">
        <f t="shared" si="220"/>
        <v>4.8232996230741731</v>
      </c>
      <c r="Z82" s="18">
        <f t="shared" si="220"/>
        <v>-0.19213899354255659</v>
      </c>
      <c r="AA82" s="18">
        <f t="shared" si="220"/>
        <v>1.6702862446949851</v>
      </c>
      <c r="AB82" s="18">
        <f t="shared" ref="AB82:AB107" si="221">IF(AND(AB$6-Y$6 &lt;&gt; 0,Y8&lt;&gt;0,AB8&lt;&gt;0),(EXP(LN(AB8/Y8)/(AB$6-Y$6))-1)*100,0)</f>
        <v>1.2777109313267143</v>
      </c>
      <c r="AD82" s="18">
        <f t="shared" ref="AD82:AD107" si="222">IF($F$6-$D$6 &lt;&gt; 0,(EXP(LN(1+(AD45/100))/($F$6-$D$6))-1)*100,0)</f>
        <v>1.0456480619098096</v>
      </c>
      <c r="AE82" s="18">
        <f t="shared" ref="AE82:AE107" si="223">IF(Z8&gt;0,((1+(AE8/Z8))^(1/($F$6-$D$6))-1)*100,0)</f>
        <v>3.2852627073509444</v>
      </c>
      <c r="AF82" s="18">
        <f t="shared" ref="AF82:AF107" si="224">IF($F$6-$D$6 &lt;&gt; 0,(EXP(LN(1+(AF45/100))/($F$6-$D$6))-1)*100,0)</f>
        <v>3.9686783101751999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3.0043897899609151</v>
      </c>
      <c r="AJ82" s="18">
        <f t="shared" si="225"/>
        <v>8.9549594599818594</v>
      </c>
      <c r="AK82" s="18">
        <f t="shared" si="225"/>
        <v>-1.4335881969162911</v>
      </c>
      <c r="AL82" s="18">
        <f t="shared" si="225"/>
        <v>0.86543664336571346</v>
      </c>
      <c r="AM82" s="18">
        <f t="shared" ref="AM82:AM107" si="226">IF(AND(AM$6-AJ$6 &lt;&gt; 0,AJ8&lt;&gt;0,AM8&lt;&gt;0),(EXP(LN(AM8/AJ8)/(AM$6-AJ$6))-1)*100,0)</f>
        <v>0.62530660575261798</v>
      </c>
      <c r="AO82" s="18">
        <f t="shared" ref="AO82:AO107" si="227">IF($F$6-$D$6 &lt;&gt; 0,(EXP(LN(1+(AO45/100))/($F$6-$D$6))-1)*100,0)</f>
        <v>9.3197757309471108E-2</v>
      </c>
      <c r="AP82" s="18">
        <f t="shared" ref="AP82:AP107" si="228">IF(AK8&gt;0,((1+(AP8/AK8))^(1/($F$6-$D$6))-1)*100,0)</f>
        <v>2.8449149857089795</v>
      </c>
      <c r="AQ82" s="18">
        <f t="shared" ref="AQ82:AQ107" si="229">IF($F$6-$D$6 &lt;&gt; 0,(EXP(LN(1+(AQ45/100))/($F$6-$D$6))-1)*100,0)</f>
        <v>2.9079840151877701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3.8472499688962047</v>
      </c>
      <c r="AU82" s="18">
        <f t="shared" si="230"/>
        <v>8.8352298174966482</v>
      </c>
      <c r="AV82" s="18">
        <f t="shared" si="230"/>
        <v>-1.7517831829885311</v>
      </c>
      <c r="AW82" s="18">
        <f t="shared" si="230"/>
        <v>1.0691743956891875</v>
      </c>
      <c r="AX82" s="18">
        <f t="shared" ref="AX82:AX107" si="231">IF(AND(AX$6-AU$6 &lt;&gt; 0,AU8&lt;&gt;0,AX8&lt;&gt;0),(EXP(LN(AX8/AU8)/(AX$6-AU$6))-1)*100,0)</f>
        <v>0.64362108031084109</v>
      </c>
      <c r="AZ82" s="18">
        <f t="shared" ref="AZ82:AZ107" si="232">IF($F$6-$D$6 &lt;&gt; 0,(EXP(LN(1+(AZ45/100))/($F$6-$D$6))-1)*100,0)</f>
        <v>0.11996850485067601</v>
      </c>
      <c r="BA82" s="18">
        <f t="shared" ref="BA82:BA107" si="233">IF(AV8&gt;0,((1+(BA8/AV8))^(1/($F$6-$D$6))-1)*100,0)</f>
        <v>2.8522563230074738</v>
      </c>
      <c r="BB82" s="18">
        <f t="shared" ref="BB82:BB107" si="234">IF($F$6-$D$6 &lt;&gt; 0,(EXP(LN(1+(BB45/100))/($F$6-$D$6))-1)*100,0)</f>
        <v>2.933412972040883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20.148054976694695</v>
      </c>
      <c r="BG82" s="18">
        <f t="shared" si="235"/>
        <v>-4.8148854748984444</v>
      </c>
      <c r="BH82" s="18">
        <f t="shared" si="235"/>
        <v>0.91181395724646563</v>
      </c>
      <c r="BI82" s="18">
        <f t="shared" ref="BI82:BI107" si="236">IF(AND(BI$6-BF$6 &lt;&gt; 0,BF8&lt;&gt;0,BI8&lt;&gt;0),(EXP(LN(BI8/BF8)/(BI$6-BF$6))-1)*100,0)</f>
        <v>0.17258443527590206</v>
      </c>
      <c r="BK82" s="18">
        <f t="shared" ref="BK82:BK107" si="237">IF($F$6-$D$6 &lt;&gt; 0,(EXP(LN(1+(BK45/100))/($F$6-$D$6))-1)*100,0)</f>
        <v>-1.0343789816283588</v>
      </c>
      <c r="BL82" s="18">
        <f t="shared" ref="BL82:BL107" si="238">IF(BG8&gt;0,((1+(BL8/BG8))^(1/($F$6-$D$6))-1)*100,0)</f>
        <v>2.0606836864711209</v>
      </c>
      <c r="BM82" s="18">
        <f t="shared" ref="BM82:BM107" si="239">IF($F$6-$D$6 &lt;&gt; 0,(EXP(LN(1+(BM45/100))/($F$6-$D$6))-1)*100,0)</f>
        <v>1.2985175819922423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2.0618179240928125</v>
      </c>
      <c r="BQ82" s="18">
        <f t="shared" si="240"/>
        <v>14.607091243825465</v>
      </c>
      <c r="BR82" s="18">
        <f t="shared" si="240"/>
        <v>-6.912558372833888</v>
      </c>
      <c r="BS82" s="18">
        <f t="shared" si="240"/>
        <v>-2.7107733722337657</v>
      </c>
      <c r="BT82" s="18">
        <f t="shared" ref="BT82:BT107" si="241">IF(AND(BT$6-BQ$6 &lt;&gt; 0,BQ8&lt;&gt;0,BT8&lt;&gt;0),(EXP(LN(BT8/BQ8)/(BT$6-BQ$6))-1)*100,0)</f>
        <v>-3.0562858434046714</v>
      </c>
      <c r="BV82" s="18">
        <f t="shared" ref="BV82:BV107" si="242">IF($F$6-$D$6 &lt;&gt; 0,(EXP(LN(1+(BV45/100))/($F$6-$D$6))-1)*100,0)</f>
        <v>-4.1320297918980948</v>
      </c>
      <c r="BW82" s="18">
        <f t="shared" ref="BW82:BW107" si="243">IF(BR8&gt;0,((1+(BW8/BR8))^(1/($F$6-$D$6))-1)*100,0)</f>
        <v>1.7606212676565036</v>
      </c>
      <c r="BX82" s="18">
        <f t="shared" ref="BX82:BX107" si="244">IF($F$6-$D$6 &lt;&gt; 0,(EXP(LN(1+(BX45/100))/($F$6-$D$6))-1)*100,0)</f>
        <v>-1.2323652064619828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1.7479676074253714</v>
      </c>
      <c r="CB82" s="18">
        <f t="shared" si="245"/>
        <v>4.938239179937387</v>
      </c>
      <c r="CC82" s="18">
        <f t="shared" si="245"/>
        <v>-4.4042928468527531</v>
      </c>
      <c r="CD82" s="18">
        <f t="shared" si="245"/>
        <v>-3.4261202154500903</v>
      </c>
      <c r="CE82" s="18">
        <f t="shared" ref="CE82:CE107" si="246">IF(AND(CE$6-CB$6 &lt;&gt; 0,CB8&lt;&gt;0,CE8&lt;&gt;0),(EXP(LN(CE8/CB8)/(CE$6-CB$6))-1)*100,0)</f>
        <v>-3.2318012298057086</v>
      </c>
      <c r="CG82" s="18">
        <f t="shared" ref="CG82:CG107" si="247">IF($F$6-$D$6 &lt;&gt; 0,(EXP(LN(1+(CG45/100))/($F$6-$D$6))-1)*100,0)</f>
        <v>-3.7532848476992009</v>
      </c>
      <c r="CH82" s="18">
        <f t="shared" ref="CH82:CH107" si="248">IF(CC8&gt;0,((1+(CH8/CC8))^(1/($F$6-$D$6))-1)*100,0)</f>
        <v>1.7858797168621487</v>
      </c>
      <c r="CI82" s="18">
        <f t="shared" ref="CI82:CI107" si="249">IF($F$6-$D$6 &lt;&gt; 0,(EXP(LN(1+(CI45/100))/($F$6-$D$6))-1)*100,0)</f>
        <v>-0.94335184629997793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4.2239962176438883</v>
      </c>
      <c r="CM82" s="18">
        <f t="shared" si="250"/>
        <v>-19.81961869934451</v>
      </c>
      <c r="CN82" s="18">
        <f t="shared" si="250"/>
        <v>-4.4345065615733485</v>
      </c>
      <c r="CO82" s="18">
        <f t="shared" si="250"/>
        <v>-2.0212561117221695</v>
      </c>
      <c r="CP82" s="18">
        <f t="shared" ref="CP82:CP107" si="251">IF(AND(CP$6-CM$6 &lt;&gt; 0,CM8&lt;&gt;0,CP8&lt;&gt;0),(EXP(LN(CP8/CM8)/(CP$6-CM$6))-1)*100,0)</f>
        <v>-3.9923653099515066</v>
      </c>
      <c r="CR82" s="18">
        <f t="shared" ref="CR82:CR107" si="252">IF($F$6-$D$6 &lt;&gt; 0,(EXP(LN(1+(CR45/100))/($F$6-$D$6))-1)*100,0)</f>
        <v>-2.8323691655204208</v>
      </c>
      <c r="CS82" s="18">
        <f t="shared" ref="CS82:CS107" si="253">IF(CN8&gt;0,((1+(CS8/CN8))^(1/($F$6-$D$6))-1)*100,0)</f>
        <v>1.6613718015958456</v>
      </c>
      <c r="CT82" s="18">
        <f t="shared" ref="CT82:CT107" si="254">IF($F$6-$D$6 &lt;&gt; 0,(EXP(LN(1+(CT45/100))/($F$6-$D$6))-1)*100,0)</f>
        <v>-0.48086458819704969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3.60235323124245</v>
      </c>
      <c r="C83" s="18">
        <f t="shared" si="210"/>
        <v>-5.2580840942245688</v>
      </c>
      <c r="D83" s="18">
        <f t="shared" si="210"/>
        <v>7.5799447298240397</v>
      </c>
      <c r="E83" s="18">
        <f t="shared" si="210"/>
        <v>3.7678950228433372</v>
      </c>
      <c r="F83" s="18">
        <f t="shared" si="211"/>
        <v>4.3492425716200156</v>
      </c>
      <c r="H83" s="18">
        <f t="shared" si="212"/>
        <v>5.0233281795132756</v>
      </c>
      <c r="I83" s="18">
        <f t="shared" si="213"/>
        <v>4.9930483169142947</v>
      </c>
      <c r="J83" s="18">
        <f t="shared" si="214"/>
        <v>7.978549842743754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-7.9073416439810362</v>
      </c>
      <c r="O83" s="18">
        <f t="shared" si="215"/>
        <v>6.9985512370219993</v>
      </c>
      <c r="P83" s="18">
        <f t="shared" si="215"/>
        <v>3.9860355214585086</v>
      </c>
      <c r="Q83" s="18">
        <f t="shared" si="216"/>
        <v>4.1247673722736078</v>
      </c>
      <c r="S83" s="18">
        <f t="shared" si="217"/>
        <v>4.9806634632484803</v>
      </c>
      <c r="T83" s="18">
        <f t="shared" si="218"/>
        <v>4.8232926608524185</v>
      </c>
      <c r="U83" s="18">
        <f t="shared" si="219"/>
        <v>7.8350199569795498</v>
      </c>
      <c r="W83" t="str">
        <f t="shared" ref="W83:W106" si="256">A83</f>
        <v>12 Other managers and proprietors</v>
      </c>
      <c r="X83" s="18">
        <f t="shared" si="220"/>
        <v>3.2736934428697628</v>
      </c>
      <c r="Y83" s="18">
        <f t="shared" si="220"/>
        <v>0.44067688063635924</v>
      </c>
      <c r="Z83" s="18">
        <f t="shared" si="220"/>
        <v>2.5623552026682983</v>
      </c>
      <c r="AA83" s="18">
        <f t="shared" si="220"/>
        <v>2.3274366826850912</v>
      </c>
      <c r="AB83" s="18">
        <f t="shared" si="221"/>
        <v>2.2817515892441964</v>
      </c>
      <c r="AD83" s="18">
        <f t="shared" si="222"/>
        <v>2.4056830084465686</v>
      </c>
      <c r="AE83" s="18">
        <f t="shared" si="223"/>
        <v>3.9348688406184662</v>
      </c>
      <c r="AF83" s="18">
        <f t="shared" si="224"/>
        <v>5.4369143880695026</v>
      </c>
      <c r="AH83" t="str">
        <f t="shared" ref="AH83:AH106" si="257">L83</f>
        <v>12 Other managers and proprietors</v>
      </c>
      <c r="AI83" s="18">
        <f t="shared" si="225"/>
        <v>2.7475578396512157</v>
      </c>
      <c r="AJ83" s="18">
        <f t="shared" si="225"/>
        <v>4.8970556304100743</v>
      </c>
      <c r="AK83" s="18">
        <f t="shared" si="225"/>
        <v>0.69099663685787682</v>
      </c>
      <c r="AL83" s="18">
        <f t="shared" si="225"/>
        <v>2.0561449073740912</v>
      </c>
      <c r="AM83" s="18">
        <f t="shared" si="226"/>
        <v>1.8021043658827729</v>
      </c>
      <c r="AO83" s="18">
        <f t="shared" si="227"/>
        <v>1.5990512890027953</v>
      </c>
      <c r="AP83" s="18">
        <f t="shared" si="228"/>
        <v>3.6361734898379128</v>
      </c>
      <c r="AQ83" s="18">
        <f t="shared" si="229"/>
        <v>4.6500167101714451</v>
      </c>
      <c r="AS83" t="str">
        <f t="shared" ref="AS83:AS106" si="258">W83</f>
        <v>12 Other managers and proprietors</v>
      </c>
      <c r="AT83" s="18">
        <f t="shared" si="230"/>
        <v>2.431654890006496</v>
      </c>
      <c r="AU83" s="18">
        <f t="shared" si="230"/>
        <v>1.1085959489295805</v>
      </c>
      <c r="AV83" s="18">
        <f t="shared" si="230"/>
        <v>2.4756161227978746</v>
      </c>
      <c r="AW83" s="18">
        <f t="shared" si="230"/>
        <v>1.8803849324306343</v>
      </c>
      <c r="AX83" s="18">
        <f t="shared" si="231"/>
        <v>2.0175251819807505</v>
      </c>
      <c r="AZ83" s="18">
        <f t="shared" si="232"/>
        <v>2.0784101775096264</v>
      </c>
      <c r="BA83" s="18">
        <f t="shared" si="233"/>
        <v>3.663413947826677</v>
      </c>
      <c r="BB83" s="18">
        <f t="shared" si="234"/>
        <v>4.9932997708446392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14.22502336995548</v>
      </c>
      <c r="BG83" s="18">
        <f t="shared" si="235"/>
        <v>-2.6475435118669233</v>
      </c>
      <c r="BH83" s="18">
        <f t="shared" si="235"/>
        <v>0.86170260964701928</v>
      </c>
      <c r="BI83" s="18">
        <f t="shared" si="236"/>
        <v>0.53040303178824022</v>
      </c>
      <c r="BK83" s="18">
        <f t="shared" si="237"/>
        <v>-0.32188078414621124</v>
      </c>
      <c r="BL83" s="18">
        <f t="shared" si="238"/>
        <v>2.3376831949492693</v>
      </c>
      <c r="BM83" s="18">
        <f t="shared" si="239"/>
        <v>2.1063180763652101</v>
      </c>
      <c r="BO83" t="str">
        <f t="shared" ref="BO83:BO106" si="260">AS83</f>
        <v>12 Other managers and proprietors</v>
      </c>
      <c r="BP83" s="18">
        <f t="shared" si="240"/>
        <v>0.67490395980820406</v>
      </c>
      <c r="BQ83" s="18">
        <f t="shared" si="240"/>
        <v>8.6010275215624432</v>
      </c>
      <c r="BR83" s="18">
        <f t="shared" si="240"/>
        <v>-3.483487102285443</v>
      </c>
      <c r="BS83" s="18">
        <f t="shared" si="240"/>
        <v>-1.4799869382830955</v>
      </c>
      <c r="BT83" s="18">
        <f t="shared" si="241"/>
        <v>-1.5126581878357248</v>
      </c>
      <c r="BV83" s="18">
        <f t="shared" si="242"/>
        <v>-2.1523991888528049</v>
      </c>
      <c r="BW83" s="18">
        <f t="shared" si="243"/>
        <v>2.4431189606491932</v>
      </c>
      <c r="BX83" s="18">
        <f t="shared" si="244"/>
        <v>0.98169271062003016</v>
      </c>
      <c r="BZ83" t="str">
        <f t="shared" ref="BZ83:BZ106" si="261">BD83</f>
        <v>12 Other managers and proprietors</v>
      </c>
      <c r="CA83" s="18">
        <f t="shared" si="245"/>
        <v>-0.19514332530041756</v>
      </c>
      <c r="CB83" s="18">
        <f t="shared" si="245"/>
        <v>-7.916986181673435</v>
      </c>
      <c r="CC83" s="18">
        <f t="shared" si="245"/>
        <v>-2.8164239016355563</v>
      </c>
      <c r="CD83" s="18">
        <f t="shared" si="245"/>
        <v>-3.396243594360715</v>
      </c>
      <c r="CE83" s="18">
        <f t="shared" si="246"/>
        <v>-3.5049016996157145</v>
      </c>
      <c r="CG83" s="18">
        <f t="shared" si="247"/>
        <v>-3.2033557571667703</v>
      </c>
      <c r="CH83" s="18">
        <f t="shared" si="248"/>
        <v>1.9803124296883023</v>
      </c>
      <c r="CI83" s="18">
        <f t="shared" si="249"/>
        <v>-0.30228612244999065</v>
      </c>
      <c r="CK83" t="str">
        <f t="shared" ref="CK83:CK106" si="262">BO83</f>
        <v>12 Other managers and proprietors</v>
      </c>
      <c r="CL83" s="18">
        <f t="shared" si="250"/>
        <v>-0.12928950303541242</v>
      </c>
      <c r="CM83" s="18">
        <f t="shared" si="250"/>
        <v>-22.420920494394604</v>
      </c>
      <c r="CN83" s="18">
        <f t="shared" si="250"/>
        <v>-2.0166858861516479</v>
      </c>
      <c r="CO83" s="18">
        <f t="shared" si="250"/>
        <v>-2.5889916237163968</v>
      </c>
      <c r="CP83" s="18">
        <f t="shared" si="251"/>
        <v>-3.78913876585667</v>
      </c>
      <c r="CR83" s="18">
        <f t="shared" si="252"/>
        <v>-2.3985954288178291</v>
      </c>
      <c r="CS83" s="18">
        <f t="shared" si="253"/>
        <v>1.8746289457568288</v>
      </c>
      <c r="CT83" s="18">
        <f t="shared" si="254"/>
        <v>0.10612113432924009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5.7027282468570695</v>
      </c>
      <c r="C84" s="18">
        <f t="shared" si="210"/>
        <v>-3.1524578974469031</v>
      </c>
      <c r="D84" s="18">
        <f t="shared" si="210"/>
        <v>8.7497384665629063</v>
      </c>
      <c r="E84" s="18">
        <f t="shared" si="210"/>
        <v>2.9458720997808774</v>
      </c>
      <c r="F84" s="18">
        <f t="shared" si="211"/>
        <v>4.3265732188107364</v>
      </c>
      <c r="H84" s="18">
        <f t="shared" si="212"/>
        <v>4.8452352358819617</v>
      </c>
      <c r="I84" s="18">
        <f t="shared" si="213"/>
        <v>3.5355813615224108</v>
      </c>
      <c r="J84" s="18">
        <f t="shared" si="214"/>
        <v>6.8917159218881086</v>
      </c>
      <c r="L84" t="str">
        <f t="shared" si="255"/>
        <v>21 Science, research, engineering and technology professionals</v>
      </c>
      <c r="M84" s="18">
        <f t="shared" si="215"/>
        <v>7.9122347514239522</v>
      </c>
      <c r="N84" s="18">
        <f t="shared" si="215"/>
        <v>-2.9775340036565234</v>
      </c>
      <c r="O84" s="18">
        <f t="shared" si="215"/>
        <v>10.126104236849876</v>
      </c>
      <c r="P84" s="18">
        <f t="shared" si="215"/>
        <v>3.1215487424509636</v>
      </c>
      <c r="Q84" s="18">
        <f t="shared" si="216"/>
        <v>4.86091003000102</v>
      </c>
      <c r="S84" s="18">
        <f t="shared" si="217"/>
        <v>5.405444321713504</v>
      </c>
      <c r="T84" s="18">
        <f t="shared" si="218"/>
        <v>3.8737757016628072</v>
      </c>
      <c r="U84" s="18">
        <f t="shared" si="219"/>
        <v>7.5295098989825782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6.4971225279057965</v>
      </c>
      <c r="Z84" s="18">
        <f t="shared" si="220"/>
        <v>4.2954215338662394</v>
      </c>
      <c r="AA84" s="18">
        <f t="shared" si="220"/>
        <v>1.4246231342936122</v>
      </c>
      <c r="AB84" s="18">
        <f t="shared" si="221"/>
        <v>2.6257000040653011</v>
      </c>
      <c r="AD84" s="18">
        <f t="shared" si="222"/>
        <v>2.3726667021313652</v>
      </c>
      <c r="AE84" s="18">
        <f t="shared" si="223"/>
        <v>2.7887305474129986</v>
      </c>
      <c r="AF84" s="18">
        <f t="shared" si="224"/>
        <v>4.4891074382563234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13.286222620106525</v>
      </c>
      <c r="AK84" s="18">
        <f t="shared" si="225"/>
        <v>3.8144306989134069</v>
      </c>
      <c r="AL84" s="18">
        <f t="shared" si="225"/>
        <v>1.3696362029572473</v>
      </c>
      <c r="AM84" s="18">
        <f t="shared" si="226"/>
        <v>2.8392825196489335</v>
      </c>
      <c r="AO84" s="18">
        <f t="shared" si="227"/>
        <v>2.1781026918034518</v>
      </c>
      <c r="AP84" s="18">
        <f t="shared" si="228"/>
        <v>2.6559768923259508</v>
      </c>
      <c r="AQ84" s="18">
        <f t="shared" si="229"/>
        <v>4.2361341590485102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8.2521677474744379</v>
      </c>
      <c r="AV84" s="18">
        <f t="shared" si="230"/>
        <v>3.0104568166114953</v>
      </c>
      <c r="AW84" s="18">
        <f t="shared" si="230"/>
        <v>0.96043034444208697</v>
      </c>
      <c r="AX84" s="18">
        <f t="shared" si="231"/>
        <v>2.0404096952806983</v>
      </c>
      <c r="AZ84" s="18">
        <f t="shared" si="232"/>
        <v>1.6391988369727217</v>
      </c>
      <c r="BA84" s="18">
        <f t="shared" si="233"/>
        <v>2.4145315899957165</v>
      </c>
      <c r="BB84" s="18">
        <f t="shared" si="234"/>
        <v>3.6271492655197024</v>
      </c>
      <c r="BD84" t="str">
        <f t="shared" si="259"/>
        <v>21 Science, research, engineering and technology professionals</v>
      </c>
      <c r="BE84" s="18">
        <f t="shared" si="235"/>
        <v>4.2392468028716879</v>
      </c>
      <c r="BF84" s="18">
        <f t="shared" si="235"/>
        <v>21.328268316531297</v>
      </c>
      <c r="BG84" s="18">
        <f t="shared" si="235"/>
        <v>-0.92240802591476712</v>
      </c>
      <c r="BH84" s="18">
        <f t="shared" si="235"/>
        <v>0.28448974219958956</v>
      </c>
      <c r="BI84" s="18">
        <f t="shared" si="236"/>
        <v>1.1023048716408468</v>
      </c>
      <c r="BK84" s="18">
        <f t="shared" si="237"/>
        <v>-0.11943424702666183</v>
      </c>
      <c r="BL84" s="18">
        <f t="shared" si="238"/>
        <v>1.6446806613660714</v>
      </c>
      <c r="BM84" s="18">
        <f t="shared" si="239"/>
        <v>1.5498056547743166</v>
      </c>
      <c r="BO84" t="str">
        <f t="shared" si="260"/>
        <v>21 Science, research, engineering and technology professionals</v>
      </c>
      <c r="BP84" s="18">
        <f t="shared" si="240"/>
        <v>2.4522450396486928</v>
      </c>
      <c r="BQ84" s="18">
        <f t="shared" si="240"/>
        <v>21.349017390488868</v>
      </c>
      <c r="BR84" s="18">
        <f t="shared" si="240"/>
        <v>-1.2525637876908857</v>
      </c>
      <c r="BS84" s="18">
        <f t="shared" si="240"/>
        <v>-1.6380739897585372</v>
      </c>
      <c r="BT84" s="18">
        <f t="shared" si="241"/>
        <v>-0.21655862205354204</v>
      </c>
      <c r="BV84" s="18">
        <f t="shared" si="242"/>
        <v>-1.5097381057377457</v>
      </c>
      <c r="BW84" s="18">
        <f t="shared" si="243"/>
        <v>1.7785770362830799</v>
      </c>
      <c r="BX84" s="18">
        <f t="shared" si="244"/>
        <v>0.62935975067248684</v>
      </c>
      <c r="BZ84" t="str">
        <f t="shared" si="261"/>
        <v>21 Science, research, engineering and technology professionals</v>
      </c>
      <c r="CA84" s="18">
        <f t="shared" si="245"/>
        <v>2.8658693280680714</v>
      </c>
      <c r="CB84" s="18">
        <f t="shared" si="245"/>
        <v>7.3062910507878387</v>
      </c>
      <c r="CC84" s="18">
        <f t="shared" si="245"/>
        <v>1.572814226099517</v>
      </c>
      <c r="CD84" s="18">
        <f t="shared" si="245"/>
        <v>-2.7896803603420173</v>
      </c>
      <c r="CE84" s="18">
        <f t="shared" si="246"/>
        <v>-0.83640335519695741</v>
      </c>
      <c r="CG84" s="18">
        <f t="shared" si="247"/>
        <v>-1.3567416637006113</v>
      </c>
      <c r="CH84" s="18">
        <f t="shared" si="248"/>
        <v>1.611865819341296</v>
      </c>
      <c r="CI84" s="18">
        <f t="shared" si="249"/>
        <v>0.55020346565226586</v>
      </c>
      <c r="CK84" t="str">
        <f t="shared" si="262"/>
        <v>21 Science, research, engineering and technology professionals</v>
      </c>
      <c r="CL84" s="18">
        <f t="shared" si="250"/>
        <v>9.4656288346891095</v>
      </c>
      <c r="CM84" s="18">
        <f t="shared" si="250"/>
        <v>-6.3546120964629305</v>
      </c>
      <c r="CN84" s="18">
        <f t="shared" si="250"/>
        <v>4.3888772112096852</v>
      </c>
      <c r="CO84" s="18">
        <f t="shared" si="250"/>
        <v>-2.2177304655798813</v>
      </c>
      <c r="CP84" s="18">
        <f t="shared" si="251"/>
        <v>-0.46864512257360769</v>
      </c>
      <c r="CR84" s="18">
        <f t="shared" si="252"/>
        <v>-6.3343040215368962E-2</v>
      </c>
      <c r="CS84" s="18">
        <f t="shared" si="253"/>
        <v>2.0858055514378027</v>
      </c>
      <c r="CT84" s="18">
        <f t="shared" si="254"/>
        <v>2.0384173898684965</v>
      </c>
    </row>
    <row r="85" spans="1:98" x14ac:dyDescent="0.2">
      <c r="A85" t="str">
        <f t="shared" si="209"/>
        <v>22 Health professionals</v>
      </c>
      <c r="B85" s="18">
        <f t="shared" si="210"/>
        <v>5.7150834094450431</v>
      </c>
      <c r="C85" s="18">
        <f t="shared" si="210"/>
        <v>-2.2632525929255909</v>
      </c>
      <c r="D85" s="18">
        <f t="shared" si="210"/>
        <v>6.9205231814869705</v>
      </c>
      <c r="E85" s="18">
        <f t="shared" si="210"/>
        <v>3.429623456327402</v>
      </c>
      <c r="F85" s="18">
        <f t="shared" si="211"/>
        <v>4.1389737054646547</v>
      </c>
      <c r="H85" s="18">
        <f t="shared" si="212"/>
        <v>4.5804053465688499</v>
      </c>
      <c r="I85" s="18">
        <f t="shared" si="213"/>
        <v>3.9988214846327308</v>
      </c>
      <c r="J85" s="18">
        <f t="shared" si="214"/>
        <v>6.9983062288156983</v>
      </c>
      <c r="L85" t="str">
        <f t="shared" si="255"/>
        <v>22 Health professionals</v>
      </c>
      <c r="M85" s="18">
        <f t="shared" si="215"/>
        <v>7.077022924606502</v>
      </c>
      <c r="N85" s="18">
        <f t="shared" si="215"/>
        <v>-4.0640596905704429</v>
      </c>
      <c r="O85" s="18">
        <f t="shared" si="215"/>
        <v>5.3774911149805815</v>
      </c>
      <c r="P85" s="18">
        <f t="shared" si="215"/>
        <v>3.1041817571485719</v>
      </c>
      <c r="Q85" s="18">
        <f t="shared" si="216"/>
        <v>3.342797330127234</v>
      </c>
      <c r="S85" s="18">
        <f t="shared" si="217"/>
        <v>3.8564495054769221</v>
      </c>
      <c r="T85" s="18">
        <f t="shared" si="218"/>
        <v>3.9172752923706922</v>
      </c>
      <c r="U85" s="18">
        <f t="shared" si="219"/>
        <v>6.4216030524316459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3.4406111666986705</v>
      </c>
      <c r="Z85" s="18">
        <f t="shared" si="220"/>
        <v>0.49591124804908571</v>
      </c>
      <c r="AA85" s="18">
        <f t="shared" si="220"/>
        <v>0.90434551900790972</v>
      </c>
      <c r="AB85" s="18">
        <f t="shared" si="221"/>
        <v>0.93301204754732137</v>
      </c>
      <c r="AD85" s="18">
        <f t="shared" si="222"/>
        <v>0.76801665509433903</v>
      </c>
      <c r="AE85" s="18">
        <f t="shared" si="223"/>
        <v>3.1828093295104942</v>
      </c>
      <c r="AF85" s="18">
        <f t="shared" si="224"/>
        <v>3.6879594376858282</v>
      </c>
      <c r="AH85" t="str">
        <f t="shared" si="257"/>
        <v>22 Health professionals</v>
      </c>
      <c r="AI85" s="18">
        <f t="shared" si="225"/>
        <v>-6.2773313360898531</v>
      </c>
      <c r="AJ85" s="18">
        <f t="shared" si="225"/>
        <v>-7.2036074399047356</v>
      </c>
      <c r="AK85" s="18">
        <f t="shared" si="225"/>
        <v>-12.027348344553834</v>
      </c>
      <c r="AL85" s="18">
        <f t="shared" si="225"/>
        <v>-9.5560928525180842</v>
      </c>
      <c r="AM85" s="18">
        <f t="shared" si="226"/>
        <v>-10.191712263545693</v>
      </c>
      <c r="AO85" s="18">
        <f t="shared" si="227"/>
        <v>-10.387463317556334</v>
      </c>
      <c r="AP85" s="18">
        <f t="shared" si="228"/>
        <v>1.0675958195887514</v>
      </c>
      <c r="AQ85" s="18">
        <f t="shared" si="229"/>
        <v>-6.4869111824765398</v>
      </c>
      <c r="AS85" t="str">
        <f t="shared" si="258"/>
        <v>22 Health professionals</v>
      </c>
      <c r="AT85" s="18">
        <f t="shared" si="230"/>
        <v>4.2742123710581836</v>
      </c>
      <c r="AU85" s="18">
        <f t="shared" si="230"/>
        <v>13.099702383234323</v>
      </c>
      <c r="AV85" s="18">
        <f t="shared" si="230"/>
        <v>0.84137067040757074</v>
      </c>
      <c r="AW85" s="18">
        <f t="shared" si="230"/>
        <v>1.4871048524834229</v>
      </c>
      <c r="AX85" s="18">
        <f t="shared" si="231"/>
        <v>1.9730096484849469</v>
      </c>
      <c r="AZ85" s="18">
        <f t="shared" si="232"/>
        <v>1.2714019904575435</v>
      </c>
      <c r="BA85" s="18">
        <f t="shared" si="233"/>
        <v>2.9852588597148788</v>
      </c>
      <c r="BB85" s="18">
        <f t="shared" si="234"/>
        <v>3.853571683208834</v>
      </c>
      <c r="BD85" t="str">
        <f t="shared" si="259"/>
        <v>22 Health professionals</v>
      </c>
      <c r="BE85" s="18">
        <f t="shared" si="235"/>
        <v>5.3496577253021815</v>
      </c>
      <c r="BF85" s="18">
        <f t="shared" si="235"/>
        <v>21.084162318029186</v>
      </c>
      <c r="BG85" s="18">
        <f t="shared" si="235"/>
        <v>-0.35386674778780103</v>
      </c>
      <c r="BH85" s="18">
        <f t="shared" si="235"/>
        <v>1.7608002844168746</v>
      </c>
      <c r="BI85" s="18">
        <f t="shared" si="236"/>
        <v>2.1997117251016052</v>
      </c>
      <c r="BK85" s="18">
        <f t="shared" si="237"/>
        <v>1.0509713999973247</v>
      </c>
      <c r="BL85" s="18">
        <f t="shared" si="238"/>
        <v>3.0465164450932836</v>
      </c>
      <c r="BM85" s="18">
        <f t="shared" si="239"/>
        <v>3.7550012583426717</v>
      </c>
      <c r="BO85" t="str">
        <f t="shared" si="260"/>
        <v>22 Health professionals</v>
      </c>
      <c r="BP85" s="18">
        <f t="shared" si="240"/>
        <v>4.0140294905588902</v>
      </c>
      <c r="BQ85" s="18">
        <f t="shared" si="240"/>
        <v>21.824161758740868</v>
      </c>
      <c r="BR85" s="18">
        <f t="shared" si="240"/>
        <v>-4.9919974587346871</v>
      </c>
      <c r="BS85" s="18">
        <f t="shared" si="240"/>
        <v>-2.7261263260073942</v>
      </c>
      <c r="BT85" s="18">
        <f t="shared" si="241"/>
        <v>-2.0721928047533145</v>
      </c>
      <c r="BV85" s="18">
        <f t="shared" si="242"/>
        <v>-3.4873583044945367</v>
      </c>
      <c r="BW85" s="18">
        <f t="shared" si="243"/>
        <v>2.0076969770558506</v>
      </c>
      <c r="BX85" s="18">
        <f t="shared" si="244"/>
        <v>-0.45016970232127917</v>
      </c>
      <c r="BZ85" t="str">
        <f t="shared" si="261"/>
        <v>22 Health professionals</v>
      </c>
      <c r="CA85" s="18">
        <f t="shared" si="245"/>
        <v>5.0034081216389525</v>
      </c>
      <c r="CB85" s="18">
        <f t="shared" si="245"/>
        <v>-11.316747706986618</v>
      </c>
      <c r="CC85" s="18">
        <f t="shared" si="245"/>
        <v>-5.4247627064848754</v>
      </c>
      <c r="CD85" s="18">
        <f t="shared" si="245"/>
        <v>-5.9479882913999527</v>
      </c>
      <c r="CE85" s="18">
        <f t="shared" si="246"/>
        <v>-6.1302618513441542</v>
      </c>
      <c r="CG85" s="18">
        <f t="shared" si="247"/>
        <v>-5.7739021875634178</v>
      </c>
      <c r="CH85" s="18">
        <f t="shared" si="248"/>
        <v>1.5463036669905561</v>
      </c>
      <c r="CI85" s="18">
        <f t="shared" si="249"/>
        <v>-2.6479946738271587</v>
      </c>
      <c r="CK85" t="str">
        <f t="shared" si="262"/>
        <v>22 Health professionals</v>
      </c>
      <c r="CL85" s="18">
        <f t="shared" si="250"/>
        <v>9.2057481816005158</v>
      </c>
      <c r="CM85" s="18">
        <f t="shared" si="250"/>
        <v>-0.32305424542202754</v>
      </c>
      <c r="CN85" s="18">
        <f t="shared" si="250"/>
        <v>-2.6156457174005165</v>
      </c>
      <c r="CO85" s="18">
        <f t="shared" si="250"/>
        <v>-2.7838531332800343</v>
      </c>
      <c r="CP85" s="18">
        <f t="shared" si="251"/>
        <v>-2.5792330734084046</v>
      </c>
      <c r="CR85" s="18">
        <f t="shared" si="252"/>
        <v>-2.7278163013224832</v>
      </c>
      <c r="CS85" s="18">
        <f t="shared" si="253"/>
        <v>1.851856415627906</v>
      </c>
      <c r="CT85" s="18">
        <f t="shared" si="254"/>
        <v>-0.15310624755472402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4.2082646870746698</v>
      </c>
      <c r="C86" s="18">
        <f t="shared" si="210"/>
        <v>-2.0531827572048966</v>
      </c>
      <c r="D86" s="18">
        <f t="shared" si="210"/>
        <v>2.8524022535581173</v>
      </c>
      <c r="E86" s="18">
        <f t="shared" si="210"/>
        <v>1.7532985117428623</v>
      </c>
      <c r="F86" s="18">
        <f t="shared" si="211"/>
        <v>1.8525058393179972</v>
      </c>
      <c r="H86" s="18">
        <f t="shared" si="212"/>
        <v>2.1183551588312532</v>
      </c>
      <c r="I86" s="18">
        <f t="shared" si="213"/>
        <v>3.3005795056880283</v>
      </c>
      <c r="J86" s="18">
        <f t="shared" si="214"/>
        <v>4.7191451605393953</v>
      </c>
      <c r="L86" t="str">
        <f t="shared" si="255"/>
        <v>23 Teaching and other educational professionals</v>
      </c>
      <c r="M86" s="18">
        <f t="shared" si="215"/>
        <v>5.4350991055058584</v>
      </c>
      <c r="N86" s="18">
        <f t="shared" si="215"/>
        <v>0.41245190741792115</v>
      </c>
      <c r="O86" s="18">
        <f t="shared" si="215"/>
        <v>2.9560468993887312</v>
      </c>
      <c r="P86" s="18">
        <f t="shared" si="215"/>
        <v>1.8794796979341388</v>
      </c>
      <c r="Q86" s="18">
        <f t="shared" si="216"/>
        <v>2.1220744330335162</v>
      </c>
      <c r="S86" s="18">
        <f t="shared" si="217"/>
        <v>2.2370787829835814</v>
      </c>
      <c r="T86" s="18">
        <f t="shared" si="218"/>
        <v>3.4297049920630096</v>
      </c>
      <c r="U86" s="18">
        <f t="shared" si="219"/>
        <v>4.9085192417212653</v>
      </c>
      <c r="W86" t="str">
        <f t="shared" si="256"/>
        <v>23 Teaching and other educational professionals</v>
      </c>
      <c r="X86" s="18">
        <f t="shared" si="220"/>
        <v>-1.5682863425508842</v>
      </c>
      <c r="Y86" s="18">
        <f t="shared" si="220"/>
        <v>9.1825596156568814</v>
      </c>
      <c r="Z86" s="18">
        <f t="shared" si="220"/>
        <v>-5.4599114704915852</v>
      </c>
      <c r="AA86" s="18">
        <f t="shared" si="220"/>
        <v>-2.8511838472311535</v>
      </c>
      <c r="AB86" s="18">
        <f t="shared" si="221"/>
        <v>-2.9684371722100145</v>
      </c>
      <c r="AD86" s="18">
        <f t="shared" si="222"/>
        <v>-3.7286615044747617</v>
      </c>
      <c r="AE86" s="18">
        <f t="shared" si="223"/>
        <v>2.1198905449305361</v>
      </c>
      <c r="AF86" s="18">
        <f t="shared" si="224"/>
        <v>-0.44476454344917205</v>
      </c>
      <c r="AH86" t="str">
        <f t="shared" si="257"/>
        <v>23 Teaching and other educational professionals</v>
      </c>
      <c r="AI86" s="18">
        <f t="shared" si="225"/>
        <v>-14.20247394633326</v>
      </c>
      <c r="AJ86" s="18">
        <f t="shared" si="225"/>
        <v>-11.614437727801619</v>
      </c>
      <c r="AK86" s="18">
        <f t="shared" si="225"/>
        <v>-14.436024585257289</v>
      </c>
      <c r="AL86" s="18">
        <f t="shared" si="225"/>
        <v>-0.93412014433790214</v>
      </c>
      <c r="AM86" s="18">
        <f t="shared" si="226"/>
        <v>-6.0401489908261112</v>
      </c>
      <c r="AO86" s="18">
        <f t="shared" si="227"/>
        <v>-5.656267934773263</v>
      </c>
      <c r="AP86" s="18">
        <f t="shared" si="228"/>
        <v>0.8494718392780598</v>
      </c>
      <c r="AQ86" s="18">
        <f t="shared" si="229"/>
        <v>-3.874414790970182</v>
      </c>
      <c r="AS86" t="str">
        <f t="shared" si="258"/>
        <v>23 Teaching and other educational professionals</v>
      </c>
      <c r="AT86" s="18">
        <f t="shared" si="230"/>
        <v>-0.84804482485399957</v>
      </c>
      <c r="AU86" s="18">
        <f t="shared" si="230"/>
        <v>7.7314428977916405</v>
      </c>
      <c r="AV86" s="18">
        <f t="shared" si="230"/>
        <v>-5.7119936783388114</v>
      </c>
      <c r="AW86" s="18">
        <f t="shared" si="230"/>
        <v>-1.7471442887013855</v>
      </c>
      <c r="AX86" s="18">
        <f t="shared" si="231"/>
        <v>-2.4438202923662167</v>
      </c>
      <c r="AZ86" s="18">
        <f t="shared" si="232"/>
        <v>-3.0869476395503859</v>
      </c>
      <c r="BA86" s="18">
        <f t="shared" si="233"/>
        <v>1.8869042640562217</v>
      </c>
      <c r="BB86" s="18">
        <f t="shared" si="234"/>
        <v>-0.3522396010958162</v>
      </c>
      <c r="BD86" t="str">
        <f t="shared" si="259"/>
        <v>23 Teaching and other educational professionals</v>
      </c>
      <c r="BE86" s="18">
        <f t="shared" si="235"/>
        <v>0.65491541015514354</v>
      </c>
      <c r="BF86" s="18">
        <f t="shared" si="235"/>
        <v>28.631665798193918</v>
      </c>
      <c r="BG86" s="18">
        <f t="shared" si="235"/>
        <v>-5.5610585694360504</v>
      </c>
      <c r="BH86" s="18">
        <f t="shared" si="235"/>
        <v>1.0116455530695179</v>
      </c>
      <c r="BI86" s="18">
        <f t="shared" si="236"/>
        <v>0.41558418931832986</v>
      </c>
      <c r="BK86" s="18">
        <f t="shared" si="237"/>
        <v>-1.2285716475717967</v>
      </c>
      <c r="BL86" s="18">
        <f t="shared" si="238"/>
        <v>1.8603778458847531</v>
      </c>
      <c r="BM86" s="18">
        <f t="shared" si="239"/>
        <v>0.93169107188499911</v>
      </c>
      <c r="BO86" t="str">
        <f t="shared" si="260"/>
        <v>23 Teaching and other educational professionals</v>
      </c>
      <c r="BP86" s="18">
        <f t="shared" si="240"/>
        <v>0.45641409479308948</v>
      </c>
      <c r="BQ86" s="18">
        <f t="shared" si="240"/>
        <v>27.492866586578323</v>
      </c>
      <c r="BR86" s="18">
        <f t="shared" si="240"/>
        <v>-8.1543149534871073</v>
      </c>
      <c r="BS86" s="18">
        <f t="shared" si="240"/>
        <v>-2.7799535805340336</v>
      </c>
      <c r="BT86" s="18">
        <f t="shared" si="241"/>
        <v>-2.860442736777935</v>
      </c>
      <c r="BV86" s="18">
        <f t="shared" si="242"/>
        <v>-4.6054708708660241</v>
      </c>
      <c r="BW86" s="18">
        <f t="shared" si="243"/>
        <v>1.8279149204676548</v>
      </c>
      <c r="BX86" s="18">
        <f t="shared" si="244"/>
        <v>-1.4339340094336017</v>
      </c>
      <c r="BZ86" t="str">
        <f t="shared" si="261"/>
        <v>23 Teaching and other educational professionals</v>
      </c>
      <c r="CA86" s="18">
        <f t="shared" si="245"/>
        <v>1.7111716692180368</v>
      </c>
      <c r="CB86" s="18">
        <f t="shared" si="245"/>
        <v>3.5777294898946543</v>
      </c>
      <c r="CC86" s="18">
        <f t="shared" si="245"/>
        <v>-6.5422220769429273</v>
      </c>
      <c r="CD86" s="18">
        <f t="shared" si="245"/>
        <v>-5.077372639693456</v>
      </c>
      <c r="CE86" s="18">
        <f t="shared" si="246"/>
        <v>-5.0210046094577576</v>
      </c>
      <c r="CG86" s="18">
        <f t="shared" si="247"/>
        <v>-5.5681892779307463</v>
      </c>
      <c r="CH86" s="18">
        <f t="shared" si="248"/>
        <v>1.5043505579456662</v>
      </c>
      <c r="CI86" s="18">
        <f t="shared" si="249"/>
        <v>-2.5914551151214438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8.91148227529197</v>
      </c>
      <c r="CN86" s="18">
        <f t="shared" si="250"/>
        <v>-4.9042063567908967</v>
      </c>
      <c r="CO86" s="18">
        <f t="shared" si="250"/>
        <v>-3.8748484718837406</v>
      </c>
      <c r="CP86" s="18">
        <f t="shared" si="251"/>
        <v>-3.4470246967817975</v>
      </c>
      <c r="CR86" s="18">
        <f t="shared" si="252"/>
        <v>-4.2191998719790513</v>
      </c>
      <c r="CS86" s="18">
        <f t="shared" si="253"/>
        <v>1.7226233586113748</v>
      </c>
      <c r="CT86" s="18">
        <f t="shared" si="254"/>
        <v>-1.3479420511436357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7.4177539617821253</v>
      </c>
      <c r="C87" s="18">
        <f t="shared" si="210"/>
        <v>-1.1368308574825625</v>
      </c>
      <c r="D87" s="18">
        <f t="shared" si="210"/>
        <v>6.4855143229374246</v>
      </c>
      <c r="E87" s="18">
        <f t="shared" si="210"/>
        <v>3.1529502218074601</v>
      </c>
      <c r="F87" s="18">
        <f t="shared" si="211"/>
        <v>3.9068030698460987</v>
      </c>
      <c r="H87" s="18">
        <f t="shared" si="212"/>
        <v>4.2520523165192614</v>
      </c>
      <c r="I87" s="18">
        <f t="shared" si="213"/>
        <v>4.0277160039618121</v>
      </c>
      <c r="J87" s="18">
        <f t="shared" si="214"/>
        <v>6.7814352382251863</v>
      </c>
      <c r="L87" t="str">
        <f t="shared" si="255"/>
        <v>24 Business, media and public service professionals</v>
      </c>
      <c r="M87" s="18">
        <f t="shared" si="215"/>
        <v>7.7161331363718721</v>
      </c>
      <c r="N87" s="18">
        <f t="shared" si="215"/>
        <v>1.5640709250117402</v>
      </c>
      <c r="O87" s="18">
        <f t="shared" si="215"/>
        <v>5.7960825192232113</v>
      </c>
      <c r="P87" s="18">
        <f t="shared" si="215"/>
        <v>2.8715844343429442</v>
      </c>
      <c r="Q87" s="18">
        <f t="shared" si="216"/>
        <v>3.6937653997562325</v>
      </c>
      <c r="S87" s="18">
        <f t="shared" si="217"/>
        <v>3.837322599259263</v>
      </c>
      <c r="T87" s="18">
        <f t="shared" si="218"/>
        <v>3.8911414091578944</v>
      </c>
      <c r="U87" s="18">
        <f t="shared" si="219"/>
        <v>6.3892676852005614</v>
      </c>
      <c r="W87" t="str">
        <f t="shared" si="256"/>
        <v>24 Business, media and public service professionals</v>
      </c>
      <c r="X87" s="18">
        <f t="shared" si="220"/>
        <v>4.8894876824452815</v>
      </c>
      <c r="Y87" s="18">
        <f t="shared" si="220"/>
        <v>13.819365229673842</v>
      </c>
      <c r="Z87" s="18">
        <f t="shared" si="220"/>
        <v>0.86681541805049278</v>
      </c>
      <c r="AA87" s="18">
        <f t="shared" si="220"/>
        <v>1.2120197648604503</v>
      </c>
      <c r="AB87" s="18">
        <f t="shared" si="221"/>
        <v>1.8485648947390798</v>
      </c>
      <c r="AD87" s="18">
        <f t="shared" si="222"/>
        <v>1.0968205796731745</v>
      </c>
      <c r="AE87" s="18">
        <f t="shared" si="223"/>
        <v>3.0422386154719927</v>
      </c>
      <c r="AF87" s="18">
        <f t="shared" si="224"/>
        <v>3.7828433312417475</v>
      </c>
      <c r="AH87" t="str">
        <f t="shared" si="257"/>
        <v>24 Business, media and public service professionals</v>
      </c>
      <c r="AI87" s="18">
        <f t="shared" si="225"/>
        <v>-0.91327420876126109</v>
      </c>
      <c r="AJ87" s="18">
        <f t="shared" si="225"/>
        <v>12.367134737872787</v>
      </c>
      <c r="AK87" s="18">
        <f t="shared" si="225"/>
        <v>-2.5162056153905099</v>
      </c>
      <c r="AL87" s="18">
        <f t="shared" si="225"/>
        <v>0.43886586187218413</v>
      </c>
      <c r="AM87" s="18">
        <f t="shared" si="226"/>
        <v>0.20628567892677641</v>
      </c>
      <c r="AO87" s="18">
        <f t="shared" si="227"/>
        <v>-0.55597935409160693</v>
      </c>
      <c r="AP87" s="18">
        <f t="shared" si="228"/>
        <v>1.9518396095450807</v>
      </c>
      <c r="AQ87" s="18">
        <f t="shared" si="229"/>
        <v>1.5319035569918649</v>
      </c>
      <c r="AS87" t="str">
        <f t="shared" si="258"/>
        <v>24 Business, media and public service professionals</v>
      </c>
      <c r="AT87" s="18">
        <f t="shared" si="230"/>
        <v>3.858849925837271</v>
      </c>
      <c r="AU87" s="18">
        <f t="shared" si="230"/>
        <v>13.732673567403729</v>
      </c>
      <c r="AV87" s="18">
        <f t="shared" si="230"/>
        <v>0.6401507236700521</v>
      </c>
      <c r="AW87" s="18">
        <f t="shared" si="230"/>
        <v>1.2203116722442786</v>
      </c>
      <c r="AX87" s="18">
        <f t="shared" si="231"/>
        <v>1.7773517809671846</v>
      </c>
      <c r="AZ87" s="18">
        <f t="shared" si="232"/>
        <v>1.0265540318763255</v>
      </c>
      <c r="BA87" s="18">
        <f t="shared" si="233"/>
        <v>2.8410621995057728</v>
      </c>
      <c r="BB87" s="18">
        <f t="shared" si="234"/>
        <v>3.5513043452696236</v>
      </c>
      <c r="BD87" t="str">
        <f t="shared" si="259"/>
        <v>24 Business, media and public service professionals</v>
      </c>
      <c r="BE87" s="18">
        <f t="shared" si="235"/>
        <v>5.361367305744924</v>
      </c>
      <c r="BF87" s="18">
        <f t="shared" si="235"/>
        <v>27.650038064492488</v>
      </c>
      <c r="BG87" s="18">
        <f t="shared" si="235"/>
        <v>-1.9026671918948468</v>
      </c>
      <c r="BH87" s="18">
        <f t="shared" si="235"/>
        <v>0.9471862411169818</v>
      </c>
      <c r="BI87" s="18">
        <f t="shared" si="236"/>
        <v>1.5261857488815256</v>
      </c>
      <c r="BK87" s="18">
        <f t="shared" si="237"/>
        <v>-1.1847202055415007E-2</v>
      </c>
      <c r="BL87" s="18">
        <f t="shared" si="238"/>
        <v>2.1652381923480846</v>
      </c>
      <c r="BM87" s="18">
        <f t="shared" si="239"/>
        <v>2.1564626765791184</v>
      </c>
      <c r="BO87" t="str">
        <f t="shared" si="260"/>
        <v>24 Business, media and public service professionals</v>
      </c>
      <c r="BP87" s="18">
        <f t="shared" si="240"/>
        <v>1.9969315774091223</v>
      </c>
      <c r="BQ87" s="18">
        <f t="shared" si="240"/>
        <v>28.578402542882575</v>
      </c>
      <c r="BR87" s="18">
        <f t="shared" si="240"/>
        <v>-5.0240168287925098</v>
      </c>
      <c r="BS87" s="18">
        <f t="shared" si="240"/>
        <v>-2.3438233454445845</v>
      </c>
      <c r="BT87" s="18">
        <f t="shared" si="241"/>
        <v>-1.5105671185713931</v>
      </c>
      <c r="BV87" s="18">
        <f t="shared" si="242"/>
        <v>-3.2455212804184619</v>
      </c>
      <c r="BW87" s="18">
        <f t="shared" si="243"/>
        <v>1.7342711843014946</v>
      </c>
      <c r="BX87" s="18">
        <f t="shared" si="244"/>
        <v>-0.67165828758112278</v>
      </c>
      <c r="BZ87" t="str">
        <f t="shared" si="261"/>
        <v>24 Business, media and public service professionals</v>
      </c>
      <c r="CA87" s="18">
        <f t="shared" si="245"/>
        <v>2.9871923451508131</v>
      </c>
      <c r="CB87" s="18">
        <f t="shared" si="245"/>
        <v>8.6779358707648413</v>
      </c>
      <c r="CC87" s="18">
        <f t="shared" si="245"/>
        <v>-3.2946578199383514</v>
      </c>
      <c r="CD87" s="18">
        <f t="shared" si="245"/>
        <v>-4.3566375268678792</v>
      </c>
      <c r="CE87" s="18">
        <f t="shared" si="246"/>
        <v>-3.2565926473907769</v>
      </c>
      <c r="CG87" s="18">
        <f t="shared" si="247"/>
        <v>-4.0039464609175068</v>
      </c>
      <c r="CH87" s="18">
        <f t="shared" si="248"/>
        <v>1.6244279827624108</v>
      </c>
      <c r="CI87" s="18">
        <f t="shared" si="249"/>
        <v>-1.3531332567206955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-5.5749683640251018</v>
      </c>
      <c r="CN87" s="18">
        <f t="shared" si="250"/>
        <v>-2.3425830136464265</v>
      </c>
      <c r="CO87" s="18">
        <f t="shared" si="250"/>
        <v>-3.4162422048119923</v>
      </c>
      <c r="CP87" s="18">
        <f t="shared" si="251"/>
        <v>-3.2188244113659503</v>
      </c>
      <c r="CR87" s="18">
        <f t="shared" si="252"/>
        <v>-3.0596738086710706</v>
      </c>
      <c r="CS87" s="18">
        <f t="shared" si="253"/>
        <v>1.8030870123102671</v>
      </c>
      <c r="CT87" s="18">
        <f t="shared" si="254"/>
        <v>-0.44812117193780976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7.6456339161588449</v>
      </c>
      <c r="C88" s="18">
        <f t="shared" si="210"/>
        <v>-1.7340910847514102</v>
      </c>
      <c r="D88" s="18">
        <f t="shared" si="210"/>
        <v>6.3990488322008598</v>
      </c>
      <c r="E88" s="18">
        <f t="shared" si="210"/>
        <v>4.3979965403451171</v>
      </c>
      <c r="F88" s="18">
        <f t="shared" si="211"/>
        <v>4.6226769353629349</v>
      </c>
      <c r="H88" s="18">
        <f t="shared" si="212"/>
        <v>5.0607970868982388</v>
      </c>
      <c r="I88" s="18">
        <f t="shared" si="213"/>
        <v>4.0089143491412793</v>
      </c>
      <c r="J88" s="18">
        <f t="shared" si="214"/>
        <v>7.356837230917157</v>
      </c>
      <c r="L88" t="str">
        <f t="shared" si="255"/>
        <v>31 Science, engineering and technology associate professionals</v>
      </c>
      <c r="M88" s="18">
        <f t="shared" si="215"/>
        <v>6.6285393773490631</v>
      </c>
      <c r="N88" s="18">
        <f t="shared" si="215"/>
        <v>-1.752438017378688</v>
      </c>
      <c r="O88" s="18">
        <f t="shared" si="215"/>
        <v>4.8976629511512604</v>
      </c>
      <c r="P88" s="18">
        <f t="shared" si="215"/>
        <v>3.0255336239745301</v>
      </c>
      <c r="Q88" s="18">
        <f t="shared" si="216"/>
        <v>3.2999171491841173</v>
      </c>
      <c r="S88" s="18">
        <f t="shared" si="217"/>
        <v>3.6458345015191185</v>
      </c>
      <c r="T88" s="18">
        <f t="shared" si="218"/>
        <v>3.4678167821119654</v>
      </c>
      <c r="U88" s="18">
        <f t="shared" si="219"/>
        <v>5.9470423540285866</v>
      </c>
      <c r="W88" t="str">
        <f t="shared" si="256"/>
        <v>31 Science, engineering and technology associate professionals</v>
      </c>
      <c r="X88" s="18">
        <f t="shared" si="220"/>
        <v>7.2667388798416388</v>
      </c>
      <c r="Y88" s="18">
        <f t="shared" si="220"/>
        <v>5.478346622303798</v>
      </c>
      <c r="Z88" s="18">
        <f t="shared" si="220"/>
        <v>0.47563554697118704</v>
      </c>
      <c r="AA88" s="18">
        <f t="shared" si="220"/>
        <v>1.6417914337338191</v>
      </c>
      <c r="AB88" s="18">
        <f t="shared" si="221"/>
        <v>1.5107156373147079</v>
      </c>
      <c r="AD88" s="18">
        <f t="shared" si="222"/>
        <v>1.2515766414310736</v>
      </c>
      <c r="AE88" s="18">
        <f t="shared" si="223"/>
        <v>2.6992488990132957</v>
      </c>
      <c r="AF88" s="18">
        <f t="shared" si="224"/>
        <v>3.5854562758260711</v>
      </c>
      <c r="AH88" t="str">
        <f t="shared" si="257"/>
        <v>31 Science, engineering and technology associate professionals</v>
      </c>
      <c r="AI88" s="18">
        <f t="shared" si="225"/>
        <v>6.4370981681177053</v>
      </c>
      <c r="AJ88" s="18">
        <f t="shared" si="225"/>
        <v>8.5155624778823444</v>
      </c>
      <c r="AK88" s="18">
        <f t="shared" si="225"/>
        <v>1.8425949317083745</v>
      </c>
      <c r="AL88" s="18">
        <f t="shared" si="225"/>
        <v>3.0299805024105675</v>
      </c>
      <c r="AM88" s="18">
        <f t="shared" si="226"/>
        <v>2.9908085816721552</v>
      </c>
      <c r="AO88" s="18">
        <f t="shared" si="227"/>
        <v>2.6326550333800602</v>
      </c>
      <c r="AP88" s="18">
        <f t="shared" si="228"/>
        <v>3.082387494443295</v>
      </c>
      <c r="AQ88" s="18">
        <f t="shared" si="229"/>
        <v>4.9136670966900331</v>
      </c>
      <c r="AS88" t="str">
        <f t="shared" si="258"/>
        <v>31 Science, engineering and technology associate professionals</v>
      </c>
      <c r="AT88" s="18">
        <f t="shared" si="230"/>
        <v>3.7032678112072892</v>
      </c>
      <c r="AU88" s="18">
        <f t="shared" si="230"/>
        <v>5.3427303250654035</v>
      </c>
      <c r="AV88" s="18">
        <f t="shared" si="230"/>
        <v>-1.7318216339474835</v>
      </c>
      <c r="AW88" s="18">
        <f t="shared" si="230"/>
        <v>0.69250366154369747</v>
      </c>
      <c r="AX88" s="18">
        <f t="shared" si="231"/>
        <v>0.21091573741205405</v>
      </c>
      <c r="AZ88" s="18">
        <f t="shared" si="232"/>
        <v>-0.12217841671677832</v>
      </c>
      <c r="BA88" s="18">
        <f t="shared" si="233"/>
        <v>2.107471151000273</v>
      </c>
      <c r="BB88" s="18">
        <f t="shared" si="234"/>
        <v>2.0164406473032415</v>
      </c>
      <c r="BD88" t="str">
        <f t="shared" si="259"/>
        <v>31 Science, engineering and technology associate professionals</v>
      </c>
      <c r="BE88" s="18">
        <f t="shared" si="235"/>
        <v>2.1685676333313753</v>
      </c>
      <c r="BF88" s="18">
        <f t="shared" si="235"/>
        <v>21.467955076470524</v>
      </c>
      <c r="BG88" s="18">
        <f t="shared" si="235"/>
        <v>-5.8025886240293261</v>
      </c>
      <c r="BH88" s="18">
        <f t="shared" si="235"/>
        <v>-1.2572933297077649</v>
      </c>
      <c r="BI88" s="18">
        <f t="shared" si="236"/>
        <v>-1.4329684892313121</v>
      </c>
      <c r="BK88" s="18">
        <f t="shared" si="237"/>
        <v>-2.7962526791672437</v>
      </c>
      <c r="BL88" s="18">
        <f t="shared" si="238"/>
        <v>1.5112940341685421</v>
      </c>
      <c r="BM88" s="18">
        <f t="shared" si="239"/>
        <v>-0.65726382185412602</v>
      </c>
      <c r="BO88" t="str">
        <f t="shared" si="260"/>
        <v>31 Science, engineering and technology associate professionals</v>
      </c>
      <c r="BP88" s="18">
        <f t="shared" si="240"/>
        <v>3.3847118119357589</v>
      </c>
      <c r="BQ88" s="18">
        <f t="shared" si="240"/>
        <v>20.44021226316066</v>
      </c>
      <c r="BR88" s="18">
        <f t="shared" si="240"/>
        <v>-4.7554245612483559</v>
      </c>
      <c r="BS88" s="18">
        <f t="shared" si="240"/>
        <v>-0.89145509245471821</v>
      </c>
      <c r="BT88" s="18">
        <f t="shared" si="241"/>
        <v>-0.91561110882851793</v>
      </c>
      <c r="BV88" s="18">
        <f t="shared" si="242"/>
        <v>-2.1965555560687355</v>
      </c>
      <c r="BW88" s="18">
        <f t="shared" si="243"/>
        <v>1.7009246850320681</v>
      </c>
      <c r="BX88" s="18">
        <f t="shared" si="244"/>
        <v>3.0155810125109817E-2</v>
      </c>
      <c r="BZ88" t="str">
        <f t="shared" si="261"/>
        <v>31 Science, engineering and technology associate professionals</v>
      </c>
      <c r="CA88" s="18">
        <f t="shared" si="245"/>
        <v>3.7331519772688448</v>
      </c>
      <c r="CB88" s="18">
        <f t="shared" si="245"/>
        <v>11.426934002219058</v>
      </c>
      <c r="CC88" s="18">
        <f t="shared" si="245"/>
        <v>-2.4681718806925379</v>
      </c>
      <c r="CD88" s="18">
        <f t="shared" si="245"/>
        <v>-1.650842491520399</v>
      </c>
      <c r="CE88" s="18">
        <f t="shared" si="246"/>
        <v>-1.1385951281327911</v>
      </c>
      <c r="CG88" s="18">
        <f t="shared" si="247"/>
        <v>-1.9240438368149704</v>
      </c>
      <c r="CH88" s="18">
        <f t="shared" si="248"/>
        <v>1.6690818236073435</v>
      </c>
      <c r="CI88" s="18">
        <f t="shared" si="249"/>
        <v>0.19103433281781879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0.42286867382606008</v>
      </c>
      <c r="CN88" s="18">
        <f t="shared" si="250"/>
        <v>-1.3282335147296931</v>
      </c>
      <c r="CO88" s="18">
        <f t="shared" si="250"/>
        <v>-0.77578461133950283</v>
      </c>
      <c r="CP88" s="18">
        <f t="shared" si="251"/>
        <v>-0.87439131826624328</v>
      </c>
      <c r="CR88" s="18">
        <f t="shared" si="252"/>
        <v>-0.96027706908435873</v>
      </c>
      <c r="CS88" s="18">
        <f t="shared" si="253"/>
        <v>2.1201541306119287</v>
      </c>
      <c r="CT88" s="18">
        <f t="shared" si="254"/>
        <v>1.4176113392668555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7.6108928633469297</v>
      </c>
      <c r="C89" s="18">
        <f t="shared" si="210"/>
        <v>-21.615072482391749</v>
      </c>
      <c r="D89" s="18">
        <f t="shared" si="210"/>
        <v>17.358131449677728</v>
      </c>
      <c r="E89" s="18">
        <f t="shared" si="210"/>
        <v>5.9064636504403856</v>
      </c>
      <c r="F89" s="18">
        <f t="shared" si="211"/>
        <v>7.3220469567510493</v>
      </c>
      <c r="H89" s="18">
        <f t="shared" si="212"/>
        <v>9.5938136549821316</v>
      </c>
      <c r="I89" s="18">
        <f t="shared" si="213"/>
        <v>6.7639510045722329</v>
      </c>
      <c r="J89" s="18">
        <f t="shared" si="214"/>
        <v>12.198487434125571</v>
      </c>
      <c r="L89" t="str">
        <f t="shared" si="255"/>
        <v>32 Health and social care associate professionals</v>
      </c>
      <c r="M89" s="18">
        <f t="shared" si="215"/>
        <v>7.8530890177850754</v>
      </c>
      <c r="N89" s="18">
        <f t="shared" si="215"/>
        <v>-8.0821385113271518</v>
      </c>
      <c r="O89" s="18">
        <f t="shared" si="215"/>
        <v>18.490415854977684</v>
      </c>
      <c r="P89" s="18">
        <f t="shared" si="215"/>
        <v>5.5155565965483211</v>
      </c>
      <c r="Q89" s="18">
        <f t="shared" si="216"/>
        <v>8.4704172517021235</v>
      </c>
      <c r="S89" s="18">
        <f t="shared" si="217"/>
        <v>9.6744345595864534</v>
      </c>
      <c r="T89" s="18">
        <f t="shared" si="218"/>
        <v>6.7548459224063384</v>
      </c>
      <c r="U89" s="18">
        <f t="shared" si="219"/>
        <v>12.252094083765218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-0.1281050084169677</v>
      </c>
      <c r="Z89" s="18">
        <f t="shared" si="220"/>
        <v>12.625461097305113</v>
      </c>
      <c r="AA89" s="18">
        <f t="shared" si="220"/>
        <v>2.6237715316324461</v>
      </c>
      <c r="AB89" s="18">
        <f t="shared" si="221"/>
        <v>5.4706493051724259</v>
      </c>
      <c r="AD89" s="18">
        <f t="shared" si="222"/>
        <v>5.854869626760828</v>
      </c>
      <c r="AE89" s="18">
        <f t="shared" si="223"/>
        <v>5.4557842050150462</v>
      </c>
      <c r="AF89" s="18">
        <f t="shared" si="224"/>
        <v>8.846496059386876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-4.4153294525163815</v>
      </c>
      <c r="AK89" s="18">
        <f t="shared" si="225"/>
        <v>3.5058801585157173</v>
      </c>
      <c r="AL89" s="18">
        <f t="shared" si="225"/>
        <v>-4.1684732605181019</v>
      </c>
      <c r="AM89" s="18">
        <f t="shared" si="226"/>
        <v>-1.8492574520732941</v>
      </c>
      <c r="AO89" s="18">
        <f t="shared" si="227"/>
        <v>-1.6757567974425625</v>
      </c>
      <c r="AP89" s="18">
        <f t="shared" si="228"/>
        <v>2.5601943433343433</v>
      </c>
      <c r="AQ89" s="18">
        <f t="shared" si="229"/>
        <v>1.4290852985827662</v>
      </c>
      <c r="AS89" t="str">
        <f t="shared" si="258"/>
        <v>32 Health and social care associate professionals</v>
      </c>
      <c r="AT89" s="18">
        <f t="shared" si="230"/>
        <v>4.0283566305344909</v>
      </c>
      <c r="AU89" s="18">
        <f t="shared" si="230"/>
        <v>5.9942666940068223</v>
      </c>
      <c r="AV89" s="18">
        <f t="shared" si="230"/>
        <v>9.2830982020392518</v>
      </c>
      <c r="AW89" s="18">
        <f t="shared" si="230"/>
        <v>2.0328480387489911</v>
      </c>
      <c r="AX89" s="18">
        <f t="shared" si="231"/>
        <v>4.4937863865509131</v>
      </c>
      <c r="AZ89" s="18">
        <f t="shared" si="232"/>
        <v>4.3945129564452401</v>
      </c>
      <c r="BA89" s="18">
        <f t="shared" si="233"/>
        <v>4.5353937276443101</v>
      </c>
      <c r="BB89" s="18">
        <f t="shared" si="234"/>
        <v>7.2349684339733544</v>
      </c>
      <c r="BD89" t="str">
        <f t="shared" si="259"/>
        <v>32 Health and social care associate professionals</v>
      </c>
      <c r="BE89" s="18">
        <f t="shared" si="235"/>
        <v>5.0116097566784479</v>
      </c>
      <c r="BF89" s="18">
        <f t="shared" si="235"/>
        <v>18.283040444710409</v>
      </c>
      <c r="BG89" s="18">
        <f t="shared" si="235"/>
        <v>10.415278173223852</v>
      </c>
      <c r="BH89" s="18">
        <f t="shared" si="235"/>
        <v>3.3470502798241375</v>
      </c>
      <c r="BI89" s="18">
        <f t="shared" si="236"/>
        <v>6.3997418716304599</v>
      </c>
      <c r="BK89" s="18">
        <f t="shared" si="237"/>
        <v>5.6513653808803577</v>
      </c>
      <c r="BL89" s="18">
        <f t="shared" si="238"/>
        <v>4.8470003202696788</v>
      </c>
      <c r="BM89" s="18">
        <f t="shared" si="239"/>
        <v>8.3174745325090385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20.77063847490146</v>
      </c>
      <c r="BR89" s="18">
        <f t="shared" si="240"/>
        <v>4.9361782916848895</v>
      </c>
      <c r="BS89" s="18">
        <f t="shared" si="240"/>
        <v>-1.6403568451275663</v>
      </c>
      <c r="BT89" s="18">
        <f t="shared" si="241"/>
        <v>1.6651987483466302</v>
      </c>
      <c r="BV89" s="18">
        <f t="shared" si="242"/>
        <v>0.5047013609086104</v>
      </c>
      <c r="BW89" s="18">
        <f t="shared" si="243"/>
        <v>3.3202636693191234</v>
      </c>
      <c r="BX89" s="18">
        <f t="shared" si="244"/>
        <v>3.6440751563076468</v>
      </c>
      <c r="BZ89" t="str">
        <f t="shared" si="261"/>
        <v>32 Health and social care associate professionals</v>
      </c>
      <c r="CA89" s="18">
        <f t="shared" si="245"/>
        <v>-2.181787032547966</v>
      </c>
      <c r="CB89" s="18">
        <f t="shared" si="245"/>
        <v>-12.351891431017892</v>
      </c>
      <c r="CC89" s="18">
        <f t="shared" si="245"/>
        <v>1.8562064073339046</v>
      </c>
      <c r="CD89" s="18">
        <f t="shared" si="245"/>
        <v>-5.671432444930014</v>
      </c>
      <c r="CE89" s="18">
        <f t="shared" si="246"/>
        <v>-3.8233763589147651</v>
      </c>
      <c r="CG89" s="18">
        <f t="shared" si="247"/>
        <v>-3.2261560565588376</v>
      </c>
      <c r="CH89" s="18">
        <f t="shared" si="248"/>
        <v>2.1700404381186811</v>
      </c>
      <c r="CI89" s="18">
        <f t="shared" si="249"/>
        <v>-5.7691021472161541E-2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-5.416144649137844</v>
      </c>
      <c r="CN89" s="18">
        <f t="shared" si="250"/>
        <v>5.819692274114896</v>
      </c>
      <c r="CO89" s="18">
        <f t="shared" si="250"/>
        <v>-1.4652332808428814</v>
      </c>
      <c r="CP89" s="18">
        <f t="shared" si="251"/>
        <v>0.49837179840559465</v>
      </c>
      <c r="CR89" s="18">
        <f t="shared" si="252"/>
        <v>0.90557462390365995</v>
      </c>
      <c r="CS89" s="18">
        <f t="shared" si="253"/>
        <v>2.9180063691639724</v>
      </c>
      <c r="CT89" s="18">
        <f t="shared" si="254"/>
        <v>3.5366162456824446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1.6284174314748823</v>
      </c>
      <c r="C90" s="18">
        <f t="shared" si="210"/>
        <v>-9.3461299313787443</v>
      </c>
      <c r="D90" s="18">
        <f t="shared" si="210"/>
        <v>4.5021697063047927</v>
      </c>
      <c r="E90" s="18">
        <f t="shared" si="210"/>
        <v>3.7115422493087635</v>
      </c>
      <c r="F90" s="18">
        <f t="shared" si="211"/>
        <v>3.0873173844653712</v>
      </c>
      <c r="H90" s="18">
        <f t="shared" si="212"/>
        <v>3.9744178663334573</v>
      </c>
      <c r="I90" s="18">
        <f t="shared" si="213"/>
        <v>2.9674422131237943</v>
      </c>
      <c r="J90" s="18">
        <f t="shared" si="214"/>
        <v>5.8461431560007382</v>
      </c>
      <c r="L90" t="str">
        <f t="shared" si="255"/>
        <v>33 Protective service occupations</v>
      </c>
      <c r="M90" s="18">
        <f t="shared" si="215"/>
        <v>2.8377706543819325</v>
      </c>
      <c r="N90" s="18">
        <f t="shared" si="215"/>
        <v>-6.6877422909954571</v>
      </c>
      <c r="O90" s="18">
        <f t="shared" si="215"/>
        <v>3.376261160291083</v>
      </c>
      <c r="P90" s="18">
        <f t="shared" si="215"/>
        <v>3.1897722504913295</v>
      </c>
      <c r="Q90" s="18">
        <f t="shared" si="216"/>
        <v>2.6007614291860381</v>
      </c>
      <c r="S90" s="18">
        <f t="shared" si="217"/>
        <v>3.2518978101305773</v>
      </c>
      <c r="T90" s="18">
        <f t="shared" si="218"/>
        <v>2.653853391253902</v>
      </c>
      <c r="U90" s="18">
        <f t="shared" si="219"/>
        <v>5.0618089214193418</v>
      </c>
      <c r="W90" t="str">
        <f t="shared" si="256"/>
        <v>33 Protective service occupations</v>
      </c>
      <c r="X90" s="18">
        <f t="shared" si="220"/>
        <v>3.4538348852923839</v>
      </c>
      <c r="Y90" s="18">
        <f t="shared" si="220"/>
        <v>8.65451573762941</v>
      </c>
      <c r="Z90" s="18">
        <f t="shared" si="220"/>
        <v>-0.58128369497746357</v>
      </c>
      <c r="AA90" s="18">
        <f t="shared" si="220"/>
        <v>3.4047807503283956</v>
      </c>
      <c r="AB90" s="18">
        <f t="shared" si="221"/>
        <v>2.4588954912959426</v>
      </c>
      <c r="AD90" s="18">
        <f t="shared" si="222"/>
        <v>2.0586444766950374</v>
      </c>
      <c r="AE90" s="18">
        <f t="shared" si="223"/>
        <v>2.6025069907162246</v>
      </c>
      <c r="AF90" s="18">
        <f t="shared" si="224"/>
        <v>4.1022970894003308</v>
      </c>
      <c r="AH90" t="str">
        <f t="shared" si="257"/>
        <v>33 Protective service occupations</v>
      </c>
      <c r="AI90" s="18">
        <f t="shared" si="225"/>
        <v>2.5746260929779829</v>
      </c>
      <c r="AJ90" s="18">
        <f t="shared" si="225"/>
        <v>11.672695492092089</v>
      </c>
      <c r="AK90" s="18">
        <f t="shared" si="225"/>
        <v>0.14934843391329888</v>
      </c>
      <c r="AL90" s="18">
        <f t="shared" si="225"/>
        <v>3.4741592262406362</v>
      </c>
      <c r="AM90" s="18">
        <f t="shared" si="226"/>
        <v>2.91274655512479</v>
      </c>
      <c r="AO90" s="18">
        <f t="shared" si="227"/>
        <v>2.3538021789665464</v>
      </c>
      <c r="AP90" s="18">
        <f t="shared" si="228"/>
        <v>2.4309622325687563</v>
      </c>
      <c r="AQ90" s="18">
        <f t="shared" si="229"/>
        <v>4.1915827068655487</v>
      </c>
      <c r="AS90" t="str">
        <f t="shared" si="258"/>
        <v>33 Protective service occupations</v>
      </c>
      <c r="AT90" s="18">
        <f t="shared" si="230"/>
        <v>-1.4458633549192634</v>
      </c>
      <c r="AU90" s="18">
        <f t="shared" si="230"/>
        <v>5.3434741028504984</v>
      </c>
      <c r="AV90" s="18">
        <f t="shared" si="230"/>
        <v>-2.8976003540533868</v>
      </c>
      <c r="AW90" s="18">
        <f t="shared" si="230"/>
        <v>1.9510941249553104</v>
      </c>
      <c r="AX90" s="18">
        <f t="shared" si="231"/>
        <v>0.61605201563523782</v>
      </c>
      <c r="AZ90" s="18">
        <f t="shared" si="232"/>
        <v>0.30854127998571901</v>
      </c>
      <c r="BA90" s="18">
        <f t="shared" si="233"/>
        <v>1.8185278444416753</v>
      </c>
      <c r="BB90" s="18">
        <f t="shared" si="234"/>
        <v>2.0594813827167879</v>
      </c>
      <c r="BD90" t="str">
        <f t="shared" si="259"/>
        <v>33 Protective service occupations</v>
      </c>
      <c r="BE90" s="18">
        <f t="shared" si="235"/>
        <v>-1.0975109090580082</v>
      </c>
      <c r="BF90" s="18">
        <f t="shared" si="235"/>
        <v>11.276187861022645</v>
      </c>
      <c r="BG90" s="18">
        <f t="shared" si="235"/>
        <v>-6.17915153377806</v>
      </c>
      <c r="BH90" s="18">
        <f t="shared" si="235"/>
        <v>-1.3902483510467634</v>
      </c>
      <c r="BI90" s="18">
        <f t="shared" si="236"/>
        <v>-2.1764082993309453</v>
      </c>
      <c r="BK90" s="18">
        <f t="shared" si="237"/>
        <v>-3.0131110387399906</v>
      </c>
      <c r="BL90" s="18">
        <f t="shared" si="238"/>
        <v>1.061828250994834</v>
      </c>
      <c r="BM90" s="18">
        <f t="shared" si="239"/>
        <v>-1.4467603704418019</v>
      </c>
      <c r="BO90" t="str">
        <f t="shared" si="260"/>
        <v>33 Protective service occupations</v>
      </c>
      <c r="BP90" s="18">
        <f t="shared" si="240"/>
        <v>-1.3217579172175586</v>
      </c>
      <c r="BQ90" s="18">
        <f t="shared" si="240"/>
        <v>11.7804788931549</v>
      </c>
      <c r="BR90" s="18">
        <f t="shared" si="240"/>
        <v>-7.5516978620535413</v>
      </c>
      <c r="BS90" s="18">
        <f t="shared" si="240"/>
        <v>-3.8473697514340821</v>
      </c>
      <c r="BT90" s="18">
        <f t="shared" si="241"/>
        <v>-4.1224292042043249</v>
      </c>
      <c r="BV90" s="18">
        <f t="shared" si="242"/>
        <v>-5.0983509303842212</v>
      </c>
      <c r="BW90" s="18">
        <f t="shared" si="243"/>
        <v>1.104617813873543</v>
      </c>
      <c r="BX90" s="18">
        <f t="shared" si="244"/>
        <v>-2.9792386843847218</v>
      </c>
      <c r="BZ90" t="str">
        <f t="shared" si="261"/>
        <v>33 Protective service occupations</v>
      </c>
      <c r="CA90" s="18">
        <f t="shared" si="245"/>
        <v>-2.229838366604453</v>
      </c>
      <c r="CB90" s="18">
        <f t="shared" si="245"/>
        <v>0.8678810362735101</v>
      </c>
      <c r="CC90" s="18">
        <f t="shared" si="245"/>
        <v>-4.947668100881919</v>
      </c>
      <c r="CD90" s="18">
        <f t="shared" si="245"/>
        <v>-3.6619288712420817</v>
      </c>
      <c r="CE90" s="18">
        <f t="shared" si="246"/>
        <v>-3.7896841952087645</v>
      </c>
      <c r="CG90" s="18">
        <f t="shared" si="247"/>
        <v>-4.0924295033930687</v>
      </c>
      <c r="CH90" s="18">
        <f t="shared" si="248"/>
        <v>1.4090876046497947</v>
      </c>
      <c r="CI90" s="18">
        <f t="shared" si="249"/>
        <v>-1.7456584096422256</v>
      </c>
      <c r="CK90" t="str">
        <f t="shared" si="262"/>
        <v>33 Protective service occupations</v>
      </c>
      <c r="CL90" s="18">
        <f t="shared" si="250"/>
        <v>-2.5377060180740707</v>
      </c>
      <c r="CM90" s="18">
        <f t="shared" si="250"/>
        <v>-12.858054695408027</v>
      </c>
      <c r="CN90" s="18">
        <f t="shared" si="250"/>
        <v>-1.2720631908136548</v>
      </c>
      <c r="CO90" s="18">
        <f t="shared" si="250"/>
        <v>-1.5541528860917975</v>
      </c>
      <c r="CP90" s="18">
        <f t="shared" si="251"/>
        <v>-2.2143566143931315</v>
      </c>
      <c r="CR90" s="18">
        <f t="shared" si="252"/>
        <v>-1.4602126570003149</v>
      </c>
      <c r="CS90" s="18">
        <f t="shared" si="253"/>
        <v>1.2401099939830962</v>
      </c>
      <c r="CT90" s="18">
        <f t="shared" si="254"/>
        <v>3.3687004837035239E-2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16.801864049811364</v>
      </c>
      <c r="C91" s="18">
        <f t="shared" si="210"/>
        <v>-1.9499535423319725</v>
      </c>
      <c r="D91" s="18">
        <f t="shared" si="210"/>
        <v>5.0606447031748436</v>
      </c>
      <c r="E91" s="18">
        <f t="shared" si="210"/>
        <v>3.6539432148560147</v>
      </c>
      <c r="F91" s="18">
        <f t="shared" si="211"/>
        <v>3.7305425915247215</v>
      </c>
      <c r="H91" s="18">
        <f t="shared" si="212"/>
        <v>4.1207383899079852</v>
      </c>
      <c r="I91" s="18">
        <f t="shared" si="213"/>
        <v>4.1481226866635135</v>
      </c>
      <c r="J91" s="18">
        <f t="shared" si="214"/>
        <v>6.7725786007592603</v>
      </c>
      <c r="L91" t="str">
        <f t="shared" si="255"/>
        <v>34 Culture, media and sports occupations</v>
      </c>
      <c r="M91" s="18">
        <f t="shared" si="215"/>
        <v>7.1194380551263814</v>
      </c>
      <c r="N91" s="18">
        <f t="shared" si="215"/>
        <v>3.8809422144079342</v>
      </c>
      <c r="O91" s="18">
        <f t="shared" si="215"/>
        <v>2.7194150956477259</v>
      </c>
      <c r="P91" s="18">
        <f t="shared" si="215"/>
        <v>2.6920232778841369</v>
      </c>
      <c r="Q91" s="18">
        <f t="shared" si="216"/>
        <v>2.7744957559254324</v>
      </c>
      <c r="S91" s="18">
        <f t="shared" si="217"/>
        <v>2.7011530721004817</v>
      </c>
      <c r="T91" s="18">
        <f t="shared" si="218"/>
        <v>3.5637174183790865</v>
      </c>
      <c r="U91" s="18">
        <f t="shared" si="219"/>
        <v>5.3405890939448364</v>
      </c>
      <c r="W91" t="str">
        <f t="shared" si="256"/>
        <v>34 Culture, media and sports occupations</v>
      </c>
      <c r="X91" s="18">
        <f t="shared" si="220"/>
        <v>4.1670869140816968</v>
      </c>
      <c r="Y91" s="18">
        <f t="shared" si="220"/>
        <v>9.2879070095243108</v>
      </c>
      <c r="Z91" s="18">
        <f t="shared" si="220"/>
        <v>-2.5416994691319417</v>
      </c>
      <c r="AA91" s="18">
        <f t="shared" si="220"/>
        <v>0.70182667828329048</v>
      </c>
      <c r="AB91" s="18">
        <f t="shared" si="221"/>
        <v>0.18783346662731848</v>
      </c>
      <c r="AD91" s="18">
        <f t="shared" si="222"/>
        <v>-0.39116891934791731</v>
      </c>
      <c r="AE91" s="18">
        <f t="shared" si="223"/>
        <v>2.5499236828085525</v>
      </c>
      <c r="AF91" s="18">
        <f t="shared" si="224"/>
        <v>2.2773530589479396</v>
      </c>
      <c r="AH91" t="str">
        <f t="shared" si="257"/>
        <v>34 Culture, media and sports occupations</v>
      </c>
      <c r="AI91" s="18">
        <f t="shared" si="225"/>
        <v>3.9303644026038143</v>
      </c>
      <c r="AJ91" s="18">
        <f t="shared" si="225"/>
        <v>2.3228079760885922</v>
      </c>
      <c r="AK91" s="18">
        <f t="shared" si="225"/>
        <v>-2.1290332999801875</v>
      </c>
      <c r="AL91" s="18">
        <f t="shared" si="225"/>
        <v>2.2761509037907857</v>
      </c>
      <c r="AM91" s="18">
        <f t="shared" si="226"/>
        <v>0.88151589222682514</v>
      </c>
      <c r="AO91" s="18">
        <f t="shared" si="227"/>
        <v>0.78615477507690823</v>
      </c>
      <c r="AP91" s="18">
        <f t="shared" si="228"/>
        <v>2.6632473009334134</v>
      </c>
      <c r="AQ91" s="18">
        <f t="shared" si="229"/>
        <v>3.2169582051857715</v>
      </c>
      <c r="AS91" t="str">
        <f t="shared" si="258"/>
        <v>34 Culture, media and sports occupations</v>
      </c>
      <c r="AT91" s="18">
        <f t="shared" si="230"/>
        <v>0.9496837549660464</v>
      </c>
      <c r="AU91" s="18">
        <f t="shared" si="230"/>
        <v>14.727116359324977</v>
      </c>
      <c r="AV91" s="18">
        <f t="shared" si="230"/>
        <v>-3.5837649855800069</v>
      </c>
      <c r="AW91" s="18">
        <f t="shared" si="230"/>
        <v>0.47187803513730753</v>
      </c>
      <c r="AX91" s="18">
        <f t="shared" si="231"/>
        <v>1.2407718111084876E-2</v>
      </c>
      <c r="AZ91" s="18">
        <f t="shared" si="232"/>
        <v>-0.89861219276713422</v>
      </c>
      <c r="BA91" s="18">
        <f t="shared" si="233"/>
        <v>2.354313792119056</v>
      </c>
      <c r="BB91" s="18">
        <f t="shared" si="234"/>
        <v>1.7178407676990526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22.608657850307324</v>
      </c>
      <c r="BG91" s="18">
        <f t="shared" si="235"/>
        <v>-7.2732701100132857</v>
      </c>
      <c r="BH91" s="18">
        <f t="shared" si="235"/>
        <v>-6.0914013297130865E-2</v>
      </c>
      <c r="BI91" s="18">
        <f t="shared" si="236"/>
        <v>-1.1176624519216749</v>
      </c>
      <c r="BK91" s="18">
        <f t="shared" si="237"/>
        <v>-2.5253023267882591</v>
      </c>
      <c r="BL91" s="18">
        <f t="shared" si="238"/>
        <v>1.5966800163476069</v>
      </c>
      <c r="BM91" s="18">
        <f t="shared" si="239"/>
        <v>-0.34432711787250048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34.039166036050773</v>
      </c>
      <c r="BR91" s="18">
        <f t="shared" si="240"/>
        <v>-11.381618381568526</v>
      </c>
      <c r="BS91" s="18">
        <f t="shared" si="240"/>
        <v>-4.9480105248796091</v>
      </c>
      <c r="BT91" s="18">
        <f t="shared" si="241"/>
        <v>-4.9878968895860627</v>
      </c>
      <c r="BV91" s="18">
        <f t="shared" si="242"/>
        <v>-7.1428366786493003</v>
      </c>
      <c r="BW91" s="18">
        <f t="shared" si="243"/>
        <v>1.1333292092234659</v>
      </c>
      <c r="BX91" s="18">
        <f t="shared" si="244"/>
        <v>-4.3498467866961992</v>
      </c>
      <c r="BZ91" t="str">
        <f t="shared" si="261"/>
        <v>34 Culture, media and sports occupations</v>
      </c>
      <c r="CA91" s="18">
        <f t="shared" si="245"/>
        <v>0.77004444140027495</v>
      </c>
      <c r="CB91" s="18">
        <f t="shared" si="245"/>
        <v>1.0567934197003304E-2</v>
      </c>
      <c r="CC91" s="18">
        <f t="shared" si="245"/>
        <v>-8.3975491453729632</v>
      </c>
      <c r="CD91" s="18">
        <f t="shared" si="245"/>
        <v>-5.7840834744056995</v>
      </c>
      <c r="CE91" s="18">
        <f t="shared" si="246"/>
        <v>-6.2596634598474203</v>
      </c>
      <c r="CG91" s="18">
        <f t="shared" si="247"/>
        <v>-6.6634201977464613</v>
      </c>
      <c r="CH91" s="18">
        <f t="shared" si="248"/>
        <v>1.2390653667515128</v>
      </c>
      <c r="CI91" s="18">
        <f t="shared" si="249"/>
        <v>-3.8108702881638257</v>
      </c>
      <c r="CK91" t="str">
        <f t="shared" si="262"/>
        <v>34 Culture, media and sports occupations</v>
      </c>
      <c r="CL91" s="18">
        <f t="shared" si="250"/>
        <v>11.403784096526849</v>
      </c>
      <c r="CM91" s="18">
        <f t="shared" si="250"/>
        <v>-13.433184466124992</v>
      </c>
      <c r="CN91" s="18">
        <f t="shared" si="250"/>
        <v>-3.7266845755888456</v>
      </c>
      <c r="CO91" s="18">
        <f t="shared" si="250"/>
        <v>-4.2684214854013858</v>
      </c>
      <c r="CP91" s="18">
        <f t="shared" si="251"/>
        <v>-4.7007286267679689</v>
      </c>
      <c r="CR91" s="18">
        <f t="shared" si="252"/>
        <v>-4.0881820756512806</v>
      </c>
      <c r="CS91" s="18">
        <f t="shared" si="253"/>
        <v>1.861520099135916</v>
      </c>
      <c r="CT91" s="18">
        <f t="shared" si="254"/>
        <v>-1.0514031997478912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5.3282898027591896</v>
      </c>
      <c r="C92" s="18">
        <f t="shared" si="210"/>
        <v>-7.2849385199021182</v>
      </c>
      <c r="D92" s="18">
        <f t="shared" si="210"/>
        <v>7.4029311832716216</v>
      </c>
      <c r="E92" s="18">
        <f t="shared" si="210"/>
        <v>3.6629127375906734</v>
      </c>
      <c r="F92" s="18">
        <f t="shared" si="211"/>
        <v>4.0888151061473366</v>
      </c>
      <c r="H92" s="18">
        <f t="shared" si="212"/>
        <v>4.8948862617734346</v>
      </c>
      <c r="I92" s="18">
        <f t="shared" si="213"/>
        <v>4.1575446839986485</v>
      </c>
      <c r="J92" s="18">
        <f t="shared" si="214"/>
        <v>7.3319050082501169</v>
      </c>
      <c r="L92" t="str">
        <f t="shared" si="255"/>
        <v>35 Business and public service associate professionals</v>
      </c>
      <c r="M92" s="18">
        <f t="shared" si="215"/>
        <v>5.4271790677043796</v>
      </c>
      <c r="N92" s="18">
        <f t="shared" si="215"/>
        <v>-5.1994281883908977</v>
      </c>
      <c r="O92" s="18">
        <f t="shared" si="215"/>
        <v>6.8828959636097586</v>
      </c>
      <c r="P92" s="18">
        <f t="shared" si="215"/>
        <v>3.1505954789965873</v>
      </c>
      <c r="Q92" s="18">
        <f t="shared" si="216"/>
        <v>3.7538780147674977</v>
      </c>
      <c r="S92" s="18">
        <f t="shared" si="217"/>
        <v>4.3799850781538252</v>
      </c>
      <c r="T92" s="18">
        <f t="shared" si="218"/>
        <v>4.0680991051293747</v>
      </c>
      <c r="U92" s="18">
        <f t="shared" si="219"/>
        <v>6.9008332206199396</v>
      </c>
      <c r="W92" t="str">
        <f t="shared" si="256"/>
        <v>35 Business and public service associate professionals</v>
      </c>
      <c r="X92" s="18">
        <f t="shared" si="220"/>
        <v>2.4666455878023186</v>
      </c>
      <c r="Y92" s="18">
        <f t="shared" si="220"/>
        <v>3.1354358736894516</v>
      </c>
      <c r="Z92" s="18">
        <f t="shared" si="220"/>
        <v>1.6067699882269304</v>
      </c>
      <c r="AA92" s="18">
        <f t="shared" si="220"/>
        <v>1.001469789676146</v>
      </c>
      <c r="AB92" s="18">
        <f t="shared" si="221"/>
        <v>1.3225542977983507</v>
      </c>
      <c r="AD92" s="18">
        <f t="shared" si="222"/>
        <v>1.2028347975512776</v>
      </c>
      <c r="AE92" s="18">
        <f t="shared" si="223"/>
        <v>3.0908867376513438</v>
      </c>
      <c r="AF92" s="18">
        <f t="shared" si="224"/>
        <v>3.9000463342163005</v>
      </c>
      <c r="AH92" t="str">
        <f t="shared" si="257"/>
        <v>35 Business and public service associate professionals</v>
      </c>
      <c r="AI92" s="18">
        <f t="shared" si="225"/>
        <v>1.7709933019320667</v>
      </c>
      <c r="AJ92" s="18">
        <f t="shared" si="225"/>
        <v>7.7917927351040417</v>
      </c>
      <c r="AK92" s="18">
        <f t="shared" si="225"/>
        <v>1.6015608663121572</v>
      </c>
      <c r="AL92" s="18">
        <f t="shared" si="225"/>
        <v>1.3182767819315266</v>
      </c>
      <c r="AM92" s="18">
        <f t="shared" si="226"/>
        <v>1.8000160210638994</v>
      </c>
      <c r="AO92" s="18">
        <f t="shared" si="227"/>
        <v>1.4126169401488697</v>
      </c>
      <c r="AP92" s="18">
        <f t="shared" si="228"/>
        <v>2.9863333718619378</v>
      </c>
      <c r="AQ92" s="18">
        <f t="shared" si="229"/>
        <v>3.9540830818834083</v>
      </c>
      <c r="AS92" t="str">
        <f t="shared" si="258"/>
        <v>35 Business and public service associate professionals</v>
      </c>
      <c r="AT92" s="18">
        <f t="shared" si="230"/>
        <v>1.6086073551588864</v>
      </c>
      <c r="AU92" s="18">
        <f t="shared" si="230"/>
        <v>6.9613114201245718</v>
      </c>
      <c r="AV92" s="18">
        <f t="shared" si="230"/>
        <v>1.4225594712423018</v>
      </c>
      <c r="AW92" s="18">
        <f t="shared" si="230"/>
        <v>1.2235007273067033</v>
      </c>
      <c r="AX92" s="18">
        <f t="shared" si="231"/>
        <v>1.6352985952517329</v>
      </c>
      <c r="AZ92" s="18">
        <f t="shared" si="232"/>
        <v>1.2898101944765372</v>
      </c>
      <c r="BA92" s="18">
        <f t="shared" si="233"/>
        <v>2.9304269204182276</v>
      </c>
      <c r="BB92" s="18">
        <f t="shared" si="234"/>
        <v>3.817872343719686</v>
      </c>
      <c r="BD92" t="str">
        <f t="shared" si="259"/>
        <v>35 Business and public service associate professionals</v>
      </c>
      <c r="BE92" s="18">
        <f t="shared" si="235"/>
        <v>1.8485844624561709</v>
      </c>
      <c r="BF92" s="18">
        <f t="shared" si="235"/>
        <v>19.079549881040681</v>
      </c>
      <c r="BG92" s="18">
        <f t="shared" si="235"/>
        <v>-2.1125278895400501</v>
      </c>
      <c r="BH92" s="18">
        <f t="shared" si="235"/>
        <v>0.53473433179180851</v>
      </c>
      <c r="BI92" s="18">
        <f t="shared" si="236"/>
        <v>0.76034156771711547</v>
      </c>
      <c r="BK92" s="18">
        <f t="shared" si="237"/>
        <v>-0.35554698756419256</v>
      </c>
      <c r="BL92" s="18">
        <f t="shared" si="238"/>
        <v>2.206336070141468</v>
      </c>
      <c r="BM92" s="18">
        <f t="shared" si="239"/>
        <v>1.9462296449322958</v>
      </c>
      <c r="BO92" t="str">
        <f t="shared" si="260"/>
        <v>35 Business and public service associate professionals</v>
      </c>
      <c r="BP92" s="18">
        <f t="shared" si="240"/>
        <v>0.12635321077172357</v>
      </c>
      <c r="BQ92" s="18">
        <f t="shared" si="240"/>
        <v>20.847000410318838</v>
      </c>
      <c r="BR92" s="18">
        <f t="shared" si="240"/>
        <v>-4.1113427495035548</v>
      </c>
      <c r="BS92" s="18">
        <f t="shared" si="240"/>
        <v>-2.178116236130434</v>
      </c>
      <c r="BT92" s="18">
        <f t="shared" si="241"/>
        <v>-1.4935841829450069</v>
      </c>
      <c r="BV92" s="18">
        <f t="shared" si="242"/>
        <v>-2.8268173956114362</v>
      </c>
      <c r="BW92" s="18">
        <f t="shared" si="243"/>
        <v>1.8120507248235773</v>
      </c>
      <c r="BX92" s="18">
        <f t="shared" si="244"/>
        <v>-0.274763234085873</v>
      </c>
      <c r="BZ92" t="str">
        <f t="shared" si="261"/>
        <v>35 Business and public service associate professionals</v>
      </c>
      <c r="CA92" s="18">
        <f t="shared" si="245"/>
        <v>-0.88529944120304682</v>
      </c>
      <c r="CB92" s="18">
        <f t="shared" si="245"/>
        <v>0.17900318439429963</v>
      </c>
      <c r="CC92" s="18">
        <f t="shared" si="245"/>
        <v>-3.8161870586299496</v>
      </c>
      <c r="CD92" s="18">
        <f t="shared" si="245"/>
        <v>-4.6804395095982887</v>
      </c>
      <c r="CE92" s="18">
        <f t="shared" si="246"/>
        <v>-4.1136724766137833</v>
      </c>
      <c r="CG92" s="18">
        <f t="shared" si="247"/>
        <v>-4.3932216761234706</v>
      </c>
      <c r="CH92" s="18">
        <f t="shared" si="248"/>
        <v>1.4802741647362172</v>
      </c>
      <c r="CI92" s="18">
        <f t="shared" si="249"/>
        <v>-1.8447911446375698</v>
      </c>
      <c r="CK92" t="str">
        <f t="shared" si="262"/>
        <v>35 Business and public service associate professionals</v>
      </c>
      <c r="CL92" s="18">
        <f t="shared" si="250"/>
        <v>2.5935725036670076</v>
      </c>
      <c r="CM92" s="18">
        <f t="shared" si="250"/>
        <v>-11.378660962724529</v>
      </c>
      <c r="CN92" s="18">
        <f t="shared" si="250"/>
        <v>-6.2490839379737313</v>
      </c>
      <c r="CO92" s="18">
        <f t="shared" si="250"/>
        <v>-2.9407982559483958</v>
      </c>
      <c r="CP92" s="18">
        <f t="shared" si="251"/>
        <v>-4.5312049436867508</v>
      </c>
      <c r="CR92" s="18">
        <f t="shared" si="252"/>
        <v>-4.0563322369231436</v>
      </c>
      <c r="CS92" s="18">
        <f t="shared" si="253"/>
        <v>1.4634559385448664</v>
      </c>
      <c r="CT92" s="18">
        <f t="shared" si="254"/>
        <v>-1.6357787046985872</v>
      </c>
    </row>
    <row r="93" spans="1:98" x14ac:dyDescent="0.2">
      <c r="A93" t="str">
        <f t="shared" si="209"/>
        <v>41 Administrative occupations</v>
      </c>
      <c r="B93" s="18">
        <f t="shared" si="210"/>
        <v>1.806073248690776</v>
      </c>
      <c r="C93" s="18">
        <f t="shared" si="210"/>
        <v>-7.4468025552259949</v>
      </c>
      <c r="D93" s="18">
        <f t="shared" si="210"/>
        <v>9.837145774711864</v>
      </c>
      <c r="E93" s="18">
        <f t="shared" si="210"/>
        <v>4.3308536558346766</v>
      </c>
      <c r="F93" s="18">
        <f t="shared" si="211"/>
        <v>5.2304861697380467</v>
      </c>
      <c r="H93" s="18">
        <f t="shared" si="212"/>
        <v>6.1349094017414396</v>
      </c>
      <c r="I93" s="18">
        <f t="shared" si="213"/>
        <v>4.6968260358491332</v>
      </c>
      <c r="J93" s="18">
        <f t="shared" si="214"/>
        <v>8.5712943350587434</v>
      </c>
      <c r="L93" t="str">
        <f t="shared" si="255"/>
        <v>41 Administrative occupations</v>
      </c>
      <c r="M93" s="18">
        <f t="shared" si="215"/>
        <v>3.8240197241536267</v>
      </c>
      <c r="N93" s="18">
        <f t="shared" si="215"/>
        <v>-5.3509942128534878</v>
      </c>
      <c r="O93" s="18">
        <f t="shared" si="215"/>
        <v>9.9919943394283006</v>
      </c>
      <c r="P93" s="18">
        <f t="shared" si="215"/>
        <v>3.6465915549948935</v>
      </c>
      <c r="Q93" s="18">
        <f t="shared" si="216"/>
        <v>4.9915821899956025</v>
      </c>
      <c r="S93" s="18">
        <f t="shared" si="217"/>
        <v>5.7199726372086701</v>
      </c>
      <c r="T93" s="18">
        <f t="shared" si="218"/>
        <v>4.7747121451185537</v>
      </c>
      <c r="U93" s="18">
        <f t="shared" si="219"/>
        <v>8.3204929268560832</v>
      </c>
      <c r="W93" t="str">
        <f t="shared" si="256"/>
        <v>41 Administrative occupations</v>
      </c>
      <c r="X93" s="18">
        <f t="shared" si="220"/>
        <v>0.64551786823667801</v>
      </c>
      <c r="Y93" s="18">
        <f t="shared" si="220"/>
        <v>3.9258841069627959</v>
      </c>
      <c r="Z93" s="18">
        <f t="shared" si="220"/>
        <v>4.9060724904587349</v>
      </c>
      <c r="AA93" s="18">
        <f t="shared" si="220"/>
        <v>2.0954511613588966</v>
      </c>
      <c r="AB93" s="18">
        <f t="shared" si="221"/>
        <v>3.0800035061693265</v>
      </c>
      <c r="AD93" s="18">
        <f t="shared" si="222"/>
        <v>3.0238568830610824</v>
      </c>
      <c r="AE93" s="18">
        <f t="shared" si="223"/>
        <v>3.7596627178371422</v>
      </c>
      <c r="AF93" s="18">
        <f t="shared" si="224"/>
        <v>5.7186789486280976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2.0696539250663948</v>
      </c>
      <c r="AK93" s="18">
        <f t="shared" si="225"/>
        <v>4.0263939608695898</v>
      </c>
      <c r="AL93" s="18">
        <f t="shared" si="225"/>
        <v>1.5598642475661784</v>
      </c>
      <c r="AM93" s="18">
        <f t="shared" si="226"/>
        <v>2.3563327496957998</v>
      </c>
      <c r="AO93" s="18">
        <f t="shared" si="227"/>
        <v>2.3754732750840502</v>
      </c>
      <c r="AP93" s="18">
        <f t="shared" si="228"/>
        <v>3.7326782432231642</v>
      </c>
      <c r="AQ93" s="18">
        <f t="shared" si="229"/>
        <v>5.2514472395499778</v>
      </c>
      <c r="AS93" t="str">
        <f t="shared" si="258"/>
        <v>41 Administrative occupations</v>
      </c>
      <c r="AT93" s="18">
        <f t="shared" si="230"/>
        <v>0.10396568156236796</v>
      </c>
      <c r="AU93" s="18">
        <f t="shared" si="230"/>
        <v>3.5863665248673904</v>
      </c>
      <c r="AV93" s="18">
        <f t="shared" si="230"/>
        <v>2.7737536249936579</v>
      </c>
      <c r="AW93" s="18">
        <f t="shared" si="230"/>
        <v>1.5406285510965123</v>
      </c>
      <c r="AX93" s="18">
        <f t="shared" si="231"/>
        <v>2.0515277005577648</v>
      </c>
      <c r="AZ93" s="18">
        <f t="shared" si="232"/>
        <v>1.9500174604273335</v>
      </c>
      <c r="BA93" s="18">
        <f t="shared" si="233"/>
        <v>3.4038533318041075</v>
      </c>
      <c r="BB93" s="18">
        <f t="shared" si="234"/>
        <v>4.6879812163559631</v>
      </c>
      <c r="BD93" t="str">
        <f t="shared" si="259"/>
        <v>41 Administrative occupations</v>
      </c>
      <c r="BE93" s="18">
        <f t="shared" si="235"/>
        <v>-0.58725850828100779</v>
      </c>
      <c r="BF93" s="18">
        <f t="shared" si="235"/>
        <v>15.787109437544423</v>
      </c>
      <c r="BG93" s="18">
        <f t="shared" si="235"/>
        <v>6.6376764119557841E-2</v>
      </c>
      <c r="BH93" s="18">
        <f t="shared" si="235"/>
        <v>-7.0020664018144441E-2</v>
      </c>
      <c r="BI93" s="18">
        <f t="shared" si="236"/>
        <v>0.89710176339323766</v>
      </c>
      <c r="BK93" s="18">
        <f t="shared" si="237"/>
        <v>-2.4575524849801411E-2</v>
      </c>
      <c r="BL93" s="18">
        <f t="shared" si="238"/>
        <v>2.535696910799734</v>
      </c>
      <c r="BM93" s="18">
        <f t="shared" si="239"/>
        <v>2.5183980526998884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19.585100452768334</v>
      </c>
      <c r="BR93" s="18">
        <f t="shared" si="240"/>
        <v>-2.7502808992002525</v>
      </c>
      <c r="BS93" s="18">
        <f t="shared" si="240"/>
        <v>-3.2851853789690244</v>
      </c>
      <c r="BT93" s="18">
        <f t="shared" si="241"/>
        <v>-1.8245149866798593</v>
      </c>
      <c r="BV93" s="18">
        <f t="shared" si="242"/>
        <v>-3.107211592465442</v>
      </c>
      <c r="BW93" s="18">
        <f t="shared" si="243"/>
        <v>1.9822556858948515</v>
      </c>
      <c r="BX93" s="18">
        <f t="shared" si="244"/>
        <v>-0.23589634642429136</v>
      </c>
      <c r="BZ93" t="str">
        <f t="shared" si="261"/>
        <v>41 Administrative occupations</v>
      </c>
      <c r="CA93" s="18">
        <f t="shared" si="245"/>
        <v>-4.0909885214101553</v>
      </c>
      <c r="CB93" s="18">
        <f t="shared" si="245"/>
        <v>-7.2180360468775966</v>
      </c>
      <c r="CC93" s="18">
        <f t="shared" si="245"/>
        <v>-6.0822512666965478</v>
      </c>
      <c r="CD93" s="18">
        <f t="shared" si="245"/>
        <v>-8.8626365813755825</v>
      </c>
      <c r="CE93" s="18">
        <f t="shared" si="246"/>
        <v>-7.8998349766887355</v>
      </c>
      <c r="CG93" s="18">
        <f t="shared" si="247"/>
        <v>-7.9451096919838644</v>
      </c>
      <c r="CH93" s="18">
        <f t="shared" si="248"/>
        <v>1.2585773812286094</v>
      </c>
      <c r="CI93" s="18">
        <f t="shared" si="249"/>
        <v>-4.5768209594269305</v>
      </c>
      <c r="CK93" t="str">
        <f t="shared" si="262"/>
        <v>41 Administrative occupations</v>
      </c>
      <c r="CL93" s="18">
        <f t="shared" si="250"/>
        <v>-2.3597151213989975</v>
      </c>
      <c r="CM93" s="18">
        <f t="shared" si="250"/>
        <v>-7.2915834675718383</v>
      </c>
      <c r="CN93" s="18">
        <f t="shared" si="250"/>
        <v>-5.3504060876031438</v>
      </c>
      <c r="CO93" s="18">
        <f t="shared" si="250"/>
        <v>-6.2351901586360503</v>
      </c>
      <c r="CP93" s="18">
        <f t="shared" si="251"/>
        <v>-6.0261581948170884</v>
      </c>
      <c r="CR93" s="18">
        <f t="shared" si="252"/>
        <v>-5.9411849694033014</v>
      </c>
      <c r="CS93" s="18">
        <f t="shared" si="253"/>
        <v>1.3057463365186095</v>
      </c>
      <c r="CT93" s="18">
        <f t="shared" si="254"/>
        <v>-3.2011588663983015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4.3453063835359185</v>
      </c>
      <c r="C94" s="18">
        <f t="shared" si="210"/>
        <v>-18.47612037091023</v>
      </c>
      <c r="D94" s="18">
        <f t="shared" si="210"/>
        <v>13.552794032828142</v>
      </c>
      <c r="E94" s="18">
        <f t="shared" si="210"/>
        <v>6.1497887664933248</v>
      </c>
      <c r="F94" s="18">
        <f t="shared" si="211"/>
        <v>6.6360578528164904</v>
      </c>
      <c r="H94" s="18">
        <f t="shared" si="212"/>
        <v>8.562215524034066</v>
      </c>
      <c r="I94" s="18">
        <f t="shared" si="213"/>
        <v>6.248561326621993</v>
      </c>
      <c r="J94" s="18">
        <f t="shared" si="214"/>
        <v>11.193675380191937</v>
      </c>
      <c r="L94" t="str">
        <f t="shared" si="255"/>
        <v>42 Secretarial and related occupations</v>
      </c>
      <c r="M94" s="18">
        <f t="shared" si="215"/>
        <v>2.3741384797296705</v>
      </c>
      <c r="N94" s="18">
        <f t="shared" si="215"/>
        <v>-9.9239907404040988</v>
      </c>
      <c r="O94" s="18">
        <f t="shared" si="215"/>
        <v>11.679424161899178</v>
      </c>
      <c r="P94" s="18">
        <f t="shared" si="215"/>
        <v>2.5784484461486734</v>
      </c>
      <c r="Q94" s="18">
        <f t="shared" si="216"/>
        <v>4.4876024534589387</v>
      </c>
      <c r="S94" s="18">
        <f t="shared" si="217"/>
        <v>5.526566035468039</v>
      </c>
      <c r="T94" s="18">
        <f t="shared" si="218"/>
        <v>5.1134338884033292</v>
      </c>
      <c r="U94" s="18">
        <f t="shared" si="219"/>
        <v>8.4016222758382497</v>
      </c>
      <c r="W94" t="str">
        <f t="shared" si="256"/>
        <v>42 Secretarial and related occupations</v>
      </c>
      <c r="X94" s="18">
        <f t="shared" si="220"/>
        <v>-1.0710242309093121</v>
      </c>
      <c r="Y94" s="18">
        <f t="shared" si="220"/>
        <v>-5.2023483976647693</v>
      </c>
      <c r="Z94" s="18">
        <f t="shared" si="220"/>
        <v>6.273214028118268</v>
      </c>
      <c r="AA94" s="18">
        <f t="shared" si="220"/>
        <v>2.5841953649394123</v>
      </c>
      <c r="AB94" s="18">
        <f t="shared" si="221"/>
        <v>3.2125661942005168</v>
      </c>
      <c r="AD94" s="18">
        <f t="shared" si="222"/>
        <v>3.7994158118780375</v>
      </c>
      <c r="AE94" s="18">
        <f t="shared" si="223"/>
        <v>4.3877192669619536</v>
      </c>
      <c r="AF94" s="18">
        <f t="shared" si="224"/>
        <v>6.7231367120498042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-0.52476776804661895</v>
      </c>
      <c r="AK94" s="18">
        <f t="shared" si="225"/>
        <v>3.9655549676226309</v>
      </c>
      <c r="AL94" s="18">
        <f t="shared" si="225"/>
        <v>1.0106913455695699</v>
      </c>
      <c r="AM94" s="18">
        <f t="shared" si="226"/>
        <v>1.8274190472544749</v>
      </c>
      <c r="AO94" s="18">
        <f t="shared" si="227"/>
        <v>1.9861947068504193</v>
      </c>
      <c r="AP94" s="18">
        <f t="shared" si="228"/>
        <v>3.7834218422409638</v>
      </c>
      <c r="AQ94" s="18">
        <f t="shared" si="229"/>
        <v>5.0326240395926369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-2.258123449194982</v>
      </c>
      <c r="AV94" s="18">
        <f t="shared" si="230"/>
        <v>3.1444805791643216</v>
      </c>
      <c r="AW94" s="18">
        <f t="shared" si="230"/>
        <v>-0.32800555491953043</v>
      </c>
      <c r="AX94" s="18">
        <f t="shared" si="231"/>
        <v>0.62134837810823296</v>
      </c>
      <c r="AZ94" s="18">
        <f t="shared" si="232"/>
        <v>0.81630205630727204</v>
      </c>
      <c r="BA94" s="18">
        <f t="shared" si="233"/>
        <v>3.4535404841369077</v>
      </c>
      <c r="BB94" s="18">
        <f t="shared" si="234"/>
        <v>3.9724448765459108</v>
      </c>
      <c r="BD94" t="str">
        <f t="shared" si="259"/>
        <v>42 Secretarial and related occupations</v>
      </c>
      <c r="BE94" s="18">
        <f t="shared" si="235"/>
        <v>-3.0584041851891453</v>
      </c>
      <c r="BF94" s="18">
        <f t="shared" si="235"/>
        <v>12.395473659747868</v>
      </c>
      <c r="BG94" s="18">
        <f t="shared" si="235"/>
        <v>0.95645078012722706</v>
      </c>
      <c r="BH94" s="18">
        <f t="shared" si="235"/>
        <v>-6.6332455499774508</v>
      </c>
      <c r="BI94" s="18">
        <f t="shared" si="236"/>
        <v>-3.2092481116347993</v>
      </c>
      <c r="BK94" s="18">
        <f t="shared" si="237"/>
        <v>-4.168960366958796</v>
      </c>
      <c r="BL94" s="18">
        <f t="shared" si="238"/>
        <v>2.4577883388735566</v>
      </c>
      <c r="BM94" s="18">
        <f t="shared" si="239"/>
        <v>-0.22120899171456099</v>
      </c>
      <c r="BO94" t="str">
        <f t="shared" si="260"/>
        <v>42 Secretarial and related occupations</v>
      </c>
      <c r="BP94" s="18">
        <f t="shared" si="240"/>
        <v>-6.0028365688488572</v>
      </c>
      <c r="BQ94" s="18">
        <f t="shared" si="240"/>
        <v>13.91142423854086</v>
      </c>
      <c r="BR94" s="18">
        <f t="shared" si="240"/>
        <v>-6.4646256970921634</v>
      </c>
      <c r="BS94" s="18">
        <f t="shared" si="240"/>
        <v>-12.884684169534255</v>
      </c>
      <c r="BT94" s="18">
        <f t="shared" si="241"/>
        <v>-9.4216318023349075</v>
      </c>
      <c r="BV94" s="18">
        <f t="shared" si="242"/>
        <v>-10.795183028338528</v>
      </c>
      <c r="BW94" s="18">
        <f t="shared" si="243"/>
        <v>1.5472288213350449</v>
      </c>
      <c r="BX94" s="18">
        <f t="shared" si="244"/>
        <v>-5.3373796898852355</v>
      </c>
      <c r="BZ94" t="str">
        <f t="shared" si="261"/>
        <v>42 Secretarial and related occupations</v>
      </c>
      <c r="CA94" s="18">
        <f t="shared" si="245"/>
        <v>-2.9985239647166595</v>
      </c>
      <c r="CB94" s="18">
        <f t="shared" si="245"/>
        <v>-14.023150595496647</v>
      </c>
      <c r="CC94" s="18">
        <f t="shared" si="245"/>
        <v>-9.8800087217420511</v>
      </c>
      <c r="CD94" s="18">
        <f t="shared" si="245"/>
        <v>-11.383511112292533</v>
      </c>
      <c r="CE94" s="18">
        <f t="shared" si="246"/>
        <v>-11.084589339185481</v>
      </c>
      <c r="CG94" s="18">
        <f t="shared" si="247"/>
        <v>-10.885151566557772</v>
      </c>
      <c r="CH94" s="18">
        <f t="shared" si="248"/>
        <v>1.1721020034993979</v>
      </c>
      <c r="CI94" s="18">
        <f t="shared" si="249"/>
        <v>-6.4384320964741111</v>
      </c>
      <c r="CK94" t="str">
        <f t="shared" si="262"/>
        <v>42 Secretarial and related occupations</v>
      </c>
      <c r="CL94" s="18">
        <f t="shared" si="250"/>
        <v>0.22409262856915024</v>
      </c>
      <c r="CM94" s="18">
        <f t="shared" si="250"/>
        <v>-12.563767852868434</v>
      </c>
      <c r="CN94" s="18">
        <f t="shared" si="250"/>
        <v>-2.4774696150213993</v>
      </c>
      <c r="CO94" s="18">
        <f t="shared" si="250"/>
        <v>0.88941812816132337</v>
      </c>
      <c r="CP94" s="18">
        <f t="shared" si="251"/>
        <v>-1.0639594347971126</v>
      </c>
      <c r="CR94" s="18">
        <f t="shared" si="252"/>
        <v>-0.24559896947504711</v>
      </c>
      <c r="CS94" s="18">
        <f t="shared" si="253"/>
        <v>2.1893981449661704</v>
      </c>
      <c r="CT94" s="18">
        <f t="shared" si="254"/>
        <v>2.0089072564957178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16.023512818637474</v>
      </c>
      <c r="C95" s="18">
        <f t="shared" si="210"/>
        <v>-46.451078311839588</v>
      </c>
      <c r="D95" s="18">
        <f t="shared" si="210"/>
        <v>7.1254789217124692</v>
      </c>
      <c r="E95" s="18">
        <f t="shared" si="210"/>
        <v>5.6486583009858427</v>
      </c>
      <c r="F95" s="18">
        <f t="shared" si="211"/>
        <v>1.6958907313893379</v>
      </c>
      <c r="H95" s="18">
        <f t="shared" si="212"/>
        <v>6.1386557246266626</v>
      </c>
      <c r="I95" s="18">
        <f t="shared" si="213"/>
        <v>5.0644037754761007</v>
      </c>
      <c r="J95" s="18">
        <f t="shared" si="214"/>
        <v>8.7972238193460015</v>
      </c>
      <c r="L95" t="str">
        <f t="shared" si="255"/>
        <v>51 Skilled agricultural and related trades</v>
      </c>
      <c r="M95" s="18">
        <f t="shared" si="215"/>
        <v>2.1815288178039127</v>
      </c>
      <c r="N95" s="18">
        <f t="shared" si="215"/>
        <v>-20.554219120106797</v>
      </c>
      <c r="O95" s="18">
        <f t="shared" si="215"/>
        <v>7.8605931354591041</v>
      </c>
      <c r="P95" s="18">
        <f t="shared" si="215"/>
        <v>5.041175131209652</v>
      </c>
      <c r="Q95" s="18">
        <f t="shared" si="216"/>
        <v>4.0815583446438319</v>
      </c>
      <c r="S95" s="18">
        <f t="shared" si="217"/>
        <v>5.9726958492378968</v>
      </c>
      <c r="T95" s="18">
        <f t="shared" si="218"/>
        <v>4.9319617859988396</v>
      </c>
      <c r="U95" s="18">
        <f t="shared" si="219"/>
        <v>8.598066616049671</v>
      </c>
      <c r="W95" t="str">
        <f t="shared" si="256"/>
        <v>51 Skilled agricultural and related trades</v>
      </c>
      <c r="X95" s="18">
        <f t="shared" si="220"/>
        <v>1.099232251700677</v>
      </c>
      <c r="Y95" s="18">
        <f t="shared" si="220"/>
        <v>-5.2044178550387894</v>
      </c>
      <c r="Z95" s="18">
        <f t="shared" si="220"/>
        <v>3.346275118069042</v>
      </c>
      <c r="AA95" s="18">
        <f t="shared" si="220"/>
        <v>3.8666796985540763</v>
      </c>
      <c r="AB95" s="18">
        <f t="shared" si="221"/>
        <v>3.1131478806416535</v>
      </c>
      <c r="AD95" s="18">
        <f t="shared" si="222"/>
        <v>3.6929209859613232</v>
      </c>
      <c r="AE95" s="18">
        <f t="shared" si="223"/>
        <v>4.461262378012143</v>
      </c>
      <c r="AF95" s="18">
        <f t="shared" si="224"/>
        <v>6.7056690981547318</v>
      </c>
      <c r="AH95" t="str">
        <f t="shared" si="257"/>
        <v>51 Skilled agricultural and related trades</v>
      </c>
      <c r="AI95" s="18">
        <f t="shared" si="225"/>
        <v>3.7513898347554253</v>
      </c>
      <c r="AJ95" s="18">
        <f t="shared" si="225"/>
        <v>-10.826482790367209</v>
      </c>
      <c r="AK95" s="18">
        <f t="shared" si="225"/>
        <v>3.5026189502594063</v>
      </c>
      <c r="AL95" s="18">
        <f t="shared" si="225"/>
        <v>3.5416013827474169</v>
      </c>
      <c r="AM95" s="18">
        <f t="shared" si="226"/>
        <v>2.5672792650899057</v>
      </c>
      <c r="AO95" s="18">
        <f t="shared" si="227"/>
        <v>3.5286056075195082</v>
      </c>
      <c r="AP95" s="18">
        <f t="shared" si="228"/>
        <v>4.6855411622644061</v>
      </c>
      <c r="AQ95" s="18">
        <f t="shared" si="229"/>
        <v>6.7656805582429147</v>
      </c>
      <c r="AS95" t="str">
        <f t="shared" si="258"/>
        <v>51 Skilled agricultural and related trades</v>
      </c>
      <c r="AT95" s="18">
        <f t="shared" si="230"/>
        <v>2.087364809282799</v>
      </c>
      <c r="AU95" s="18">
        <f t="shared" si="230"/>
        <v>-0.62859430611694744</v>
      </c>
      <c r="AV95" s="18">
        <f t="shared" si="230"/>
        <v>2.1471972398164674</v>
      </c>
      <c r="AW95" s="18">
        <f t="shared" si="230"/>
        <v>3.254160891479807</v>
      </c>
      <c r="AX95" s="18">
        <f t="shared" si="231"/>
        <v>2.6607263687081772</v>
      </c>
      <c r="AZ95" s="18">
        <f t="shared" si="232"/>
        <v>2.8838464865292401</v>
      </c>
      <c r="BA95" s="18">
        <f t="shared" si="233"/>
        <v>4.0966863360597516</v>
      </c>
      <c r="BB95" s="18">
        <f t="shared" si="234"/>
        <v>5.8855693239683093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-9.8785337466747549</v>
      </c>
      <c r="BG95" s="18">
        <f t="shared" si="235"/>
        <v>-2.2704799523399766</v>
      </c>
      <c r="BH95" s="18">
        <f t="shared" si="235"/>
        <v>1.1379359017208213</v>
      </c>
      <c r="BI95" s="18">
        <f t="shared" si="236"/>
        <v>-0.65840670767260967</v>
      </c>
      <c r="BK95" s="18">
        <f t="shared" si="237"/>
        <v>-1.1210051536780785E-2</v>
      </c>
      <c r="BL95" s="18">
        <f t="shared" si="238"/>
        <v>2.564963813811949</v>
      </c>
      <c r="BM95" s="18">
        <f t="shared" si="239"/>
        <v>2.5571021689793527</v>
      </c>
      <c r="BO95" t="str">
        <f t="shared" si="260"/>
        <v>51 Skilled agricultural and related trades</v>
      </c>
      <c r="BP95" s="18">
        <f t="shared" si="240"/>
        <v>-0.10997850690823707</v>
      </c>
      <c r="BQ95" s="18">
        <f t="shared" si="240"/>
        <v>-12.684813664378158</v>
      </c>
      <c r="BR95" s="18">
        <f t="shared" si="240"/>
        <v>-2.9868312905963479</v>
      </c>
      <c r="BS95" s="18">
        <f t="shared" si="240"/>
        <v>-1.0899495226320832</v>
      </c>
      <c r="BT95" s="18">
        <f t="shared" si="241"/>
        <v>-2.4498443032274664</v>
      </c>
      <c r="BV95" s="18">
        <f t="shared" si="242"/>
        <v>-1.7263290807272402</v>
      </c>
      <c r="BW95" s="18">
        <f t="shared" si="243"/>
        <v>2.4839398764479048</v>
      </c>
      <c r="BX95" s="18">
        <f t="shared" si="244"/>
        <v>1.3068513548311733</v>
      </c>
      <c r="BZ95" t="str">
        <f t="shared" si="261"/>
        <v>51 Skilled agricultural and related trades</v>
      </c>
      <c r="CA95" s="18">
        <f t="shared" si="245"/>
        <v>-5.5521396846071376</v>
      </c>
      <c r="CB95" s="18">
        <f t="shared" si="245"/>
        <v>-8.9904869302429251</v>
      </c>
      <c r="CC95" s="18">
        <f t="shared" si="245"/>
        <v>-0.76952805331049756</v>
      </c>
      <c r="CD95" s="18">
        <f t="shared" si="245"/>
        <v>0.96369877017348227</v>
      </c>
      <c r="CE95" s="18">
        <f t="shared" si="246"/>
        <v>-0.23050190000052373</v>
      </c>
      <c r="CG95" s="18">
        <f t="shared" si="247"/>
        <v>0.38261859900714512</v>
      </c>
      <c r="CH95" s="18">
        <f t="shared" si="248"/>
        <v>2.5361646155978246</v>
      </c>
      <c r="CI95" s="18">
        <f t="shared" si="249"/>
        <v>2.8078602919076268</v>
      </c>
      <c r="CK95" t="str">
        <f t="shared" si="262"/>
        <v>51 Skilled agricultural and related trades</v>
      </c>
      <c r="CL95" s="18">
        <f t="shared" si="250"/>
        <v>-1.9386267825986292</v>
      </c>
      <c r="CM95" s="18">
        <f t="shared" si="250"/>
        <v>-21.415867411518409</v>
      </c>
      <c r="CN95" s="18">
        <f t="shared" si="250"/>
        <v>-1.2586320612576363</v>
      </c>
      <c r="CO95" s="18">
        <f t="shared" si="250"/>
        <v>-5.306599072216045</v>
      </c>
      <c r="CP95" s="18">
        <f t="shared" si="251"/>
        <v>-5.1714234078686694</v>
      </c>
      <c r="CR95" s="18">
        <f t="shared" si="252"/>
        <v>-3.9760597398619701</v>
      </c>
      <c r="CS95" s="18">
        <f t="shared" si="253"/>
        <v>1.8729427586809733</v>
      </c>
      <c r="CT95" s="18">
        <f t="shared" si="254"/>
        <v>-0.9617466768299221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1.2684591646555665</v>
      </c>
      <c r="C96" s="18">
        <f t="shared" si="210"/>
        <v>-13.46859501758485</v>
      </c>
      <c r="D96" s="18">
        <f t="shared" si="210"/>
        <v>7.3603367762958616</v>
      </c>
      <c r="E96" s="18">
        <f t="shared" si="210"/>
        <v>2.8959773727726068</v>
      </c>
      <c r="F96" s="18">
        <f t="shared" si="211"/>
        <v>3.1480603119443451</v>
      </c>
      <c r="H96" s="18">
        <f t="shared" si="212"/>
        <v>4.3630796491406665</v>
      </c>
      <c r="I96" s="18">
        <f t="shared" si="213"/>
        <v>3.8441571158497556</v>
      </c>
      <c r="J96" s="18">
        <f t="shared" si="214"/>
        <v>6.7354982059349311</v>
      </c>
      <c r="L96" t="str">
        <f t="shared" si="255"/>
        <v>52 Skilled metal, electrical and electronic trades</v>
      </c>
      <c r="M96" s="18">
        <f t="shared" si="215"/>
        <v>5.0804963475872489</v>
      </c>
      <c r="N96" s="18">
        <f t="shared" si="215"/>
        <v>-23.786107420909563</v>
      </c>
      <c r="O96" s="18">
        <f t="shared" si="215"/>
        <v>11.345684327536642</v>
      </c>
      <c r="P96" s="18">
        <f t="shared" si="215"/>
        <v>3.5482862787594938</v>
      </c>
      <c r="Q96" s="18">
        <f t="shared" si="216"/>
        <v>3.9146765862412281</v>
      </c>
      <c r="S96" s="18">
        <f t="shared" si="217"/>
        <v>6.0847783726483362</v>
      </c>
      <c r="T96" s="18">
        <f t="shared" si="218"/>
        <v>4.7750638756830943</v>
      </c>
      <c r="U96" s="18">
        <f t="shared" si="219"/>
        <v>8.5822100285462675</v>
      </c>
      <c r="W96" t="str">
        <f t="shared" si="256"/>
        <v>52 Skilled metal, electrical and electronic trades</v>
      </c>
      <c r="X96" s="18">
        <f t="shared" si="220"/>
        <v>2.7287830059369078</v>
      </c>
      <c r="Y96" s="18">
        <f t="shared" si="220"/>
        <v>-14.848491894191994</v>
      </c>
      <c r="Z96" s="18">
        <f t="shared" si="220"/>
        <v>5.2735080238793364</v>
      </c>
      <c r="AA96" s="18">
        <f t="shared" si="220"/>
        <v>2.5379110766669877</v>
      </c>
      <c r="AB96" s="18">
        <f t="shared" si="221"/>
        <v>2.1914425533329895</v>
      </c>
      <c r="AD96" s="18">
        <f t="shared" si="222"/>
        <v>3.4417856344249875</v>
      </c>
      <c r="AE96" s="18">
        <f t="shared" si="223"/>
        <v>3.6842446061316814</v>
      </c>
      <c r="AF96" s="18">
        <f t="shared" si="224"/>
        <v>5.9567002342000297</v>
      </c>
      <c r="AH96" t="str">
        <f t="shared" si="257"/>
        <v>52 Skilled metal, electrical and electronic trades</v>
      </c>
      <c r="AI96" s="18">
        <f t="shared" si="225"/>
        <v>1.2884330111233577</v>
      </c>
      <c r="AJ96" s="18">
        <f t="shared" si="225"/>
        <v>-8.9494415236213154</v>
      </c>
      <c r="AK96" s="18">
        <f t="shared" si="225"/>
        <v>4.3146784690077711</v>
      </c>
      <c r="AL96" s="18">
        <f t="shared" si="225"/>
        <v>2.6229424628091413</v>
      </c>
      <c r="AM96" s="18">
        <f t="shared" si="226"/>
        <v>2.3801820743019286</v>
      </c>
      <c r="AO96" s="18">
        <f t="shared" si="227"/>
        <v>3.1837838449138456</v>
      </c>
      <c r="AP96" s="18">
        <f t="shared" si="228"/>
        <v>3.3839200160736826</v>
      </c>
      <c r="AQ96" s="18">
        <f t="shared" si="229"/>
        <v>5.5474179476112884</v>
      </c>
      <c r="AS96" t="str">
        <f t="shared" si="258"/>
        <v>52 Skilled metal, electrical and electronic trades</v>
      </c>
      <c r="AT96" s="18">
        <f t="shared" si="230"/>
        <v>0.76777183609872957</v>
      </c>
      <c r="AU96" s="18">
        <f t="shared" si="230"/>
        <v>-11.991521394992766</v>
      </c>
      <c r="AV96" s="18">
        <f t="shared" si="230"/>
        <v>3.2432023636875584</v>
      </c>
      <c r="AW96" s="18">
        <f t="shared" si="230"/>
        <v>1.6483108397071788</v>
      </c>
      <c r="AX96" s="18">
        <f t="shared" si="231"/>
        <v>1.2283351475941728</v>
      </c>
      <c r="AZ96" s="18">
        <f t="shared" si="232"/>
        <v>2.1771848549839268</v>
      </c>
      <c r="BA96" s="18">
        <f t="shared" si="233"/>
        <v>3.138966192642334</v>
      </c>
      <c r="BB96" s="18">
        <f t="shared" si="234"/>
        <v>4.628060945927559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-4.2773465112485587</v>
      </c>
      <c r="BG96" s="18">
        <f t="shared" si="235"/>
        <v>-1.648999193743883</v>
      </c>
      <c r="BH96" s="18">
        <f t="shared" si="235"/>
        <v>-0.73725162933896415</v>
      </c>
      <c r="BI96" s="18">
        <f t="shared" si="236"/>
        <v>-1.2474712822561518</v>
      </c>
      <c r="BK96" s="18">
        <f t="shared" si="237"/>
        <v>-1.0421027703510166</v>
      </c>
      <c r="BL96" s="18">
        <f t="shared" si="238"/>
        <v>1.7968602976066839</v>
      </c>
      <c r="BM96" s="18">
        <f t="shared" si="239"/>
        <v>0.99905730449847407</v>
      </c>
      <c r="BO96" t="str">
        <f t="shared" si="260"/>
        <v>52 Skilled metal, electrical and electronic trades</v>
      </c>
      <c r="BP96" s="18">
        <f t="shared" si="240"/>
        <v>-1.2173041133205276</v>
      </c>
      <c r="BQ96" s="18">
        <f t="shared" si="240"/>
        <v>-7.7540419327209893</v>
      </c>
      <c r="BR96" s="18">
        <f t="shared" si="240"/>
        <v>-2.5731122437080201</v>
      </c>
      <c r="BS96" s="18">
        <f t="shared" si="240"/>
        <v>-2.7797485632873098</v>
      </c>
      <c r="BT96" s="18">
        <f t="shared" si="241"/>
        <v>-3.0340390410682705</v>
      </c>
      <c r="BV96" s="18">
        <f t="shared" si="242"/>
        <v>-2.7109185319066031</v>
      </c>
      <c r="BW96" s="18">
        <f t="shared" si="243"/>
        <v>1.6924827713224788</v>
      </c>
      <c r="BX96" s="18">
        <f t="shared" si="244"/>
        <v>-0.35236179384000588</v>
      </c>
      <c r="BZ96" t="str">
        <f t="shared" si="261"/>
        <v>52 Skilled metal, electrical and electronic trades</v>
      </c>
      <c r="CA96" s="18">
        <f t="shared" si="245"/>
        <v>-3.5786536640655009</v>
      </c>
      <c r="CB96" s="18">
        <f t="shared" si="245"/>
        <v>-14.707002405289337</v>
      </c>
      <c r="CC96" s="18">
        <f t="shared" si="245"/>
        <v>-0.95221344444849088</v>
      </c>
      <c r="CD96" s="18">
        <f t="shared" si="245"/>
        <v>-4.9039512425355314</v>
      </c>
      <c r="CE96" s="18">
        <f t="shared" si="246"/>
        <v>-4.3389544165144951</v>
      </c>
      <c r="CG96" s="18">
        <f t="shared" si="247"/>
        <v>-3.6045415508716871</v>
      </c>
      <c r="CH96" s="18">
        <f t="shared" si="248"/>
        <v>1.6967726664643745</v>
      </c>
      <c r="CI96" s="18">
        <f t="shared" si="249"/>
        <v>-0.97248081631179373</v>
      </c>
      <c r="CK96" t="str">
        <f t="shared" si="262"/>
        <v>52 Skilled metal, electrical and electronic trades</v>
      </c>
      <c r="CL96" s="18">
        <f t="shared" si="250"/>
        <v>1.4077845722362481</v>
      </c>
      <c r="CM96" s="18">
        <f t="shared" si="250"/>
        <v>-25.589967071190689</v>
      </c>
      <c r="CN96" s="18">
        <f t="shared" si="250"/>
        <v>-2.3270912242582487</v>
      </c>
      <c r="CO96" s="18">
        <f t="shared" si="250"/>
        <v>-4.4903261818252211</v>
      </c>
      <c r="CP96" s="18">
        <f t="shared" si="251"/>
        <v>-5.3085029495330343</v>
      </c>
      <c r="CR96" s="18">
        <f t="shared" si="252"/>
        <v>-3.7746243708444038</v>
      </c>
      <c r="CS96" s="18">
        <f t="shared" si="253"/>
        <v>1.6831919342068957</v>
      </c>
      <c r="CT96" s="18">
        <f t="shared" si="254"/>
        <v>-1.1086902849179792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-8.0966211065845997</v>
      </c>
      <c r="C97" s="18">
        <f t="shared" si="210"/>
        <v>-36.273207277358708</v>
      </c>
      <c r="D97" s="18">
        <f t="shared" si="210"/>
        <v>11.74065118072809</v>
      </c>
      <c r="E97" s="18">
        <f t="shared" si="210"/>
        <v>0.34344137214969983</v>
      </c>
      <c r="F97" s="18">
        <f t="shared" si="211"/>
        <v>0.87109791946187176</v>
      </c>
      <c r="H97" s="18">
        <f t="shared" si="212"/>
        <v>4.0071174970810475</v>
      </c>
      <c r="I97" s="18">
        <f t="shared" si="213"/>
        <v>4.249572586202599</v>
      </c>
      <c r="J97" s="18">
        <f t="shared" si="214"/>
        <v>6.7653773245248683</v>
      </c>
      <c r="L97" t="str">
        <f t="shared" si="255"/>
        <v>53 Skilled construction and building trades</v>
      </c>
      <c r="M97" s="18">
        <f t="shared" si="215"/>
        <v>3.4150936343801952E-2</v>
      </c>
      <c r="N97" s="18">
        <f t="shared" si="215"/>
        <v>-26.974617054243232</v>
      </c>
      <c r="O97" s="18">
        <f t="shared" si="215"/>
        <v>8.8645092706899362</v>
      </c>
      <c r="P97" s="18">
        <f t="shared" si="215"/>
        <v>2.0021194008641219</v>
      </c>
      <c r="Q97" s="18">
        <f t="shared" si="216"/>
        <v>1.9470908287323896</v>
      </c>
      <c r="S97" s="18">
        <f t="shared" si="217"/>
        <v>4.240120201790476</v>
      </c>
      <c r="T97" s="18">
        <f t="shared" si="218"/>
        <v>4.486631446915168</v>
      </c>
      <c r="U97" s="18">
        <f t="shared" si="219"/>
        <v>7.0947458649134321</v>
      </c>
      <c r="W97" t="str">
        <f t="shared" si="256"/>
        <v>53 Skilled construction and building trades</v>
      </c>
      <c r="X97" s="18">
        <f t="shared" si="220"/>
        <v>-0.26389391697095865</v>
      </c>
      <c r="Y97" s="18">
        <f t="shared" si="220"/>
        <v>-15.364193668179604</v>
      </c>
      <c r="Z97" s="18">
        <f t="shared" si="220"/>
        <v>3.8959488361485439</v>
      </c>
      <c r="AA97" s="18">
        <f t="shared" si="220"/>
        <v>1.6709613261747247</v>
      </c>
      <c r="AB97" s="18">
        <f t="shared" si="221"/>
        <v>1.19458681688005</v>
      </c>
      <c r="AD97" s="18">
        <f t="shared" si="222"/>
        <v>2.407278432120763</v>
      </c>
      <c r="AE97" s="18">
        <f t="shared" si="223"/>
        <v>3.6528600436850134</v>
      </c>
      <c r="AF97" s="18">
        <f t="shared" si="224"/>
        <v>5.2081774162502148</v>
      </c>
      <c r="AH97" t="str">
        <f t="shared" si="257"/>
        <v>53 Skilled construction and building trades</v>
      </c>
      <c r="AI97" s="18">
        <f t="shared" si="225"/>
        <v>1.8063780439389276</v>
      </c>
      <c r="AJ97" s="18">
        <f t="shared" si="225"/>
        <v>-14.050506648331174</v>
      </c>
      <c r="AK97" s="18">
        <f t="shared" si="225"/>
        <v>4.7229381142187332</v>
      </c>
      <c r="AL97" s="18">
        <f t="shared" si="225"/>
        <v>2.1559539791075277</v>
      </c>
      <c r="AM97" s="18">
        <f t="shared" si="226"/>
        <v>1.8457892682985477</v>
      </c>
      <c r="AO97" s="18">
        <f t="shared" si="227"/>
        <v>3.0045467182746366</v>
      </c>
      <c r="AP97" s="18">
        <f t="shared" si="228"/>
        <v>3.9511501117403869</v>
      </c>
      <c r="AQ97" s="18">
        <f t="shared" si="229"/>
        <v>5.8533286960536834</v>
      </c>
      <c r="AS97" t="str">
        <f t="shared" si="258"/>
        <v>53 Skilled construction and building trades</v>
      </c>
      <c r="AT97" s="18">
        <f t="shared" si="230"/>
        <v>-1.0815175543503863</v>
      </c>
      <c r="AU97" s="18">
        <f t="shared" si="230"/>
        <v>-12.185498270460792</v>
      </c>
      <c r="AV97" s="18">
        <f t="shared" si="230"/>
        <v>3.9645965147456552</v>
      </c>
      <c r="AW97" s="18">
        <f t="shared" si="230"/>
        <v>1.0601535864500189</v>
      </c>
      <c r="AX97" s="18">
        <f t="shared" si="231"/>
        <v>1.0676275918315214</v>
      </c>
      <c r="AZ97" s="18">
        <f t="shared" si="232"/>
        <v>2.0191717645200669</v>
      </c>
      <c r="BA97" s="18">
        <f t="shared" si="233"/>
        <v>3.5810827330842177</v>
      </c>
      <c r="BB97" s="18">
        <f t="shared" si="234"/>
        <v>4.8842383915717935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-9.0796745843452324</v>
      </c>
      <c r="BG97" s="18">
        <f t="shared" si="235"/>
        <v>-2.4581300216194979</v>
      </c>
      <c r="BH97" s="18">
        <f t="shared" si="235"/>
        <v>-1.3920797368202287</v>
      </c>
      <c r="BI97" s="18">
        <f t="shared" si="236"/>
        <v>-2.2237453474252433</v>
      </c>
      <c r="BK97" s="18">
        <f t="shared" si="237"/>
        <v>-1.7487181421986575</v>
      </c>
      <c r="BL97" s="18">
        <f t="shared" si="238"/>
        <v>1.8552469761648371</v>
      </c>
      <c r="BM97" s="18">
        <f t="shared" si="239"/>
        <v>0.54530235044265574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-8.5555333944802854</v>
      </c>
      <c r="BR97" s="18">
        <f t="shared" si="240"/>
        <v>-1.1900776060512874</v>
      </c>
      <c r="BS97" s="18">
        <f t="shared" si="240"/>
        <v>-1.6669001962505536</v>
      </c>
      <c r="BT97" s="18">
        <f t="shared" si="241"/>
        <v>-1.9641666173219163</v>
      </c>
      <c r="BV97" s="18">
        <f t="shared" si="242"/>
        <v>-1.5082155473198355</v>
      </c>
      <c r="BW97" s="18">
        <f t="shared" si="243"/>
        <v>2.1924794599169184</v>
      </c>
      <c r="BX97" s="18">
        <f t="shared" si="244"/>
        <v>1.1131440150348837</v>
      </c>
      <c r="BZ97" t="str">
        <f t="shared" si="261"/>
        <v>53 Skilled construction and building trades</v>
      </c>
      <c r="CA97" s="18">
        <f t="shared" si="245"/>
        <v>-4.9168663834135646</v>
      </c>
      <c r="CB97" s="18">
        <f t="shared" si="245"/>
        <v>-16.48052891347087</v>
      </c>
      <c r="CC97" s="18">
        <f t="shared" si="245"/>
        <v>-0.11887950863332941</v>
      </c>
      <c r="CD97" s="18">
        <f t="shared" si="245"/>
        <v>-2.4022055229978023</v>
      </c>
      <c r="CE97" s="18">
        <f t="shared" si="246"/>
        <v>-2.6467846176267296</v>
      </c>
      <c r="CG97" s="18">
        <f t="shared" si="247"/>
        <v>-1.6469563350195449</v>
      </c>
      <c r="CH97" s="18">
        <f t="shared" si="248"/>
        <v>2.0652308796251351</v>
      </c>
      <c r="CI97" s="18">
        <f t="shared" si="249"/>
        <v>0.86754040734113858</v>
      </c>
      <c r="CK97" t="str">
        <f t="shared" si="262"/>
        <v>53 Skilled construction and building trades</v>
      </c>
      <c r="CL97" s="18">
        <f t="shared" si="250"/>
        <v>-2.5436282662010701</v>
      </c>
      <c r="CM97" s="18">
        <f t="shared" si="250"/>
        <v>-29.286388214644667</v>
      </c>
      <c r="CN97" s="18">
        <f t="shared" si="250"/>
        <v>-5.9967801594271508</v>
      </c>
      <c r="CO97" s="18">
        <f t="shared" si="250"/>
        <v>-12.954873900706421</v>
      </c>
      <c r="CP97" s="18">
        <f t="shared" si="251"/>
        <v>-11.988113819350632</v>
      </c>
      <c r="CR97" s="18">
        <f t="shared" si="252"/>
        <v>-10.694703709567911</v>
      </c>
      <c r="CS97" s="18">
        <f t="shared" si="253"/>
        <v>1.1494032969655787</v>
      </c>
      <c r="CT97" s="18">
        <f t="shared" si="254"/>
        <v>-6.4084597544884714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-6.1295449398116375</v>
      </c>
      <c r="C98" s="18">
        <f t="shared" si="210"/>
        <v>-17.207384319620942</v>
      </c>
      <c r="D98" s="18">
        <f t="shared" si="210"/>
        <v>11.611986260133179</v>
      </c>
      <c r="E98" s="18">
        <f t="shared" si="210"/>
        <v>3.7610287679698873</v>
      </c>
      <c r="F98" s="18">
        <f t="shared" si="211"/>
        <v>4.6659765694400557</v>
      </c>
      <c r="H98" s="18">
        <f t="shared" si="212"/>
        <v>6.3146527490905546</v>
      </c>
      <c r="I98" s="18">
        <f t="shared" si="213"/>
        <v>4.9671552894487325</v>
      </c>
      <c r="J98" s="18">
        <f t="shared" si="214"/>
        <v>8.8636056957480225</v>
      </c>
      <c r="L98" t="str">
        <f t="shared" si="255"/>
        <v>54 Textiles, printing and other skilled trades</v>
      </c>
      <c r="M98" s="18">
        <f t="shared" si="215"/>
        <v>0.58107324944749461</v>
      </c>
      <c r="N98" s="18">
        <f t="shared" si="215"/>
        <v>-1.3807141990193394</v>
      </c>
      <c r="O98" s="18">
        <f t="shared" si="215"/>
        <v>8.347723611125101</v>
      </c>
      <c r="P98" s="18">
        <f t="shared" si="215"/>
        <v>3.9426635653399433</v>
      </c>
      <c r="Q98" s="18">
        <f t="shared" si="216"/>
        <v>4.9542311567135178</v>
      </c>
      <c r="S98" s="18">
        <f t="shared" si="217"/>
        <v>5.3907491084143722</v>
      </c>
      <c r="T98" s="18">
        <f t="shared" si="218"/>
        <v>4.7058725780839694</v>
      </c>
      <c r="U98" s="18">
        <f t="shared" si="219"/>
        <v>8.0433378805343061</v>
      </c>
      <c r="W98" t="str">
        <f t="shared" si="256"/>
        <v>54 Textiles, printing and other skilled trades</v>
      </c>
      <c r="X98" s="18">
        <f t="shared" si="220"/>
        <v>-2.8687026517872583</v>
      </c>
      <c r="Y98" s="18">
        <f t="shared" si="220"/>
        <v>-1.4488305724477013</v>
      </c>
      <c r="Z98" s="18">
        <f t="shared" si="220"/>
        <v>5.5414148683544218</v>
      </c>
      <c r="AA98" s="18">
        <f t="shared" si="220"/>
        <v>2.0224109055375639</v>
      </c>
      <c r="AB98" s="18">
        <f t="shared" si="221"/>
        <v>2.886468401008746</v>
      </c>
      <c r="AD98" s="18">
        <f t="shared" si="222"/>
        <v>3.1821782990043124</v>
      </c>
      <c r="AE98" s="18">
        <f t="shared" si="223"/>
        <v>3.765589429274252</v>
      </c>
      <c r="AF98" s="18">
        <f t="shared" si="224"/>
        <v>5.8338462571244643</v>
      </c>
      <c r="AH98" t="str">
        <f t="shared" si="257"/>
        <v>54 Textiles, printing and other skilled trades</v>
      </c>
      <c r="AI98" s="18">
        <f t="shared" si="225"/>
        <v>-2.5900951200494182</v>
      </c>
      <c r="AJ98" s="18">
        <f t="shared" si="225"/>
        <v>-6.4744493922401887</v>
      </c>
      <c r="AK98" s="18">
        <f t="shared" si="225"/>
        <v>3.0617462355480463</v>
      </c>
      <c r="AL98" s="18">
        <f t="shared" si="225"/>
        <v>2.1010482739470593</v>
      </c>
      <c r="AM98" s="18">
        <f t="shared" si="226"/>
        <v>1.8403739771111427</v>
      </c>
      <c r="AO98" s="18">
        <f t="shared" si="227"/>
        <v>2.4202817585451841</v>
      </c>
      <c r="AP98" s="18">
        <f t="shared" si="228"/>
        <v>3.603987112675755</v>
      </c>
      <c r="AQ98" s="18">
        <f t="shared" si="229"/>
        <v>5.1774911318339445</v>
      </c>
      <c r="AS98" t="str">
        <f t="shared" si="258"/>
        <v>54 Textiles, printing and other skilled trades</v>
      </c>
      <c r="AT98" s="18">
        <f t="shared" si="230"/>
        <v>-4.0914362605035777</v>
      </c>
      <c r="AU98" s="18">
        <f t="shared" si="230"/>
        <v>-8.5477730809485948</v>
      </c>
      <c r="AV98" s="18">
        <f t="shared" si="230"/>
        <v>4.57548358871116</v>
      </c>
      <c r="AW98" s="18">
        <f t="shared" si="230"/>
        <v>1.6879342203431902</v>
      </c>
      <c r="AX98" s="18">
        <f t="shared" si="231"/>
        <v>1.9036808311471143</v>
      </c>
      <c r="AZ98" s="18">
        <f t="shared" si="232"/>
        <v>2.6414811383708381</v>
      </c>
      <c r="BA98" s="18">
        <f t="shared" si="233"/>
        <v>3.5321399947614296</v>
      </c>
      <c r="BB98" s="18">
        <f t="shared" si="234"/>
        <v>5.2738012787847621</v>
      </c>
      <c r="BD98" t="str">
        <f t="shared" si="259"/>
        <v>54 Textiles, printing and other skilled trades</v>
      </c>
      <c r="BE98" s="18">
        <f t="shared" si="235"/>
        <v>-2.5716280502489308</v>
      </c>
      <c r="BF98" s="18">
        <f t="shared" si="235"/>
        <v>0.12850540554751877</v>
      </c>
      <c r="BG98" s="18">
        <f t="shared" si="235"/>
        <v>1.4704666260036747</v>
      </c>
      <c r="BH98" s="18">
        <f t="shared" si="235"/>
        <v>0.6129858338152383</v>
      </c>
      <c r="BI98" s="18">
        <f t="shared" si="236"/>
        <v>0.8497381122237746</v>
      </c>
      <c r="BK98" s="18">
        <f t="shared" si="237"/>
        <v>0.89800459448559078</v>
      </c>
      <c r="BL98" s="18">
        <f t="shared" si="238"/>
        <v>2.4415109386163314</v>
      </c>
      <c r="BM98" s="18">
        <f t="shared" si="239"/>
        <v>3.0941126175738631</v>
      </c>
      <c r="BO98" t="str">
        <f t="shared" si="260"/>
        <v>54 Textiles, printing and other skilled trades</v>
      </c>
      <c r="BP98" s="18">
        <f t="shared" si="240"/>
        <v>-5.7811373804542487</v>
      </c>
      <c r="BQ98" s="18">
        <f t="shared" si="240"/>
        <v>6.2911718342737455</v>
      </c>
      <c r="BR98" s="18">
        <f t="shared" si="240"/>
        <v>-3.0550875989802662</v>
      </c>
      <c r="BS98" s="18">
        <f t="shared" si="240"/>
        <v>-2.6541661183026255</v>
      </c>
      <c r="BT98" s="18">
        <f t="shared" si="241"/>
        <v>-2.2439825330840879</v>
      </c>
      <c r="BV98" s="18">
        <f t="shared" si="242"/>
        <v>-2.7879905001474414</v>
      </c>
      <c r="BW98" s="18">
        <f t="shared" si="243"/>
        <v>1.8438207326356482</v>
      </c>
      <c r="BX98" s="18">
        <f t="shared" si="244"/>
        <v>-0.20546799093351664</v>
      </c>
      <c r="BZ98" t="str">
        <f t="shared" si="261"/>
        <v>54 Textiles, printing and other skilled trades</v>
      </c>
      <c r="CA98" s="18">
        <f t="shared" si="245"/>
        <v>-5.6677547562061781</v>
      </c>
      <c r="CB98" s="18">
        <f t="shared" si="245"/>
        <v>-5.7849991923792583</v>
      </c>
      <c r="CC98" s="18">
        <f t="shared" si="245"/>
        <v>-0.8477927221374415</v>
      </c>
      <c r="CD98" s="18">
        <f t="shared" si="245"/>
        <v>-3.8318603167024512</v>
      </c>
      <c r="CE98" s="18">
        <f t="shared" si="246"/>
        <v>-3.0335471908379041</v>
      </c>
      <c r="CG98" s="18">
        <f t="shared" si="247"/>
        <v>-2.8472856480726283</v>
      </c>
      <c r="CH98" s="18">
        <f t="shared" si="248"/>
        <v>1.7234093906556058</v>
      </c>
      <c r="CI98" s="18">
        <f t="shared" si="249"/>
        <v>-0.40795455817275172</v>
      </c>
      <c r="CK98" t="str">
        <f t="shared" si="262"/>
        <v>54 Textiles, printing and other skilled trades</v>
      </c>
      <c r="CL98" s="18">
        <f t="shared" si="250"/>
        <v>-3.6593746181171727</v>
      </c>
      <c r="CM98" s="18">
        <f t="shared" si="250"/>
        <v>-18.248833995026782</v>
      </c>
      <c r="CN98" s="18">
        <f t="shared" si="250"/>
        <v>-7.3108864836236798</v>
      </c>
      <c r="CO98" s="18">
        <f t="shared" si="250"/>
        <v>-5.423572079973848</v>
      </c>
      <c r="CP98" s="18">
        <f t="shared" si="251"/>
        <v>-6.8695574308176628</v>
      </c>
      <c r="CR98" s="18">
        <f t="shared" si="252"/>
        <v>-6.0569085885872953</v>
      </c>
      <c r="CS98" s="18">
        <f t="shared" si="253"/>
        <v>1.2322163791306906</v>
      </c>
      <c r="CT98" s="18">
        <f t="shared" si="254"/>
        <v>-3.4196734270562579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2.8241968550209995</v>
      </c>
      <c r="C99" s="18">
        <f t="shared" si="210"/>
        <v>-18.103808837184843</v>
      </c>
      <c r="D99" s="18">
        <f t="shared" si="210"/>
        <v>11.767194885352916</v>
      </c>
      <c r="E99" s="18">
        <f t="shared" si="210"/>
        <v>4.4804658126030406</v>
      </c>
      <c r="F99" s="18">
        <f t="shared" si="211"/>
        <v>5.0930881364230185</v>
      </c>
      <c r="H99" s="18">
        <f t="shared" si="212"/>
        <v>6.8550004618767701</v>
      </c>
      <c r="I99" s="18">
        <f t="shared" si="213"/>
        <v>5.4182660114013403</v>
      </c>
      <c r="J99" s="18">
        <f t="shared" si="214"/>
        <v>9.5165026787262121</v>
      </c>
      <c r="L99" t="str">
        <f t="shared" si="255"/>
        <v>61 Caring personal service occupations</v>
      </c>
      <c r="M99" s="18">
        <f t="shared" si="215"/>
        <v>6.881411017027772</v>
      </c>
      <c r="N99" s="18">
        <f t="shared" si="215"/>
        <v>-18.27208631136704</v>
      </c>
      <c r="O99" s="18">
        <f t="shared" si="215"/>
        <v>11.240063043764792</v>
      </c>
      <c r="P99" s="18">
        <f t="shared" si="215"/>
        <v>4.7239224554431081</v>
      </c>
      <c r="Q99" s="18">
        <f t="shared" si="216"/>
        <v>5.0771952078642046</v>
      </c>
      <c r="S99" s="18">
        <f t="shared" si="217"/>
        <v>6.8524150443137311</v>
      </c>
      <c r="T99" s="18">
        <f t="shared" si="218"/>
        <v>5.5302044265794548</v>
      </c>
      <c r="U99" s="18">
        <f t="shared" si="219"/>
        <v>9.5805260358130084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-11.858148613019692</v>
      </c>
      <c r="Z99" s="18">
        <f t="shared" si="220"/>
        <v>4.5941323226560415</v>
      </c>
      <c r="AA99" s="18">
        <f t="shared" si="220"/>
        <v>1.5884152351430147</v>
      </c>
      <c r="AB99" s="18">
        <f t="shared" si="221"/>
        <v>1.6125942542140503</v>
      </c>
      <c r="AD99" s="18">
        <f t="shared" si="222"/>
        <v>2.5805990199308182</v>
      </c>
      <c r="AE99" s="18">
        <f t="shared" si="223"/>
        <v>4.2185655377231512</v>
      </c>
      <c r="AF99" s="18">
        <f t="shared" si="224"/>
        <v>5.7830703017971219</v>
      </c>
      <c r="AH99" t="str">
        <f t="shared" si="257"/>
        <v>61 Caring personal service occupations</v>
      </c>
      <c r="AI99" s="18">
        <f t="shared" si="225"/>
        <v>-0.77686582610878574</v>
      </c>
      <c r="AJ99" s="18">
        <f t="shared" si="225"/>
        <v>-12.462008904954381</v>
      </c>
      <c r="AK99" s="18">
        <f t="shared" si="225"/>
        <v>0.98369825433424207</v>
      </c>
      <c r="AL99" s="18">
        <f t="shared" si="225"/>
        <v>-0.21464966372679584</v>
      </c>
      <c r="AM99" s="18">
        <f t="shared" si="226"/>
        <v>-0.65807990428288221</v>
      </c>
      <c r="AO99" s="18">
        <f t="shared" si="227"/>
        <v>0.18321119625479554</v>
      </c>
      <c r="AP99" s="18">
        <f t="shared" si="228"/>
        <v>3.2608921380529621</v>
      </c>
      <c r="AQ99" s="18">
        <f t="shared" si="229"/>
        <v>3.3783727056566626</v>
      </c>
      <c r="AS99" t="str">
        <f t="shared" si="258"/>
        <v>61 Caring personal service occupations</v>
      </c>
      <c r="AT99" s="18">
        <f t="shared" si="230"/>
        <v>1.5130733914459293</v>
      </c>
      <c r="AU99" s="18">
        <f t="shared" si="230"/>
        <v>-12.107739024231901</v>
      </c>
      <c r="AV99" s="18">
        <f t="shared" si="230"/>
        <v>2.0353071360100339</v>
      </c>
      <c r="AW99" s="18">
        <f t="shared" si="230"/>
        <v>0.5985197460051328</v>
      </c>
      <c r="AX99" s="18">
        <f t="shared" si="231"/>
        <v>0.19618421136060604</v>
      </c>
      <c r="AZ99" s="18">
        <f t="shared" si="232"/>
        <v>1.0751867128667936</v>
      </c>
      <c r="BA99" s="18">
        <f t="shared" si="233"/>
        <v>3.5337251144030635</v>
      </c>
      <c r="BB99" s="18">
        <f t="shared" si="234"/>
        <v>4.2148171769210263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3.4023034713801081</v>
      </c>
      <c r="BG99" s="18">
        <f t="shared" si="235"/>
        <v>2.10934987088498</v>
      </c>
      <c r="BH99" s="18">
        <f t="shared" si="235"/>
        <v>2.3767401333455451</v>
      </c>
      <c r="BI99" s="18">
        <f t="shared" si="236"/>
        <v>2.3568520825473893</v>
      </c>
      <c r="BK99" s="18">
        <f t="shared" si="237"/>
        <v>2.2875323356317034</v>
      </c>
      <c r="BL99" s="18">
        <f t="shared" si="238"/>
        <v>3.5042944488050454</v>
      </c>
      <c r="BM99" s="18">
        <f t="shared" si="239"/>
        <v>5.0046375143566024</v>
      </c>
      <c r="BO99" t="str">
        <f t="shared" si="260"/>
        <v>61 Caring personal service occupations</v>
      </c>
      <c r="BP99" s="18">
        <f t="shared" si="240"/>
        <v>-1.3149196675401709</v>
      </c>
      <c r="BQ99" s="18">
        <f t="shared" si="240"/>
        <v>8.2475370335891363</v>
      </c>
      <c r="BR99" s="18">
        <f t="shared" si="240"/>
        <v>-3.0513676072645324</v>
      </c>
      <c r="BS99" s="18">
        <f t="shared" si="240"/>
        <v>-2.3277463308192914</v>
      </c>
      <c r="BT99" s="18">
        <f t="shared" si="241"/>
        <v>-1.9263341048193938</v>
      </c>
      <c r="BV99" s="18">
        <f t="shared" si="242"/>
        <v>-2.5695515612975006</v>
      </c>
      <c r="BW99" s="18">
        <f t="shared" si="243"/>
        <v>2.3463099763536999</v>
      </c>
      <c r="BX99" s="18">
        <f t="shared" si="244"/>
        <v>0.5933858992832608</v>
      </c>
      <c r="BZ99" t="str">
        <f t="shared" si="261"/>
        <v>61 Caring personal service occupations</v>
      </c>
      <c r="CA99" s="18">
        <f t="shared" si="245"/>
        <v>-13.652994936137318</v>
      </c>
      <c r="CB99" s="18">
        <f t="shared" si="245"/>
        <v>-19.51326835547793</v>
      </c>
      <c r="CC99" s="18">
        <f t="shared" si="245"/>
        <v>-7.1744277508473679</v>
      </c>
      <c r="CD99" s="18">
        <f t="shared" si="245"/>
        <v>-3.2760954042678536</v>
      </c>
      <c r="CE99" s="18">
        <f t="shared" si="246"/>
        <v>-5.6020546153948469</v>
      </c>
      <c r="CG99" s="18">
        <f t="shared" si="247"/>
        <v>-4.593398706156604</v>
      </c>
      <c r="CH99" s="18">
        <f t="shared" si="248"/>
        <v>1.2678767294530768</v>
      </c>
      <c r="CI99" s="18">
        <f t="shared" si="249"/>
        <v>-2.3315208647944119</v>
      </c>
      <c r="CK99" t="str">
        <f t="shared" si="262"/>
        <v>61 Caring personal service occupations</v>
      </c>
      <c r="CL99" s="18">
        <f t="shared" si="250"/>
        <v>-1.0219869510518897</v>
      </c>
      <c r="CM99" s="18">
        <f t="shared" si="250"/>
        <v>-18.388137470051703</v>
      </c>
      <c r="CN99" s="18">
        <f t="shared" si="250"/>
        <v>1.281009321882931</v>
      </c>
      <c r="CO99" s="18">
        <f t="shared" si="250"/>
        <v>-2.0332605747031107</v>
      </c>
      <c r="CP99" s="18">
        <f t="shared" si="251"/>
        <v>-2.1330067587323254</v>
      </c>
      <c r="CR99" s="18">
        <f t="shared" si="252"/>
        <v>-0.94073312672494636</v>
      </c>
      <c r="CS99" s="18">
        <f t="shared" si="253"/>
        <v>1.7878131675357567</v>
      </c>
      <c r="CT99" s="18">
        <f t="shared" si="254"/>
        <v>1.0653737308279121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9.8914866203481999</v>
      </c>
      <c r="C100" s="18">
        <f t="shared" si="210"/>
        <v>-0.35239027399992517</v>
      </c>
      <c r="D100" s="18">
        <f t="shared" si="210"/>
        <v>9.7629628658885359</v>
      </c>
      <c r="E100" s="18">
        <f t="shared" si="210"/>
        <v>5.0338117093585488</v>
      </c>
      <c r="F100" s="18">
        <f t="shared" si="211"/>
        <v>6.1395711658171814</v>
      </c>
      <c r="H100" s="18">
        <f t="shared" si="212"/>
        <v>6.5871111215910938</v>
      </c>
      <c r="I100" s="18">
        <f t="shared" si="213"/>
        <v>5.2106632777186634</v>
      </c>
      <c r="J100" s="18">
        <f t="shared" si="214"/>
        <v>9.2037398794934333</v>
      </c>
      <c r="L100" t="str">
        <f t="shared" si="255"/>
        <v>62 Leisure, travel and related personal service occupations</v>
      </c>
      <c r="M100" s="18">
        <f t="shared" si="215"/>
        <v>7.5488450790264006</v>
      </c>
      <c r="N100" s="18">
        <f t="shared" si="215"/>
        <v>-25.616175354129322</v>
      </c>
      <c r="O100" s="18">
        <f t="shared" si="215"/>
        <v>6.309720773813754</v>
      </c>
      <c r="P100" s="18">
        <f t="shared" si="215"/>
        <v>4.2284014975253692</v>
      </c>
      <c r="Q100" s="18">
        <f t="shared" si="216"/>
        <v>2.6863602197275904</v>
      </c>
      <c r="S100" s="18">
        <f t="shared" si="217"/>
        <v>4.9176072022426132</v>
      </c>
      <c r="T100" s="18">
        <f t="shared" si="218"/>
        <v>4.2933983014302735</v>
      </c>
      <c r="U100" s="18">
        <f t="shared" si="219"/>
        <v>7.4377248439987387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-14.488286836328134</v>
      </c>
      <c r="Z100" s="18">
        <f t="shared" si="220"/>
        <v>3.9579451633756868</v>
      </c>
      <c r="AA100" s="18">
        <f t="shared" si="220"/>
        <v>3.0634734627190685</v>
      </c>
      <c r="AB100" s="18">
        <f t="shared" si="221"/>
        <v>2.1433534335107973</v>
      </c>
      <c r="AD100" s="18">
        <f t="shared" si="222"/>
        <v>3.3607722779609883</v>
      </c>
      <c r="AE100" s="18">
        <f t="shared" si="223"/>
        <v>4.0656959184557806</v>
      </c>
      <c r="AF100" s="18">
        <f t="shared" si="224"/>
        <v>6.1846357266190699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-14.064407911151356</v>
      </c>
      <c r="AK100" s="18">
        <f t="shared" si="225"/>
        <v>1.7455423409115323</v>
      </c>
      <c r="AL100" s="18">
        <f t="shared" si="225"/>
        <v>2.3082025199228084</v>
      </c>
      <c r="AM100" s="18">
        <f t="shared" si="226"/>
        <v>1.0248957299352046</v>
      </c>
      <c r="AO100" s="18">
        <f t="shared" si="227"/>
        <v>2.120304245996496</v>
      </c>
      <c r="AP100" s="18">
        <f t="shared" si="228"/>
        <v>3.7048690369098969</v>
      </c>
      <c r="AQ100" s="18">
        <f t="shared" si="229"/>
        <v>5.0561403599667765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-5.1396752947630802</v>
      </c>
      <c r="AV100" s="18">
        <f t="shared" si="230"/>
        <v>1.4746909881878212</v>
      </c>
      <c r="AW100" s="18">
        <f t="shared" si="230"/>
        <v>2.6359195171649086</v>
      </c>
      <c r="AX100" s="18">
        <f t="shared" si="231"/>
        <v>1.7692776267318688</v>
      </c>
      <c r="AZ100" s="18">
        <f t="shared" si="232"/>
        <v>2.2473742948512454</v>
      </c>
      <c r="BA100" s="18">
        <f t="shared" si="233"/>
        <v>3.7151098380198144</v>
      </c>
      <c r="BB100" s="18">
        <f t="shared" si="234"/>
        <v>5.1502948894721401</v>
      </c>
      <c r="BD100" t="str">
        <f t="shared" si="259"/>
        <v>62 Leisure, travel and related personal service occupations</v>
      </c>
      <c r="BE100" s="18">
        <f t="shared" si="235"/>
        <v>3.5231440937860681</v>
      </c>
      <c r="BF100" s="18">
        <f t="shared" si="235"/>
        <v>0.23063022149218959</v>
      </c>
      <c r="BG100" s="18">
        <f t="shared" si="235"/>
        <v>-3.1001438391378477</v>
      </c>
      <c r="BH100" s="18">
        <f t="shared" si="235"/>
        <v>-0.9988881645568326</v>
      </c>
      <c r="BI100" s="18">
        <f t="shared" si="236"/>
        <v>-1.5844887998261892</v>
      </c>
      <c r="BK100" s="18">
        <f t="shared" si="237"/>
        <v>-1.7043213534460255</v>
      </c>
      <c r="BL100" s="18">
        <f t="shared" si="238"/>
        <v>2.1460891402409699</v>
      </c>
      <c r="BM100" s="18">
        <f t="shared" si="239"/>
        <v>0.92312218890531206</v>
      </c>
      <c r="BO100" t="str">
        <f t="shared" si="260"/>
        <v>62 Leisure, travel and related personal service occupations</v>
      </c>
      <c r="BP100" s="18">
        <f t="shared" si="240"/>
        <v>1.2719499024291148</v>
      </c>
      <c r="BQ100" s="18">
        <f t="shared" si="240"/>
        <v>7.7428031262331221</v>
      </c>
      <c r="BR100" s="18">
        <f t="shared" si="240"/>
        <v>-6.0473754719928108</v>
      </c>
      <c r="BS100" s="18">
        <f t="shared" si="240"/>
        <v>-2.6390667304875159</v>
      </c>
      <c r="BT100" s="18">
        <f t="shared" si="241"/>
        <v>-3.1055820047857674</v>
      </c>
      <c r="BV100" s="18">
        <f t="shared" si="242"/>
        <v>-3.7886908133664465</v>
      </c>
      <c r="BW100" s="18">
        <f t="shared" si="243"/>
        <v>1.9440459458724968</v>
      </c>
      <c r="BX100" s="18">
        <f t="shared" si="244"/>
        <v>-0.73608288391117105</v>
      </c>
      <c r="BZ100" t="str">
        <f t="shared" si="261"/>
        <v>62 Leisure, travel and related personal service occupations</v>
      </c>
      <c r="CA100" s="18">
        <f t="shared" si="245"/>
        <v>3.2966304916196343</v>
      </c>
      <c r="CB100" s="18">
        <f t="shared" si="245"/>
        <v>-13.280986165618202</v>
      </c>
      <c r="CC100" s="18">
        <f t="shared" si="245"/>
        <v>-4.3996071340973497</v>
      </c>
      <c r="CD100" s="18">
        <f t="shared" si="245"/>
        <v>-4.0393104615628728</v>
      </c>
      <c r="CE100" s="18">
        <f t="shared" si="246"/>
        <v>-4.7567635479378261</v>
      </c>
      <c r="CG100" s="18">
        <f t="shared" si="247"/>
        <v>-4.1595599756026562</v>
      </c>
      <c r="CH100" s="18">
        <f t="shared" si="248"/>
        <v>1.6830852303724608</v>
      </c>
      <c r="CI100" s="18">
        <f t="shared" si="249"/>
        <v>-1.3689209579663575</v>
      </c>
      <c r="CK100" t="str">
        <f t="shared" si="262"/>
        <v>62 Leisure, travel and related personal service occupations</v>
      </c>
      <c r="CL100" s="18">
        <f t="shared" si="250"/>
        <v>-0.89348671672329072</v>
      </c>
      <c r="CM100" s="18">
        <f t="shared" si="250"/>
        <v>-19.153478005288239</v>
      </c>
      <c r="CN100" s="18">
        <f t="shared" si="250"/>
        <v>-8.9828565103658562</v>
      </c>
      <c r="CO100" s="18">
        <f t="shared" si="250"/>
        <v>-6.0533204141861479</v>
      </c>
      <c r="CP100" s="18">
        <f t="shared" si="251"/>
        <v>-7.8477950320383183</v>
      </c>
      <c r="CR100" s="18">
        <f t="shared" si="252"/>
        <v>-7.0401622082381881</v>
      </c>
      <c r="CS100" s="18">
        <f t="shared" si="253"/>
        <v>1.1691193122328025</v>
      </c>
      <c r="CT100" s="18">
        <f t="shared" si="254"/>
        <v>-4.2047627068103939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-1.5601126097864904</v>
      </c>
      <c r="C101" s="18">
        <f t="shared" si="210"/>
        <v>0.67647739733549539</v>
      </c>
      <c r="D101" s="18">
        <f t="shared" si="210"/>
        <v>4.3454364637417475</v>
      </c>
      <c r="E101" s="18">
        <f t="shared" si="210"/>
        <v>4.6480867661846226</v>
      </c>
      <c r="F101" s="18">
        <f t="shared" si="211"/>
        <v>4.30089015528754</v>
      </c>
      <c r="H101" s="18">
        <f t="shared" si="212"/>
        <v>4.5471059212631726</v>
      </c>
      <c r="I101" s="18">
        <f t="shared" si="213"/>
        <v>4.2964973892832159</v>
      </c>
      <c r="J101" s="18">
        <f t="shared" si="214"/>
        <v>7.1760769399341617</v>
      </c>
      <c r="L101" t="str">
        <f t="shared" si="255"/>
        <v>63 Community and civil enforcement occupations</v>
      </c>
      <c r="M101" s="18">
        <f t="shared" si="215"/>
        <v>-2.9786055147796753</v>
      </c>
      <c r="N101" s="18">
        <f t="shared" si="215"/>
        <v>12.680228698041329</v>
      </c>
      <c r="O101" s="18">
        <f t="shared" si="215"/>
        <v>0.80021065114002088</v>
      </c>
      <c r="P101" s="18">
        <f t="shared" si="215"/>
        <v>4.1510314097574996</v>
      </c>
      <c r="Q101" s="18">
        <f t="shared" si="216"/>
        <v>3.6005156076434952</v>
      </c>
      <c r="S101" s="18">
        <f t="shared" si="217"/>
        <v>3.0218940252776605</v>
      </c>
      <c r="T101" s="18">
        <f t="shared" si="218"/>
        <v>3.6744599216220752</v>
      </c>
      <c r="U101" s="18">
        <f t="shared" si="219"/>
        <v>5.651818482152926</v>
      </c>
      <c r="W101" t="str">
        <f t="shared" si="256"/>
        <v>63 Community and civil enforcement occupations</v>
      </c>
      <c r="X101" s="18">
        <f t="shared" si="220"/>
        <v>1.1135017086314258</v>
      </c>
      <c r="Y101" s="18">
        <f t="shared" si="220"/>
        <v>5.5603741608045931</v>
      </c>
      <c r="Z101" s="18">
        <f t="shared" si="220"/>
        <v>2.3587297173330635</v>
      </c>
      <c r="AA101" s="18">
        <f t="shared" si="220"/>
        <v>2.9411469355961728</v>
      </c>
      <c r="AB101" s="18">
        <f t="shared" si="221"/>
        <v>2.9202806076303212</v>
      </c>
      <c r="AD101" s="18">
        <f t="shared" si="222"/>
        <v>2.7466405763219903</v>
      </c>
      <c r="AE101" s="18">
        <f t="shared" si="223"/>
        <v>4.0285221570294238</v>
      </c>
      <c r="AF101" s="18">
        <f t="shared" si="224"/>
        <v>5.7398410423149082</v>
      </c>
      <c r="AH101" t="str">
        <f t="shared" si="257"/>
        <v>63 Community and civil enforcement occupations</v>
      </c>
      <c r="AI101" s="18">
        <f t="shared" si="225"/>
        <v>-1.0974598947307346</v>
      </c>
      <c r="AJ101" s="18">
        <f t="shared" si="225"/>
        <v>23.742968043409473</v>
      </c>
      <c r="AK101" s="18">
        <f t="shared" si="225"/>
        <v>-2.2229841436970932</v>
      </c>
      <c r="AL101" s="18">
        <f t="shared" si="225"/>
        <v>2.9110819954791589</v>
      </c>
      <c r="AM101" s="18">
        <f t="shared" si="226"/>
        <v>2.4519824748373331</v>
      </c>
      <c r="AO101" s="18">
        <f t="shared" si="227"/>
        <v>1.1704517133882097</v>
      </c>
      <c r="AP101" s="18">
        <f t="shared" si="228"/>
        <v>3.2178412193477168</v>
      </c>
      <c r="AQ101" s="18">
        <f t="shared" si="229"/>
        <v>3.9918964149567193</v>
      </c>
      <c r="AS101" t="str">
        <f t="shared" si="258"/>
        <v>63 Community and civil enforcement occupations</v>
      </c>
      <c r="AT101" s="18">
        <f t="shared" si="230"/>
        <v>-3.385717845931524</v>
      </c>
      <c r="AU101" s="18">
        <f t="shared" si="230"/>
        <v>15.188158072874636</v>
      </c>
      <c r="AV101" s="18">
        <f t="shared" si="230"/>
        <v>-4.3138068732166968</v>
      </c>
      <c r="AW101" s="18">
        <f t="shared" si="230"/>
        <v>1.1626668862725342</v>
      </c>
      <c r="AX101" s="18">
        <f t="shared" si="231"/>
        <v>0.22845992122393355</v>
      </c>
      <c r="AZ101" s="18">
        <f t="shared" si="232"/>
        <v>-0.69679350287010777</v>
      </c>
      <c r="BA101" s="18">
        <f t="shared" si="233"/>
        <v>2.8182872448180296</v>
      </c>
      <c r="BB101" s="18">
        <f t="shared" si="234"/>
        <v>2.3540561829069384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48.923882680914524</v>
      </c>
      <c r="BG101" s="18">
        <f t="shared" si="235"/>
        <v>-9.6285618718870314</v>
      </c>
      <c r="BH101" s="18">
        <f t="shared" si="235"/>
        <v>1.6019252882738311</v>
      </c>
      <c r="BI101" s="18">
        <f t="shared" si="236"/>
        <v>0.31912392884172469</v>
      </c>
      <c r="BK101" s="18">
        <f t="shared" si="237"/>
        <v>-2.28864791218375</v>
      </c>
      <c r="BL101" s="18">
        <f t="shared" si="238"/>
        <v>1.4555055166187492</v>
      </c>
      <c r="BM101" s="18">
        <f t="shared" si="239"/>
        <v>-0.35089538928110287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37.367742120443026</v>
      </c>
      <c r="BR101" s="18">
        <f t="shared" si="240"/>
        <v>-8.585810114899628</v>
      </c>
      <c r="BS101" s="18">
        <f t="shared" si="240"/>
        <v>-0.95566839135953208</v>
      </c>
      <c r="BT101" s="18">
        <f t="shared" si="241"/>
        <v>-1.4110893111134892</v>
      </c>
      <c r="BV101" s="18">
        <f t="shared" si="242"/>
        <v>-3.5673084375264508</v>
      </c>
      <c r="BW101" s="18">
        <f t="shared" si="243"/>
        <v>1.631480629459281</v>
      </c>
      <c r="BX101" s="18">
        <f t="shared" si="244"/>
        <v>-1.0415376662000653</v>
      </c>
      <c r="BZ101" t="str">
        <f t="shared" si="261"/>
        <v>63 Community and civil enforcement occupations</v>
      </c>
      <c r="CA101" s="18">
        <f t="shared" si="245"/>
        <v>-4.4061901088314865</v>
      </c>
      <c r="CB101" s="18">
        <f t="shared" si="245"/>
        <v>20.361285531215433</v>
      </c>
      <c r="CC101" s="18">
        <f t="shared" si="245"/>
        <v>-6.0885386297518167</v>
      </c>
      <c r="CD101" s="18">
        <f t="shared" si="245"/>
        <v>-2.1066034284208945</v>
      </c>
      <c r="CE101" s="18">
        <f t="shared" si="246"/>
        <v>-2.1128100169353292</v>
      </c>
      <c r="CG101" s="18">
        <f t="shared" si="247"/>
        <v>-3.4523299008371922</v>
      </c>
      <c r="CH101" s="18">
        <f t="shared" si="248"/>
        <v>1.6179861375856808</v>
      </c>
      <c r="CI101" s="18">
        <f t="shared" si="249"/>
        <v>-0.98064869722557235</v>
      </c>
      <c r="CK101" t="str">
        <f t="shared" si="262"/>
        <v>63 Community and civil enforcement occupations</v>
      </c>
      <c r="CL101" s="18">
        <f t="shared" si="250"/>
        <v>-7.700438594876835</v>
      </c>
      <c r="CM101" s="18">
        <f t="shared" si="250"/>
        <v>16.876919832383308</v>
      </c>
      <c r="CN101" s="18">
        <f t="shared" si="250"/>
        <v>-14.902840767169256</v>
      </c>
      <c r="CO101" s="18">
        <f t="shared" si="250"/>
        <v>-4.5413035845650152</v>
      </c>
      <c r="CP101" s="18">
        <f t="shared" si="251"/>
        <v>-6.735537542524261</v>
      </c>
      <c r="CR101" s="18">
        <f t="shared" si="252"/>
        <v>-8.1282433680662685</v>
      </c>
      <c r="CS101" s="18">
        <f t="shared" si="253"/>
        <v>0.78234360400653014</v>
      </c>
      <c r="CT101" s="18">
        <f t="shared" si="254"/>
        <v>-5.8575936219719456</v>
      </c>
    </row>
    <row r="102" spans="1:98" x14ac:dyDescent="0.2">
      <c r="A102" t="str">
        <f t="shared" si="209"/>
        <v>71 Sales occupations</v>
      </c>
      <c r="B102" s="18">
        <f t="shared" si="210"/>
        <v>-0.1533702131794823</v>
      </c>
      <c r="C102" s="18">
        <f t="shared" si="210"/>
        <v>-14.79132259724134</v>
      </c>
      <c r="D102" s="18">
        <f t="shared" si="210"/>
        <v>7.6963552313074723</v>
      </c>
      <c r="E102" s="18">
        <f t="shared" si="210"/>
        <v>2.9440500953761495</v>
      </c>
      <c r="F102" s="18">
        <f t="shared" si="211"/>
        <v>3.1795988144084353</v>
      </c>
      <c r="H102" s="18">
        <f t="shared" si="212"/>
        <v>4.5043822255198096</v>
      </c>
      <c r="I102" s="18">
        <f t="shared" si="213"/>
        <v>4.0609991869788864</v>
      </c>
      <c r="J102" s="18">
        <f t="shared" si="214"/>
        <v>6.9853056006409453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-15.33499464293644</v>
      </c>
      <c r="O102" s="18">
        <f t="shared" si="215"/>
        <v>9.4896297533032978</v>
      </c>
      <c r="P102" s="18">
        <f t="shared" si="215"/>
        <v>4.2387761934197687</v>
      </c>
      <c r="Q102" s="18">
        <f t="shared" si="216"/>
        <v>4.4849813937482885</v>
      </c>
      <c r="S102" s="18">
        <f t="shared" si="217"/>
        <v>5.9604673217212856</v>
      </c>
      <c r="T102" s="18">
        <f t="shared" si="218"/>
        <v>4.5793307951234929</v>
      </c>
      <c r="U102" s="18">
        <f t="shared" si="219"/>
        <v>8.3731847488180975</v>
      </c>
      <c r="W102" t="str">
        <f t="shared" si="256"/>
        <v>71 Sales occupations</v>
      </c>
      <c r="X102" s="18">
        <f t="shared" si="220"/>
        <v>2.8994112343255329</v>
      </c>
      <c r="Y102" s="18">
        <f t="shared" si="220"/>
        <v>-5.3488219050105705</v>
      </c>
      <c r="Z102" s="18">
        <f t="shared" si="220"/>
        <v>3.9580299417768972</v>
      </c>
      <c r="AA102" s="18">
        <f t="shared" si="220"/>
        <v>2.406648869122896</v>
      </c>
      <c r="AB102" s="18">
        <f t="shared" si="221"/>
        <v>2.3837685092048311</v>
      </c>
      <c r="AD102" s="18">
        <f t="shared" si="222"/>
        <v>2.9211862942212452</v>
      </c>
      <c r="AE102" s="18">
        <f t="shared" si="223"/>
        <v>3.6780727774621935</v>
      </c>
      <c r="AF102" s="18">
        <f t="shared" si="224"/>
        <v>5.584008943834351</v>
      </c>
      <c r="AH102" t="str">
        <f t="shared" si="257"/>
        <v>71 Sales occupations</v>
      </c>
      <c r="AI102" s="18">
        <f t="shared" si="225"/>
        <v>-8.5486259097211637E-3</v>
      </c>
      <c r="AJ102" s="18">
        <f t="shared" si="225"/>
        <v>-4.0912609321060884</v>
      </c>
      <c r="AK102" s="18">
        <f t="shared" si="225"/>
        <v>2.6498119447263102</v>
      </c>
      <c r="AL102" s="18">
        <f t="shared" si="225"/>
        <v>1.83994428341272</v>
      </c>
      <c r="AM102" s="18">
        <f t="shared" si="226"/>
        <v>1.7101761314190833</v>
      </c>
      <c r="AO102" s="18">
        <f t="shared" si="227"/>
        <v>2.1091877200807518</v>
      </c>
      <c r="AP102" s="18">
        <f t="shared" si="228"/>
        <v>3.4971055053959699</v>
      </c>
      <c r="AQ102" s="18">
        <f t="shared" si="229"/>
        <v>4.875601167706245</v>
      </c>
      <c r="AS102" t="str">
        <f t="shared" si="258"/>
        <v>71 Sales occupations</v>
      </c>
      <c r="AT102" s="18">
        <f t="shared" si="230"/>
        <v>0.99882051209059242</v>
      </c>
      <c r="AU102" s="18">
        <f t="shared" si="230"/>
        <v>-9.7956385623599989</v>
      </c>
      <c r="AV102" s="18">
        <f t="shared" si="230"/>
        <v>1.6316964649359278</v>
      </c>
      <c r="AW102" s="18">
        <f t="shared" si="230"/>
        <v>1.7544357940585842</v>
      </c>
      <c r="AX102" s="18">
        <f t="shared" si="231"/>
        <v>0.95298907646643727</v>
      </c>
      <c r="AZ102" s="18">
        <f t="shared" si="232"/>
        <v>1.7135062231014464</v>
      </c>
      <c r="BA102" s="18">
        <f t="shared" si="233"/>
        <v>2.964984273392357</v>
      </c>
      <c r="BB102" s="18">
        <f t="shared" si="234"/>
        <v>4.1500224134431107</v>
      </c>
      <c r="BD102" t="str">
        <f t="shared" si="259"/>
        <v>71 Sales occupations</v>
      </c>
      <c r="BE102" s="18">
        <f t="shared" si="235"/>
        <v>1.5831004134456483</v>
      </c>
      <c r="BF102" s="18">
        <f t="shared" si="235"/>
        <v>4.62698051554431</v>
      </c>
      <c r="BG102" s="18">
        <f t="shared" si="235"/>
        <v>-4.6947547571274395E-2</v>
      </c>
      <c r="BH102" s="18">
        <f t="shared" si="235"/>
        <v>0.74535954307415331</v>
      </c>
      <c r="BI102" s="18">
        <f t="shared" si="236"/>
        <v>0.73482978429060264</v>
      </c>
      <c r="BK102" s="18">
        <f t="shared" si="237"/>
        <v>0.48056179848190439</v>
      </c>
      <c r="BL102" s="18">
        <f t="shared" si="238"/>
        <v>2.581626978084528</v>
      </c>
      <c r="BM102" s="18">
        <f t="shared" si="239"/>
        <v>2.9215198183358382</v>
      </c>
      <c r="BO102" t="str">
        <f t="shared" si="260"/>
        <v>71 Sales occupations</v>
      </c>
      <c r="BP102" s="18">
        <f t="shared" si="240"/>
        <v>-1.535822223832406</v>
      </c>
      <c r="BQ102" s="18">
        <f t="shared" si="240"/>
        <v>7.4406076444295755</v>
      </c>
      <c r="BR102" s="18">
        <f t="shared" si="240"/>
        <v>-3.1251104611346281</v>
      </c>
      <c r="BS102" s="18">
        <f t="shared" si="240"/>
        <v>-2.4369256393333982</v>
      </c>
      <c r="BT102" s="18">
        <f t="shared" si="241"/>
        <v>-2.0639783751248308</v>
      </c>
      <c r="BV102" s="18">
        <f t="shared" si="242"/>
        <v>-2.6668620678509947</v>
      </c>
      <c r="BW102" s="18">
        <f t="shared" si="243"/>
        <v>2.1898316547786623</v>
      </c>
      <c r="BX102" s="18">
        <f t="shared" si="244"/>
        <v>0.32964082219979485</v>
      </c>
      <c r="BZ102" t="str">
        <f t="shared" si="261"/>
        <v>71 Sales occupations</v>
      </c>
      <c r="CA102" s="18">
        <f t="shared" si="245"/>
        <v>-0.38586339529907976</v>
      </c>
      <c r="CB102" s="18">
        <f t="shared" si="245"/>
        <v>-15.643531059973338</v>
      </c>
      <c r="CC102" s="18">
        <f t="shared" si="245"/>
        <v>-3.9237688634671475</v>
      </c>
      <c r="CD102" s="18">
        <f t="shared" si="245"/>
        <v>-7.2582290227065638</v>
      </c>
      <c r="CE102" s="18">
        <f t="shared" si="246"/>
        <v>-6.7825964588985155</v>
      </c>
      <c r="CG102" s="18">
        <f t="shared" si="247"/>
        <v>-6.1598033258495217</v>
      </c>
      <c r="CH102" s="18">
        <f t="shared" si="248"/>
        <v>1.4157471818178724</v>
      </c>
      <c r="CI102" s="18">
        <f t="shared" si="249"/>
        <v>-3.1357621416105874</v>
      </c>
      <c r="CK102" t="str">
        <f t="shared" si="262"/>
        <v>71 Sales occupations</v>
      </c>
      <c r="CL102" s="18">
        <f t="shared" si="250"/>
        <v>-1.5190433187136421</v>
      </c>
      <c r="CM102" s="18">
        <f t="shared" si="250"/>
        <v>-26.572175267918819</v>
      </c>
      <c r="CN102" s="18">
        <f t="shared" si="250"/>
        <v>-5.9065863034111654</v>
      </c>
      <c r="CO102" s="18">
        <f t="shared" si="250"/>
        <v>-5.1533914027319998</v>
      </c>
      <c r="CP102" s="18">
        <f t="shared" si="251"/>
        <v>-6.8908893723362059</v>
      </c>
      <c r="CR102" s="18">
        <f t="shared" si="252"/>
        <v>-5.4051239020688318</v>
      </c>
      <c r="CS102" s="18">
        <f t="shared" si="253"/>
        <v>1.1841545957008037</v>
      </c>
      <c r="CT102" s="18">
        <f t="shared" si="254"/>
        <v>-3.057394782266154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-6.1785534504492645</v>
      </c>
      <c r="D103" s="18">
        <f t="shared" si="210"/>
        <v>12.41988552946518</v>
      </c>
      <c r="E103" s="18">
        <f t="shared" si="210"/>
        <v>4.1529764853054818</v>
      </c>
      <c r="F103" s="18">
        <f t="shared" si="211"/>
        <v>5.9746930258457231</v>
      </c>
      <c r="H103" s="18">
        <f t="shared" si="212"/>
        <v>6.8387594832788112</v>
      </c>
      <c r="I103" s="18">
        <f t="shared" si="213"/>
        <v>4.6354302685083226</v>
      </c>
      <c r="J103" s="18">
        <f t="shared" si="214"/>
        <v>9.0558285081483891</v>
      </c>
      <c r="L103" t="str">
        <f t="shared" si="255"/>
        <v>72 Customer service occupations</v>
      </c>
      <c r="M103" s="18">
        <f t="shared" si="215"/>
        <v>5.7660508221844653</v>
      </c>
      <c r="N103" s="18">
        <f t="shared" si="215"/>
        <v>-9.3411906484811684</v>
      </c>
      <c r="O103" s="18">
        <f t="shared" si="215"/>
        <v>11.079835771745294</v>
      </c>
      <c r="P103" s="18">
        <f t="shared" si="215"/>
        <v>4.1969531336202959</v>
      </c>
      <c r="Q103" s="18">
        <f t="shared" si="216"/>
        <v>5.3800795551545821</v>
      </c>
      <c r="S103" s="18">
        <f t="shared" si="217"/>
        <v>6.4425057088301374</v>
      </c>
      <c r="T103" s="18">
        <f t="shared" si="218"/>
        <v>4.6697859833205957</v>
      </c>
      <c r="U103" s="18">
        <f t="shared" si="219"/>
        <v>8.7806795372121993</v>
      </c>
      <c r="W103" t="str">
        <f t="shared" si="256"/>
        <v>72 Customer service occupations</v>
      </c>
      <c r="X103" s="18">
        <f t="shared" si="220"/>
        <v>2.6412451903951917</v>
      </c>
      <c r="Y103" s="18">
        <f t="shared" si="220"/>
        <v>3.8573768393908026</v>
      </c>
      <c r="Z103" s="18">
        <f t="shared" si="220"/>
        <v>5.267112196100987</v>
      </c>
      <c r="AA103" s="18">
        <f t="shared" si="220"/>
        <v>2.5100872020108689</v>
      </c>
      <c r="AB103" s="18">
        <f t="shared" si="221"/>
        <v>3.448198670786673</v>
      </c>
      <c r="AD103" s="18">
        <f t="shared" si="222"/>
        <v>3.4209775151314181</v>
      </c>
      <c r="AE103" s="18">
        <f t="shared" si="223"/>
        <v>3.6112913915731681</v>
      </c>
      <c r="AF103" s="18">
        <f t="shared" si="224"/>
        <v>5.8879538567495837</v>
      </c>
      <c r="AH103" t="str">
        <f t="shared" si="257"/>
        <v>72 Customer service occupations</v>
      </c>
      <c r="AI103" s="18">
        <f t="shared" si="225"/>
        <v>4.3225344242985964</v>
      </c>
      <c r="AJ103" s="18">
        <f t="shared" si="225"/>
        <v>3.1063870872958699</v>
      </c>
      <c r="AK103" s="18">
        <f t="shared" si="225"/>
        <v>5.4335109752884136</v>
      </c>
      <c r="AL103" s="18">
        <f t="shared" si="225"/>
        <v>2.6183995087240231</v>
      </c>
      <c r="AM103" s="18">
        <f t="shared" si="226"/>
        <v>3.5206416388697592</v>
      </c>
      <c r="AO103" s="18">
        <f t="shared" si="227"/>
        <v>3.5483177126296894</v>
      </c>
      <c r="AP103" s="18">
        <f t="shared" si="228"/>
        <v>3.77009519879139</v>
      </c>
      <c r="AQ103" s="18">
        <f t="shared" si="229"/>
        <v>6.0958173541530547</v>
      </c>
      <c r="AS103" t="str">
        <f t="shared" si="258"/>
        <v>72 Customer service occupations</v>
      </c>
      <c r="AT103" s="18">
        <f t="shared" si="230"/>
        <v>1.5516659089836571</v>
      </c>
      <c r="AU103" s="18">
        <f t="shared" si="230"/>
        <v>1.2857176908444901</v>
      </c>
      <c r="AV103" s="18">
        <f t="shared" si="230"/>
        <v>5.3162096857422236</v>
      </c>
      <c r="AW103" s="18">
        <f t="shared" si="230"/>
        <v>1.9036134504564428</v>
      </c>
      <c r="AX103" s="18">
        <f t="shared" si="231"/>
        <v>2.9188700933619804</v>
      </c>
      <c r="AZ103" s="18">
        <f t="shared" si="232"/>
        <v>3.0286785545716066</v>
      </c>
      <c r="BA103" s="18">
        <f t="shared" si="233"/>
        <v>3.3103466776019275</v>
      </c>
      <c r="BB103" s="18">
        <f t="shared" si="234"/>
        <v>5.378990065173217</v>
      </c>
      <c r="BD103" t="str">
        <f t="shared" si="259"/>
        <v>72 Customer service occupations</v>
      </c>
      <c r="BE103" s="18">
        <f t="shared" si="235"/>
        <v>1.0733008828752499</v>
      </c>
      <c r="BF103" s="18">
        <f t="shared" si="235"/>
        <v>15.220199567380565</v>
      </c>
      <c r="BG103" s="18">
        <f t="shared" si="235"/>
        <v>1.6469220295023179</v>
      </c>
      <c r="BH103" s="18">
        <f t="shared" si="235"/>
        <v>1.5731711342615418</v>
      </c>
      <c r="BI103" s="18">
        <f t="shared" si="236"/>
        <v>2.399861367617695</v>
      </c>
      <c r="BK103" s="18">
        <f t="shared" si="237"/>
        <v>1.5977488184607536</v>
      </c>
      <c r="BL103" s="18">
        <f t="shared" si="238"/>
        <v>2.5852938281857307</v>
      </c>
      <c r="BM103" s="18">
        <f t="shared" si="239"/>
        <v>3.7412717177171206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14.392449718599497</v>
      </c>
      <c r="BR103" s="18">
        <f t="shared" si="240"/>
        <v>-1.2540379641954202</v>
      </c>
      <c r="BS103" s="18">
        <f t="shared" si="240"/>
        <v>-1.1945389233001702</v>
      </c>
      <c r="BT103" s="18">
        <f t="shared" si="241"/>
        <v>-0.30457624971088615</v>
      </c>
      <c r="BV103" s="18">
        <f t="shared" si="242"/>
        <v>-1.2143759193036563</v>
      </c>
      <c r="BW103" s="18">
        <f t="shared" si="243"/>
        <v>2.3621964712303267</v>
      </c>
      <c r="BX103" s="18">
        <f t="shared" si="244"/>
        <v>1.5090577170329356</v>
      </c>
      <c r="BZ103" t="str">
        <f t="shared" si="261"/>
        <v>72 Customer service occupations</v>
      </c>
      <c r="CA103" s="18">
        <f t="shared" si="245"/>
        <v>-1.8381561087091769</v>
      </c>
      <c r="CB103" s="18">
        <f t="shared" si="245"/>
        <v>-1.3504540891053129</v>
      </c>
      <c r="CC103" s="18">
        <f t="shared" si="245"/>
        <v>0.23813569803918799</v>
      </c>
      <c r="CD103" s="18">
        <f t="shared" si="245"/>
        <v>-0.53639540602913316</v>
      </c>
      <c r="CE103" s="18">
        <f t="shared" si="246"/>
        <v>-0.34619836850795505</v>
      </c>
      <c r="CG103" s="18">
        <f t="shared" si="247"/>
        <v>-0.27888563559621549</v>
      </c>
      <c r="CH103" s="18">
        <f t="shared" si="248"/>
        <v>1.8303634433506577</v>
      </c>
      <c r="CI103" s="18">
        <f t="shared" si="249"/>
        <v>1.6150343945857681</v>
      </c>
      <c r="CK103" t="str">
        <f t="shared" si="262"/>
        <v>72 Customer service occupations</v>
      </c>
      <c r="CL103" s="18">
        <f t="shared" si="250"/>
        <v>7.536824375914053</v>
      </c>
      <c r="CM103" s="18">
        <f t="shared" si="250"/>
        <v>-16.401457322857894</v>
      </c>
      <c r="CN103" s="18">
        <f t="shared" si="250"/>
        <v>2.3177813467056829</v>
      </c>
      <c r="CO103" s="18">
        <f t="shared" si="250"/>
        <v>-1.0059275205915763</v>
      </c>
      <c r="CP103" s="18">
        <f t="shared" si="251"/>
        <v>-1.0301557720228338</v>
      </c>
      <c r="CR103" s="18">
        <f t="shared" si="252"/>
        <v>8.9802444549103022E-2</v>
      </c>
      <c r="CS103" s="18">
        <f t="shared" si="253"/>
        <v>2.1450134726385572</v>
      </c>
      <c r="CT103" s="18">
        <f t="shared" si="254"/>
        <v>2.2118462782271475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2.1241719120325797</v>
      </c>
      <c r="C104" s="18">
        <f t="shared" si="210"/>
        <v>-31.447826887508569</v>
      </c>
      <c r="D104" s="18">
        <f t="shared" si="210"/>
        <v>15.682645466606072</v>
      </c>
      <c r="E104" s="18">
        <f t="shared" si="210"/>
        <v>7.351754636789809</v>
      </c>
      <c r="F104" s="18">
        <f t="shared" si="211"/>
        <v>6.8509431244543118</v>
      </c>
      <c r="H104" s="18">
        <f t="shared" si="212"/>
        <v>10.059829425070665</v>
      </c>
      <c r="I104" s="18">
        <f t="shared" si="213"/>
        <v>6.5729270757573843</v>
      </c>
      <c r="J104" s="18">
        <f t="shared" si="214"/>
        <v>12.446073047662786</v>
      </c>
      <c r="L104" t="str">
        <f t="shared" si="255"/>
        <v>81 Process, plant and machine operatives</v>
      </c>
      <c r="M104" s="18">
        <f t="shared" si="215"/>
        <v>5.1142213919725732</v>
      </c>
      <c r="N104" s="18">
        <f t="shared" si="215"/>
        <v>-23.901295058496508</v>
      </c>
      <c r="O104" s="18">
        <f t="shared" si="215"/>
        <v>13.673604496541403</v>
      </c>
      <c r="P104" s="18">
        <f t="shared" si="215"/>
        <v>4.6393266384161524</v>
      </c>
      <c r="Q104" s="18">
        <f t="shared" si="216"/>
        <v>5.2662250732031124</v>
      </c>
      <c r="S104" s="18">
        <f t="shared" si="217"/>
        <v>7.5680183408720403</v>
      </c>
      <c r="T104" s="18">
        <f t="shared" si="218"/>
        <v>5.4509644524886491</v>
      </c>
      <c r="U104" s="18">
        <f t="shared" si="219"/>
        <v>10.046906282619128</v>
      </c>
      <c r="W104" t="str">
        <f t="shared" si="256"/>
        <v>81 Process, plant and machine operatives</v>
      </c>
      <c r="X104" s="18">
        <f t="shared" si="220"/>
        <v>0.12189013404111382</v>
      </c>
      <c r="Y104" s="18">
        <f t="shared" si="220"/>
        <v>-13.389822312734234</v>
      </c>
      <c r="Z104" s="18">
        <f t="shared" si="220"/>
        <v>10.073855332600679</v>
      </c>
      <c r="AA104" s="18">
        <f t="shared" si="220"/>
        <v>4.7682884560890759</v>
      </c>
      <c r="AB104" s="18">
        <f t="shared" si="221"/>
        <v>5.1400113091503163</v>
      </c>
      <c r="AD104" s="18">
        <f t="shared" si="222"/>
        <v>6.5077700697635743</v>
      </c>
      <c r="AE104" s="18">
        <f t="shared" si="223"/>
        <v>4.8574893067939273</v>
      </c>
      <c r="AF104" s="18">
        <f t="shared" si="224"/>
        <v>8.9382672285381215</v>
      </c>
      <c r="AH104" t="str">
        <f t="shared" si="257"/>
        <v>81 Process, plant and machine operatives</v>
      </c>
      <c r="AI104" s="18">
        <f t="shared" si="225"/>
        <v>0.57457800376201629</v>
      </c>
      <c r="AJ104" s="18">
        <f t="shared" si="225"/>
        <v>-9.1733250988845771</v>
      </c>
      <c r="AK104" s="18">
        <f t="shared" si="225"/>
        <v>8.1129430993106322</v>
      </c>
      <c r="AL104" s="18">
        <f t="shared" si="225"/>
        <v>3.4465907583710598</v>
      </c>
      <c r="AM104" s="18">
        <f t="shared" si="226"/>
        <v>4.0333852313805929</v>
      </c>
      <c r="AO104" s="18">
        <f t="shared" si="227"/>
        <v>4.9792224175804423</v>
      </c>
      <c r="AP104" s="18">
        <f t="shared" si="228"/>
        <v>4.0775429707587296</v>
      </c>
      <c r="AQ104" s="18">
        <f t="shared" si="229"/>
        <v>7.3411235756051241</v>
      </c>
      <c r="AS104" t="str">
        <f t="shared" si="258"/>
        <v>81 Process, plant and machine operatives</v>
      </c>
      <c r="AT104" s="18">
        <f t="shared" si="230"/>
        <v>0.28856515685335982</v>
      </c>
      <c r="AU104" s="18">
        <f t="shared" si="230"/>
        <v>-8.6581612920964446</v>
      </c>
      <c r="AV104" s="18">
        <f t="shared" si="230"/>
        <v>6.2417347593223704</v>
      </c>
      <c r="AW104" s="18">
        <f t="shared" si="230"/>
        <v>2.8042334289376525</v>
      </c>
      <c r="AX104" s="18">
        <f t="shared" si="231"/>
        <v>3.1017339428572432</v>
      </c>
      <c r="AZ104" s="18">
        <f t="shared" si="232"/>
        <v>3.9375280699100346</v>
      </c>
      <c r="BA104" s="18">
        <f t="shared" si="233"/>
        <v>3.7892856468937142</v>
      </c>
      <c r="BB104" s="18">
        <f t="shared" si="234"/>
        <v>6.3885479864118189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-0.32479860200704813</v>
      </c>
      <c r="BG104" s="18">
        <f t="shared" si="235"/>
        <v>1.422192053963256</v>
      </c>
      <c r="BH104" s="18">
        <f t="shared" si="235"/>
        <v>0.87110323702872527</v>
      </c>
      <c r="BI104" s="18">
        <f t="shared" si="236"/>
        <v>0.9677055243697108</v>
      </c>
      <c r="BK104" s="18">
        <f t="shared" si="237"/>
        <v>1.0544659918972688</v>
      </c>
      <c r="BL104" s="18">
        <f t="shared" si="238"/>
        <v>2.294760979342203</v>
      </c>
      <c r="BM104" s="18">
        <f t="shared" si="239"/>
        <v>3.0781733323027805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-0.67414808785574154</v>
      </c>
      <c r="BR104" s="18">
        <f t="shared" si="240"/>
        <v>0.45876387113583661</v>
      </c>
      <c r="BS104" s="18">
        <f t="shared" si="240"/>
        <v>-1.7024708270205524</v>
      </c>
      <c r="BT104" s="18">
        <f t="shared" si="241"/>
        <v>-0.96773400324368097</v>
      </c>
      <c r="BV104" s="18">
        <f t="shared" si="242"/>
        <v>-0.98727551489605769</v>
      </c>
      <c r="BW104" s="18">
        <f t="shared" si="243"/>
        <v>2.2175798828096394</v>
      </c>
      <c r="BX104" s="18">
        <f t="shared" si="244"/>
        <v>1.5057731125658558</v>
      </c>
      <c r="BZ104" t="str">
        <f t="shared" si="261"/>
        <v>81 Process, plant and machine operatives</v>
      </c>
      <c r="CA104" s="18">
        <f t="shared" si="245"/>
        <v>-3.3143329767438279</v>
      </c>
      <c r="CB104" s="18">
        <f t="shared" si="245"/>
        <v>-14.907260697369429</v>
      </c>
      <c r="CC104" s="18">
        <f t="shared" si="245"/>
        <v>-0.19615108299305684</v>
      </c>
      <c r="CD104" s="18">
        <f t="shared" si="245"/>
        <v>-6.5405941043660931</v>
      </c>
      <c r="CE104" s="18">
        <f t="shared" si="246"/>
        <v>-5.1600765694858381</v>
      </c>
      <c r="CG104" s="18">
        <f t="shared" si="247"/>
        <v>-4.471907174327483</v>
      </c>
      <c r="CH104" s="18">
        <f t="shared" si="248"/>
        <v>1.7086544636276679</v>
      </c>
      <c r="CI104" s="18">
        <f t="shared" si="249"/>
        <v>-1.5359323029858873</v>
      </c>
      <c r="CK104" t="str">
        <f t="shared" si="262"/>
        <v>81 Process, plant and machine operatives</v>
      </c>
      <c r="CL104" s="18">
        <f t="shared" si="250"/>
        <v>-5.0343485114930919</v>
      </c>
      <c r="CM104" s="18">
        <f t="shared" si="250"/>
        <v>-24.401600775047726</v>
      </c>
      <c r="CN104" s="18">
        <f t="shared" si="250"/>
        <v>-12.935123385751989</v>
      </c>
      <c r="CO104" s="18">
        <f t="shared" si="250"/>
        <v>-9.906311428699377</v>
      </c>
      <c r="CP104" s="18">
        <f t="shared" si="251"/>
        <v>-11.835864884399106</v>
      </c>
      <c r="CR104" s="18">
        <f t="shared" si="252"/>
        <v>-10.92744535720762</v>
      </c>
      <c r="CS104" s="18">
        <f t="shared" si="253"/>
        <v>0.78018637295460547</v>
      </c>
      <c r="CT104" s="18">
        <f t="shared" si="254"/>
        <v>-7.7148130616467743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3.6103378206908676</v>
      </c>
      <c r="C105" s="18">
        <f t="shared" si="210"/>
        <v>-13.938601896293756</v>
      </c>
      <c r="D105" s="18">
        <f t="shared" si="210"/>
        <v>11.321243580791629</v>
      </c>
      <c r="E105" s="18">
        <f t="shared" si="210"/>
        <v>4.4037880504383509</v>
      </c>
      <c r="F105" s="18">
        <f t="shared" si="211"/>
        <v>5.2395119591589046</v>
      </c>
      <c r="H105" s="18">
        <f t="shared" si="212"/>
        <v>6.6604767677025833</v>
      </c>
      <c r="I105" s="18">
        <f t="shared" si="213"/>
        <v>6.1166848895985115</v>
      </c>
      <c r="J105" s="18">
        <f t="shared" si="214"/>
        <v>9.8040735552351155</v>
      </c>
      <c r="L105" t="str">
        <f t="shared" si="255"/>
        <v>82 Transport and mobile machine drivers and operatives</v>
      </c>
      <c r="M105" s="18">
        <f t="shared" si="215"/>
        <v>4.3311384429944422</v>
      </c>
      <c r="N105" s="18">
        <f t="shared" si="215"/>
        <v>-15.965270829556244</v>
      </c>
      <c r="O105" s="18">
        <f t="shared" si="215"/>
        <v>9.2860574671523644</v>
      </c>
      <c r="P105" s="18">
        <f t="shared" si="215"/>
        <v>3.737816973506769</v>
      </c>
      <c r="Q105" s="18">
        <f t="shared" si="216"/>
        <v>4.0616847554241886</v>
      </c>
      <c r="S105" s="18">
        <f t="shared" si="217"/>
        <v>5.5552056085844903</v>
      </c>
      <c r="T105" s="18">
        <f t="shared" si="218"/>
        <v>5.4981617356443691</v>
      </c>
      <c r="U105" s="18">
        <f t="shared" si="219"/>
        <v>8.6729757956582887</v>
      </c>
      <c r="W105" t="str">
        <f t="shared" si="256"/>
        <v>82 Transport and mobile machine drivers and operatives</v>
      </c>
      <c r="X105" s="18">
        <f t="shared" si="220"/>
        <v>4.0377528973965404</v>
      </c>
      <c r="Y105" s="18">
        <f t="shared" si="220"/>
        <v>0.56114009879866256</v>
      </c>
      <c r="Z105" s="18">
        <f t="shared" si="220"/>
        <v>5.1805093513743738</v>
      </c>
      <c r="AA105" s="18">
        <f t="shared" si="220"/>
        <v>3.3566217534815479</v>
      </c>
      <c r="AB105" s="18">
        <f t="shared" si="221"/>
        <v>3.745220881074518</v>
      </c>
      <c r="AD105" s="18">
        <f t="shared" si="222"/>
        <v>3.9610427914819279</v>
      </c>
      <c r="AE105" s="18">
        <f t="shared" si="223"/>
        <v>4.8039929752216493</v>
      </c>
      <c r="AF105" s="18">
        <f t="shared" si="224"/>
        <v>7.1365516880653512</v>
      </c>
      <c r="AH105" t="str">
        <f t="shared" si="257"/>
        <v>82 Transport and mobile machine drivers and operatives</v>
      </c>
      <c r="AI105" s="18">
        <f t="shared" si="225"/>
        <v>3.7661914116648987</v>
      </c>
      <c r="AJ105" s="18">
        <f t="shared" si="225"/>
        <v>-1.4589884047411239</v>
      </c>
      <c r="AK105" s="18">
        <f t="shared" si="225"/>
        <v>4.6432479494279866</v>
      </c>
      <c r="AL105" s="18">
        <f t="shared" si="225"/>
        <v>2.5695269626651029</v>
      </c>
      <c r="AM105" s="18">
        <f t="shared" si="226"/>
        <v>2.954963110135056</v>
      </c>
      <c r="AO105" s="18">
        <f t="shared" si="227"/>
        <v>3.2561604881816253</v>
      </c>
      <c r="AP105" s="18">
        <f t="shared" si="228"/>
        <v>4.4354900376245121</v>
      </c>
      <c r="AQ105" s="18">
        <f t="shared" si="229"/>
        <v>6.3963470591134719</v>
      </c>
      <c r="AS105" t="str">
        <f t="shared" si="258"/>
        <v>82 Transport and mobile machine drivers and operatives</v>
      </c>
      <c r="AT105" s="18">
        <f t="shared" si="230"/>
        <v>2.2947858054471304</v>
      </c>
      <c r="AU105" s="18">
        <f t="shared" si="230"/>
        <v>-1.7751317735246963</v>
      </c>
      <c r="AV105" s="18">
        <f t="shared" si="230"/>
        <v>4.6670067804102322</v>
      </c>
      <c r="AW105" s="18">
        <f t="shared" si="230"/>
        <v>2.5999604354935979</v>
      </c>
      <c r="AX105" s="18">
        <f t="shared" si="231"/>
        <v>2.960679641926145</v>
      </c>
      <c r="AZ105" s="18">
        <f t="shared" si="232"/>
        <v>3.2843998681699738</v>
      </c>
      <c r="BA105" s="18">
        <f t="shared" si="233"/>
        <v>4.6229843709057139</v>
      </c>
      <c r="BB105" s="18">
        <f t="shared" si="234"/>
        <v>6.5595214299779991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0.23390473326823091</v>
      </c>
      <c r="BG105" s="18">
        <f t="shared" si="235"/>
        <v>0.25138464420366713</v>
      </c>
      <c r="BH105" s="18">
        <f t="shared" si="235"/>
        <v>1.1015241423053324</v>
      </c>
      <c r="BI105" s="18">
        <f t="shared" si="236"/>
        <v>0.78078189855168567</v>
      </c>
      <c r="BK105" s="18">
        <f t="shared" si="237"/>
        <v>0.81734628613086002</v>
      </c>
      <c r="BL105" s="18">
        <f t="shared" si="238"/>
        <v>2.8361296087919152</v>
      </c>
      <c r="BM105" s="18">
        <f t="shared" si="239"/>
        <v>3.3993218797112812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-1.4640784946886698</v>
      </c>
      <c r="BR105" s="18">
        <f t="shared" si="240"/>
        <v>-0.71004756186666684</v>
      </c>
      <c r="BS105" s="18">
        <f t="shared" si="240"/>
        <v>-1.0386807361798867</v>
      </c>
      <c r="BT105" s="18">
        <f t="shared" si="241"/>
        <v>-0.96276858137889221</v>
      </c>
      <c r="BV105" s="18">
        <f t="shared" si="242"/>
        <v>-0.92925738075799735</v>
      </c>
      <c r="BW105" s="18">
        <f t="shared" si="243"/>
        <v>2.7157518078337439</v>
      </c>
      <c r="BX105" s="18">
        <f t="shared" si="244"/>
        <v>2.0911843095307914</v>
      </c>
      <c r="BZ105" t="str">
        <f t="shared" si="261"/>
        <v>82 Transport and mobile machine drivers and operatives</v>
      </c>
      <c r="CA105" s="18">
        <f t="shared" si="245"/>
        <v>-3.9956879709544424</v>
      </c>
      <c r="CB105" s="18">
        <f t="shared" si="245"/>
        <v>-9.2203364188017556</v>
      </c>
      <c r="CC105" s="18">
        <f t="shared" si="245"/>
        <v>-0.81158116298420957</v>
      </c>
      <c r="CD105" s="18">
        <f t="shared" si="245"/>
        <v>-3.0020119311850224</v>
      </c>
      <c r="CE105" s="18">
        <f t="shared" si="246"/>
        <v>-2.7263881899239562</v>
      </c>
      <c r="CG105" s="18">
        <f t="shared" si="247"/>
        <v>-2.2772965006392032</v>
      </c>
      <c r="CH105" s="18">
        <f t="shared" si="248"/>
        <v>2.271977123444513</v>
      </c>
      <c r="CI105" s="18">
        <f t="shared" si="249"/>
        <v>0.68938502407269731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-18.332727824330707</v>
      </c>
      <c r="CN105" s="18">
        <f t="shared" si="250"/>
        <v>-3.5158468843468071</v>
      </c>
      <c r="CO105" s="18">
        <f t="shared" si="250"/>
        <v>-7.3162789170734595</v>
      </c>
      <c r="CP105" s="18">
        <f t="shared" si="251"/>
        <v>-6.8843534313890675</v>
      </c>
      <c r="CR105" s="18">
        <f t="shared" si="252"/>
        <v>-6.0663991705406595</v>
      </c>
      <c r="CS105" s="18">
        <f t="shared" si="253"/>
        <v>1.7489540683117255</v>
      </c>
      <c r="CT105" s="18">
        <f t="shared" si="254"/>
        <v>-2.4608523790587311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1.7438513079027329</v>
      </c>
      <c r="C106" s="18">
        <f t="shared" si="210"/>
        <v>-20.237488206800801</v>
      </c>
      <c r="D106" s="18">
        <f t="shared" si="210"/>
        <v>46.158367091846841</v>
      </c>
      <c r="E106" s="18">
        <f t="shared" si="210"/>
        <v>9.6679753964999051</v>
      </c>
      <c r="F106" s="18">
        <f t="shared" si="211"/>
        <v>17.603356842041929</v>
      </c>
      <c r="H106" s="18">
        <f t="shared" si="212"/>
        <v>20.687172166833623</v>
      </c>
      <c r="I106" s="18">
        <f t="shared" si="213"/>
        <v>15.086897390342502</v>
      </c>
      <c r="J106" s="18">
        <f t="shared" si="214"/>
        <v>23.603762200840595</v>
      </c>
      <c r="L106" t="str">
        <f t="shared" si="255"/>
        <v>91 Elementary trades and related occupations</v>
      </c>
      <c r="M106" s="18">
        <f t="shared" si="215"/>
        <v>-4.3595322626954758E-2</v>
      </c>
      <c r="N106" s="18">
        <f t="shared" si="215"/>
        <v>-31.455639639740106</v>
      </c>
      <c r="O106" s="18">
        <f t="shared" si="215"/>
        <v>24.784092701004766</v>
      </c>
      <c r="P106" s="18">
        <f t="shared" si="215"/>
        <v>7.9135836168282125</v>
      </c>
      <c r="Q106" s="18">
        <f t="shared" si="216"/>
        <v>9.7666886165614244</v>
      </c>
      <c r="S106" s="18">
        <f t="shared" si="217"/>
        <v>13.267109692821123</v>
      </c>
      <c r="T106" s="18">
        <f t="shared" si="218"/>
        <v>9.1342950560895133</v>
      </c>
      <c r="U106" s="18">
        <f t="shared" si="219"/>
        <v>15.9368260163542</v>
      </c>
      <c r="W106" t="str">
        <f t="shared" si="256"/>
        <v>91 Elementary trades and related occupations</v>
      </c>
      <c r="X106" s="18">
        <f t="shared" si="220"/>
        <v>-0.69199988639113696</v>
      </c>
      <c r="Y106" s="18">
        <f t="shared" si="220"/>
        <v>-13.82397625635039</v>
      </c>
      <c r="Z106" s="18">
        <f t="shared" si="220"/>
        <v>22.331468288873889</v>
      </c>
      <c r="AA106" s="18">
        <f t="shared" si="220"/>
        <v>4.6498641033291488</v>
      </c>
      <c r="AB106" s="18">
        <f t="shared" si="221"/>
        <v>8.5560431631757083</v>
      </c>
      <c r="AD106" s="18">
        <f t="shared" si="222"/>
        <v>10.239823340404165</v>
      </c>
      <c r="AE106" s="18">
        <f t="shared" si="223"/>
        <v>7.9754828109542597</v>
      </c>
      <c r="AF106" s="18">
        <f t="shared" si="224"/>
        <v>13.264325417672019</v>
      </c>
      <c r="AH106" t="str">
        <f t="shared" si="257"/>
        <v>91 Elementary trades and related occupations</v>
      </c>
      <c r="AI106" s="18">
        <f t="shared" si="225"/>
        <v>-0.60087378773417965</v>
      </c>
      <c r="AJ106" s="18">
        <f t="shared" si="225"/>
        <v>-15.885542502712946</v>
      </c>
      <c r="AK106" s="18">
        <f t="shared" si="225"/>
        <v>25.131993995305013</v>
      </c>
      <c r="AL106" s="18">
        <f t="shared" si="225"/>
        <v>5.3433201888259951</v>
      </c>
      <c r="AM106" s="18">
        <f t="shared" si="226"/>
        <v>9.6128339011585684</v>
      </c>
      <c r="AO106" s="18">
        <f t="shared" si="227"/>
        <v>11.564868158792674</v>
      </c>
      <c r="AP106" s="18">
        <f t="shared" si="228"/>
        <v>8.9661333645332029</v>
      </c>
      <c r="AQ106" s="18">
        <f t="shared" si="229"/>
        <v>14.664992210897676</v>
      </c>
      <c r="AS106" t="str">
        <f t="shared" si="258"/>
        <v>91 Elementary trades and related occupations</v>
      </c>
      <c r="AT106" s="18">
        <f t="shared" si="230"/>
        <v>-0.67679328115911597</v>
      </c>
      <c r="AU106" s="18">
        <f t="shared" si="230"/>
        <v>-1.5464486745480954</v>
      </c>
      <c r="AV106" s="18">
        <f t="shared" si="230"/>
        <v>21.156574656075435</v>
      </c>
      <c r="AW106" s="18">
        <f t="shared" si="230"/>
        <v>4.2386453291485049</v>
      </c>
      <c r="AX106" s="18">
        <f t="shared" si="231"/>
        <v>8.8656497880618357</v>
      </c>
      <c r="AZ106" s="18">
        <f t="shared" si="232"/>
        <v>9.5977154138392695</v>
      </c>
      <c r="BA106" s="18">
        <f t="shared" si="233"/>
        <v>7.1188180701471593</v>
      </c>
      <c r="BB106" s="18">
        <f t="shared" si="234"/>
        <v>12.380485005284193</v>
      </c>
      <c r="BD106" t="str">
        <f t="shared" si="259"/>
        <v>91 Elementary trades and related occupations</v>
      </c>
      <c r="BE106" s="18">
        <f t="shared" si="235"/>
        <v>-2.4368268909951474</v>
      </c>
      <c r="BF106" s="18">
        <f t="shared" si="235"/>
        <v>2.8471986673423544</v>
      </c>
      <c r="BG106" s="18">
        <f t="shared" si="235"/>
        <v>13.736123818288881</v>
      </c>
      <c r="BH106" s="18">
        <f t="shared" si="235"/>
        <v>3.7788338030074087</v>
      </c>
      <c r="BI106" s="18">
        <f t="shared" si="236"/>
        <v>6.7328921584841828</v>
      </c>
      <c r="BK106" s="18">
        <f t="shared" si="237"/>
        <v>6.9970979118529897</v>
      </c>
      <c r="BL106" s="18">
        <f t="shared" si="238"/>
        <v>4.8079616793319291</v>
      </c>
      <c r="BM106" s="18">
        <f t="shared" si="239"/>
        <v>9.2706435505986118</v>
      </c>
      <c r="BO106" t="str">
        <f t="shared" si="260"/>
        <v>91 Elementary trades and related occupations</v>
      </c>
      <c r="BP106" s="18">
        <f t="shared" si="240"/>
        <v>-3.7007169242783355</v>
      </c>
      <c r="BQ106" s="18">
        <f t="shared" si="240"/>
        <v>0.4770721260003441</v>
      </c>
      <c r="BR106" s="18">
        <f t="shared" si="240"/>
        <v>10.013670069249891</v>
      </c>
      <c r="BS106" s="18">
        <f t="shared" si="240"/>
        <v>0.42601995930706682</v>
      </c>
      <c r="BT106" s="18">
        <f t="shared" si="241"/>
        <v>3.3320800742542511</v>
      </c>
      <c r="BV106" s="18">
        <f t="shared" si="242"/>
        <v>3.5252731813397498</v>
      </c>
      <c r="BW106" s="18">
        <f t="shared" si="243"/>
        <v>3.5319936838147825</v>
      </c>
      <c r="BX106" s="18">
        <f t="shared" si="244"/>
        <v>5.9052626872156289</v>
      </c>
      <c r="BZ106" t="str">
        <f t="shared" si="261"/>
        <v>91 Elementary trades and related occupations</v>
      </c>
      <c r="CA106" s="18">
        <f t="shared" si="245"/>
        <v>-3.7728627314578378</v>
      </c>
      <c r="CB106" s="18">
        <f t="shared" si="245"/>
        <v>-11.494798708417253</v>
      </c>
      <c r="CC106" s="18">
        <f t="shared" si="245"/>
        <v>11.108624535883195</v>
      </c>
      <c r="CD106" s="18">
        <f t="shared" si="245"/>
        <v>-1.3612216543168909</v>
      </c>
      <c r="CE106" s="18">
        <f t="shared" si="246"/>
        <v>1.686085990311792</v>
      </c>
      <c r="CG106" s="18">
        <f t="shared" si="247"/>
        <v>2.6315875905015051</v>
      </c>
      <c r="CH106" s="18">
        <f t="shared" si="248"/>
        <v>3.3287780761297459</v>
      </c>
      <c r="CI106" s="18">
        <f t="shared" si="249"/>
        <v>5.1062010546000014</v>
      </c>
      <c r="CK106" t="str">
        <f t="shared" si="262"/>
        <v>91 Elementary trades and related occupations</v>
      </c>
      <c r="CL106" s="18">
        <f t="shared" si="250"/>
        <v>-3.2234488341962741</v>
      </c>
      <c r="CM106" s="18">
        <f t="shared" si="250"/>
        <v>-19.599139855998438</v>
      </c>
      <c r="CN106" s="18">
        <f t="shared" si="250"/>
        <v>9.04507791376159</v>
      </c>
      <c r="CO106" s="18">
        <f t="shared" si="250"/>
        <v>-4.7081019335162511</v>
      </c>
      <c r="CP106" s="18">
        <f t="shared" si="251"/>
        <v>-1.6576288672094486</v>
      </c>
      <c r="CR106" s="18">
        <f t="shared" si="252"/>
        <v>-0.32811446998766147</v>
      </c>
      <c r="CS106" s="18">
        <f t="shared" si="253"/>
        <v>2.5815744864590595</v>
      </c>
      <c r="CT106" s="18">
        <f t="shared" si="254"/>
        <v>2.3536190916122912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5.0870952209310261</v>
      </c>
      <c r="C107" s="18">
        <f t="shared" si="210"/>
        <v>-17.737970707162788</v>
      </c>
      <c r="D107" s="18">
        <f t="shared" si="210"/>
        <v>7.5950929436501724</v>
      </c>
      <c r="E107" s="18">
        <f t="shared" si="210"/>
        <v>3.546035447343443</v>
      </c>
      <c r="F107" s="18">
        <f t="shared" si="211"/>
        <v>3.2983848628665768</v>
      </c>
      <c r="H107" s="18">
        <f t="shared" si="212"/>
        <v>4.8785011078530838</v>
      </c>
      <c r="I107" s="18">
        <f t="shared" si="213"/>
        <v>4.7242355088416454</v>
      </c>
      <c r="J107" s="18">
        <f t="shared" si="214"/>
        <v>7.6979181181537903</v>
      </c>
      <c r="L107" t="str">
        <f t="shared" ref="L107" si="263">A107</f>
        <v>92 Elementary administration and service occupations</v>
      </c>
      <c r="M107" s="18">
        <f t="shared" si="215"/>
        <v>3.5798050389902913</v>
      </c>
      <c r="N107" s="18">
        <f t="shared" si="215"/>
        <v>-16.813178819604026</v>
      </c>
      <c r="O107" s="18">
        <f t="shared" si="215"/>
        <v>7.9872203288556154</v>
      </c>
      <c r="P107" s="18">
        <f t="shared" si="215"/>
        <v>3.3485672313467552</v>
      </c>
      <c r="Q107" s="18">
        <f t="shared" si="216"/>
        <v>3.3647738711394259</v>
      </c>
      <c r="S107" s="18">
        <f t="shared" si="217"/>
        <v>4.8722117954029587</v>
      </c>
      <c r="T107" s="18">
        <f t="shared" si="218"/>
        <v>4.7005747834947931</v>
      </c>
      <c r="U107" s="18">
        <f t="shared" si="219"/>
        <v>7.6775924303367438</v>
      </c>
      <c r="W107" t="str">
        <f t="shared" ref="W107" si="264">A107</f>
        <v>92 Elementary administration and service occupations</v>
      </c>
      <c r="X107" s="18">
        <f t="shared" si="220"/>
        <v>2.8634445038091538</v>
      </c>
      <c r="Y107" s="18">
        <f t="shared" si="220"/>
        <v>-7.4002919756429257</v>
      </c>
      <c r="Z107" s="18">
        <f t="shared" si="220"/>
        <v>2.7074235412980929</v>
      </c>
      <c r="AA107" s="18">
        <f t="shared" si="220"/>
        <v>1.755810661896362</v>
      </c>
      <c r="AB107" s="18">
        <f t="shared" si="221"/>
        <v>1.4526010713826087</v>
      </c>
      <c r="AD107" s="18">
        <f t="shared" si="222"/>
        <v>2.0720312369040705</v>
      </c>
      <c r="AE107" s="18">
        <f t="shared" si="223"/>
        <v>3.8776030259413785</v>
      </c>
      <c r="AF107" s="18">
        <f t="shared" si="224"/>
        <v>5.1687299840258216</v>
      </c>
      <c r="AH107" t="str">
        <f t="shared" ref="AH107" si="265">L107</f>
        <v>92 Elementary administration and service occupations</v>
      </c>
      <c r="AI107" s="18">
        <f t="shared" si="225"/>
        <v>3.1857884211480059</v>
      </c>
      <c r="AJ107" s="18">
        <f t="shared" si="225"/>
        <v>-5.6564432728047116</v>
      </c>
      <c r="AK107" s="18">
        <f t="shared" si="225"/>
        <v>2.3257295369269126</v>
      </c>
      <c r="AL107" s="18">
        <f t="shared" si="225"/>
        <v>2.1080194345844294</v>
      </c>
      <c r="AM107" s="18">
        <f t="shared" si="226"/>
        <v>1.6721924062552906</v>
      </c>
      <c r="AO107" s="18">
        <f t="shared" si="227"/>
        <v>2.1805379528577085</v>
      </c>
      <c r="AP107" s="18">
        <f t="shared" si="228"/>
        <v>3.7798735437044595</v>
      </c>
      <c r="AQ107" s="18">
        <f t="shared" si="229"/>
        <v>5.1589942459239424</v>
      </c>
      <c r="AS107" t="str">
        <f t="shared" ref="AS107" si="266">W107</f>
        <v>92 Elementary administration and service occupations</v>
      </c>
      <c r="AT107" s="18">
        <f t="shared" si="230"/>
        <v>1.5445428220239199</v>
      </c>
      <c r="AU107" s="18">
        <f t="shared" si="230"/>
        <v>-4.6098944561608786</v>
      </c>
      <c r="AV107" s="18">
        <f t="shared" si="230"/>
        <v>1.1842735616659272</v>
      </c>
      <c r="AW107" s="18">
        <f t="shared" si="230"/>
        <v>1.609437158191418</v>
      </c>
      <c r="AX107" s="18">
        <f t="shared" si="231"/>
        <v>1.076583716025592</v>
      </c>
      <c r="AZ107" s="18">
        <f t="shared" si="232"/>
        <v>1.4675178309188075</v>
      </c>
      <c r="BA107" s="18">
        <f t="shared" si="233"/>
        <v>3.5011955252817417</v>
      </c>
      <c r="BB107" s="18">
        <f t="shared" si="234"/>
        <v>4.4443582784073676</v>
      </c>
      <c r="BD107" t="str">
        <f t="shared" ref="BD107" si="267">AH107</f>
        <v>92 Elementary administration and service occupations</v>
      </c>
      <c r="BE107" s="18">
        <f t="shared" si="235"/>
        <v>-0.86160150343943531</v>
      </c>
      <c r="BF107" s="18">
        <f t="shared" si="235"/>
        <v>-0.14732871654570268</v>
      </c>
      <c r="BG107" s="18">
        <f t="shared" si="235"/>
        <v>-3.3504122022580685</v>
      </c>
      <c r="BH107" s="18">
        <f t="shared" si="235"/>
        <v>-6.8030388774564798E-4</v>
      </c>
      <c r="BI107" s="18">
        <f t="shared" si="236"/>
        <v>-1.0688321485109342</v>
      </c>
      <c r="BK107" s="18">
        <f t="shared" si="237"/>
        <v>-1.1299624665136343</v>
      </c>
      <c r="BL107" s="18">
        <f t="shared" si="238"/>
        <v>2.2869733072113929</v>
      </c>
      <c r="BM107" s="18">
        <f t="shared" si="239"/>
        <v>1.4829004284224512</v>
      </c>
      <c r="BO107" t="str">
        <f t="shared" ref="BO107" si="268">AS107</f>
        <v>92 Elementary administration and service occupations</v>
      </c>
      <c r="BP107" s="18">
        <f t="shared" si="240"/>
        <v>-0.68568668051406378</v>
      </c>
      <c r="BQ107" s="18">
        <f t="shared" si="240"/>
        <v>1.401988430042822</v>
      </c>
      <c r="BR107" s="18">
        <f t="shared" si="240"/>
        <v>-4.1802659110177327</v>
      </c>
      <c r="BS107" s="18">
        <f t="shared" si="240"/>
        <v>-2.1853683085717335</v>
      </c>
      <c r="BT107" s="18">
        <f t="shared" si="241"/>
        <v>-2.5941658481433483</v>
      </c>
      <c r="BV107" s="18">
        <f t="shared" si="242"/>
        <v>-2.8549066905348086</v>
      </c>
      <c r="BW107" s="18">
        <f t="shared" si="243"/>
        <v>2.0788997843429469</v>
      </c>
      <c r="BX107" s="18">
        <f t="shared" si="244"/>
        <v>6.0928924334180401E-2</v>
      </c>
      <c r="BZ107" t="str">
        <f t="shared" ref="BZ107" si="269">BD107</f>
        <v>92 Elementary administration and service occupations</v>
      </c>
      <c r="CA107" s="18">
        <f t="shared" si="245"/>
        <v>-1.3237896837487328</v>
      </c>
      <c r="CB107" s="18">
        <f t="shared" si="245"/>
        <v>-13.114670068185097</v>
      </c>
      <c r="CC107" s="18">
        <f t="shared" si="245"/>
        <v>-3.0153097975257559</v>
      </c>
      <c r="CD107" s="18">
        <f t="shared" si="245"/>
        <v>-3.7717596286669597</v>
      </c>
      <c r="CE107" s="18">
        <f t="shared" si="246"/>
        <v>-4.1498077516449623</v>
      </c>
      <c r="CG107" s="18">
        <f t="shared" si="247"/>
        <v>-3.5202675310762155</v>
      </c>
      <c r="CH107" s="18">
        <f t="shared" si="248"/>
        <v>1.7541412556239644</v>
      </c>
      <c r="CI107" s="18">
        <f t="shared" si="249"/>
        <v>-0.83214866690288769</v>
      </c>
      <c r="CK107" t="str">
        <f t="shared" ref="CK107" si="270">BO107</f>
        <v>92 Elementary administration and service occupations</v>
      </c>
      <c r="CL107" s="18">
        <f t="shared" si="250"/>
        <v>-5.0256825504012781</v>
      </c>
      <c r="CM107" s="18">
        <f t="shared" si="250"/>
        <v>-27.538872673274462</v>
      </c>
      <c r="CN107" s="18">
        <f t="shared" si="250"/>
        <v>-9.8987410721308571</v>
      </c>
      <c r="CO107" s="18">
        <f t="shared" si="250"/>
        <v>-6.1271713881425605</v>
      </c>
      <c r="CP107" s="18">
        <f t="shared" si="251"/>
        <v>-8.8099609628589199</v>
      </c>
      <c r="CR107" s="18">
        <f t="shared" si="252"/>
        <v>-7.4015843572949986</v>
      </c>
      <c r="CS107" s="18">
        <f t="shared" si="253"/>
        <v>0.9953729785636467</v>
      </c>
      <c r="CT107" s="18">
        <f t="shared" si="254"/>
        <v>-4.8323109102052619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-3.7960694673713435</v>
      </c>
      <c r="D109" s="26">
        <f>IF(AND(E$6-D$6 &lt;&gt; 0,D35&lt;&gt;0,E35&lt;&gt;0),(EXP(LN(E35/D35)/(E$6-D$6))-1)*100,0)</f>
        <v>6.3277853659349015</v>
      </c>
      <c r="E109" s="26">
        <f>IF(AND(F$6-E$6 &lt;&gt; 0,E35&lt;&gt;0,F35&lt;&gt;0),(EXP(LN(F35/E35)/(F$6-E$6))-1)*100,0)</f>
        <v>3.1031397520892456</v>
      </c>
      <c r="F109" s="26">
        <f>IF(AND(F$6-C$6 &lt;&gt; 0,C35&lt;&gt;0,F35&lt;&gt;0),(EXP(LN(F35/C35)/(F$6-C$6))-1)*100,0)</f>
        <v>3.650546887677919</v>
      </c>
      <c r="H109" s="26">
        <f t="shared" ref="H109" si="271">IF($F$6-$D$6 &lt;&gt; 0,(EXP(LN(1+(H72/100))/($F$6-$D$6))-1)*100,0)</f>
        <v>4.1670063906237287</v>
      </c>
      <c r="I109" s="26">
        <f t="shared" ref="I109" si="272">IF(D35&gt;0,((1+(I35/D35))^(1/($F$6-$D$6))-1)*100,0)</f>
        <v>3.865328118010769</v>
      </c>
      <c r="J109" s="26">
        <f t="shared" ref="J109" si="273">IF($F$6-$D$6 &lt;&gt; 0,(EXP(LN(1+(J72/100))/($F$6-$D$6))-1)*100,0)</f>
        <v>6.6075955397714159</v>
      </c>
      <c r="L109" s="24" t="str">
        <f>L35</f>
        <v>All occupations</v>
      </c>
      <c r="M109" s="26">
        <f>IF(AND(N$6-M$6 &lt;&gt; 0,M35&lt;&gt;0,N35&lt;&gt;0),(EXP(LN(N35/M35)/(N$6-M$6))-1)*100,0)</f>
        <v>6.0923078392437047</v>
      </c>
      <c r="N109" s="26">
        <f>IF(AND(O$6-N$6 &lt;&gt; 0,N35&lt;&gt;0,O35&lt;&gt;0),(EXP(LN(O35/N35)/(O$6-N$6))-1)*100,0)</f>
        <v>-3.8604427357676108</v>
      </c>
      <c r="O109" s="26">
        <f>IF(AND(P$6-O$6 &lt;&gt; 0,O35&lt;&gt;0,P35&lt;&gt;0),(EXP(LN(P35/O35)/(P$6-O$6))-1)*100,0)</f>
        <v>6.4926661588389667</v>
      </c>
      <c r="P109" s="26">
        <f>IF(AND(Q$6-P$6 &lt;&gt; 0,P35&lt;&gt;0,Q35&lt;&gt;0),(EXP(LN(Q35/P35)/(Q$6-P$6))-1)*100,0)</f>
        <v>3.1086146431645201</v>
      </c>
      <c r="Q109" s="26">
        <f>IF(AND(Q$6-N$6 &lt;&gt; 0,N35&lt;&gt;0,Q35&lt;&gt;0),(EXP(LN(Q35/N35)/(Q$6-N$6))-1)*100,0)</f>
        <v>3.6998512741701184</v>
      </c>
      <c r="S109" s="26">
        <f t="shared" ref="S109" si="274">IF($F$6-$D$6 &lt;&gt; 0,(EXP(LN(1+(S72/100))/($F$6-$D$6))-1)*100,0)</f>
        <v>4.2245114139243256</v>
      </c>
      <c r="T109" s="26">
        <f t="shared" ref="T109" si="275">IF(O35&gt;0,((1+(T35/O35))^(1/($F$6-$D$6))-1)*100,0)</f>
        <v>4.0547922378006973</v>
      </c>
      <c r="U109" s="26">
        <f t="shared" ref="U109" si="276">IF($F$6-$D$6 &lt;&gt; 0,(EXP(LN(1+(U72/100))/($F$6-$D$6))-1)*100,0)</f>
        <v>6.7805985707743544</v>
      </c>
      <c r="W109" s="24" t="str">
        <f>W35</f>
        <v>All occupations</v>
      </c>
      <c r="X109" s="26">
        <f>IF(AND(Y$6-X$6 &lt;&gt; 0,X35&lt;&gt;0,Y35&lt;&gt;0),(EXP(LN(Y35/X35)/(Y$6-X$6))-1)*100,0)</f>
        <v>3.0965227741683865</v>
      </c>
      <c r="Y109" s="26">
        <f>IF(AND(Z$6-Y$6 &lt;&gt; 0,Y35&lt;&gt;0,Z35&lt;&gt;0),(EXP(LN(Z35/Y35)/(Z$6-Y$6))-1)*100,0)</f>
        <v>3.0275086656487593</v>
      </c>
      <c r="Z109" s="26">
        <f>IF(AND(AA$6-Z$6 &lt;&gt; 0,Z35&lt;&gt;0,AA35&lt;&gt;0),(EXP(LN(AA35/Z35)/(AA$6-Z$6))-1)*100,0)</f>
        <v>2.3687977191072962</v>
      </c>
      <c r="AA109" s="26">
        <f>IF(AND(AB$6-AA$6 &lt;&gt; 0,AA35&lt;&gt;0,AB35&lt;&gt;0),(EXP(LN(AB35/AA35)/(AB$6-AA$6))-1)*100,0)</f>
        <v>1.5961428257433408</v>
      </c>
      <c r="AB109" s="26">
        <f>IF(AND(AB$6-Y$6 &lt;&gt; 0,Y35&lt;&gt;0,AB35&lt;&gt;0),(EXP(LN(AB35/Y35)/(AB$6-Y$6))-1)*100,0)</f>
        <v>1.9260544883793473</v>
      </c>
      <c r="AD109" s="26">
        <f t="shared" ref="AD109" si="277">IF($F$6-$D$6 &lt;&gt; 0,(EXP(LN(1+(AD72/100))/($F$6-$D$6))-1)*100,0)</f>
        <v>1.8530442944491465</v>
      </c>
      <c r="AE109" s="26">
        <f t="shared" ref="AE109" si="278">IF(Z35&gt;0,((1+(AE35/Z35))^(1/($F$6-$D$6))-1)*100,0)</f>
        <v>3.3861433848608957</v>
      </c>
      <c r="AF109" s="26">
        <f t="shared" ref="AF109" si="279">IF($F$6-$D$6 &lt;&gt; 0,(EXP(LN(1+(AF72/100))/($F$6-$D$6))-1)*100,0)</f>
        <v>4.6061830462747144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-0.43932785696960686</v>
      </c>
      <c r="AJ109" s="26">
        <f>IF(AND(AK$6-AJ$6 &lt;&gt; 0,AJ35&lt;&gt;0,AK35&lt;&gt;0),(EXP(LN(AK35/AJ35)/(AK$6-AJ$6))-1)*100,0)</f>
        <v>-1.9084652670211089</v>
      </c>
      <c r="AK109" s="26">
        <f>IF(AND(AL$6-AK$6 &lt;&gt; 0,AK35&lt;&gt;0,AL35&lt;&gt;0),(EXP(LN(AL35/AK35)/(AL$6-AK$6))-1)*100,0)</f>
        <v>0.90572606528791511</v>
      </c>
      <c r="AL109" s="26">
        <f>IF(AND(AM$6-AL$6 &lt;&gt; 0,AL35&lt;&gt;0,AM35&lt;&gt;0),(EXP(LN(AM35/AL35)/(AM$6-AL$6))-1)*100,0)</f>
        <v>0.86521931745746627</v>
      </c>
      <c r="AM109" s="26">
        <f>IF(AND(AM$6-AJ$6 &lt;&gt; 0,AJ35&lt;&gt;0,AM35&lt;&gt;0),(EXP(LN(AM35/AJ35)/(AM$6-AJ$6))-1)*100,0)</f>
        <v>0.70222352964739443</v>
      </c>
      <c r="AO109" s="26">
        <f t="shared" ref="AO109" si="280">IF($F$6-$D$6 &lt;&gt; 0,(EXP(LN(1+(AO72/100))/($F$6-$D$6))-1)*100,0)</f>
        <v>0.87871975966866689</v>
      </c>
      <c r="AP109" s="26">
        <f t="shared" ref="AP109" si="281">IF(AK35&gt;0,((1+(AP35/AK35))^(1/($F$6-$D$6))-1)*100,0)</f>
        <v>3.096075781330998</v>
      </c>
      <c r="AQ109" s="26">
        <f t="shared" ref="AQ109" si="282">IF($F$6-$D$6 &lt;&gt; 0,(EXP(LN(1+(AQ72/100))/($F$6-$D$6))-1)*100,0)</f>
        <v>3.6822171740304332</v>
      </c>
      <c r="AS109" s="24" t="str">
        <f>AS35</f>
        <v>All occupations</v>
      </c>
      <c r="AT109" s="26">
        <f>IF(AND(AU$6-AT$6 &lt;&gt; 0,AT35&lt;&gt;0,AU35&lt;&gt;0),(EXP(LN(AU35/AT35)/(AU$6-AT$6))-1)*100,0)</f>
        <v>1.9748988373709864</v>
      </c>
      <c r="AU109" s="26">
        <f>IF(AND(AV$6-AU$6 &lt;&gt; 0,AU35&lt;&gt;0,AV35&lt;&gt;0),(EXP(LN(AV35/AU35)/(AV$6-AU$6))-1)*100,0)</f>
        <v>1.0233588169135777</v>
      </c>
      <c r="AV109" s="26">
        <f>IF(AND(AW$6-AV$6 &lt;&gt; 0,AV35&lt;&gt;0,AW35&lt;&gt;0),(EXP(LN(AW35/AV35)/(AW$6-AV$6))-1)*100,0)</f>
        <v>2.1187855926120713</v>
      </c>
      <c r="AW109" s="26">
        <f>IF(AND(AX$6-AW$6 &lt;&gt; 0,AW35&lt;&gt;0,AX35&lt;&gt;0),(EXP(LN(AX35/AW35)/(AX$6-AW$6))-1)*100,0)</f>
        <v>1.4934160516964612</v>
      </c>
      <c r="AX109" s="26">
        <f>IF(AND(AX$6-AU$6 &lt;&gt; 0,AU35&lt;&gt;0,AX35&lt;&gt;0),(EXP(LN(AX35/AU35)/(AX$6-AU$6))-1)*100,0)</f>
        <v>1.6589324093249092</v>
      </c>
      <c r="AZ109" s="26">
        <f t="shared" ref="AZ109" si="283">IF($F$6-$D$6 &lt;&gt; 0,(EXP(LN(1+(AZ72/100))/($F$6-$D$6))-1)*100,0)</f>
        <v>1.7014458777927066</v>
      </c>
      <c r="BA109" s="26">
        <f t="shared" ref="BA109" si="284">IF(AV35&gt;0,((1+(BA35/AV35))^(1/($F$6-$D$6))-1)*100,0)</f>
        <v>3.2276269829667692</v>
      </c>
      <c r="BB109" s="26">
        <f t="shared" ref="BB109" si="285">IF($F$6-$D$6 &lt;&gt; 0,(EXP(LN(1+(BB72/100))/($F$6-$D$6))-1)*100,0)</f>
        <v>4.3660103533245564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1.2688003436968076</v>
      </c>
      <c r="BF109" s="26">
        <f>IF(AND(BG$6-BF$6 &lt;&gt; 0,BF35&lt;&gt;0,BG35&lt;&gt;0),(EXP(LN(BG35/BF35)/(BG$6-BF$6))-1)*100,0)</f>
        <v>7.9930947794786933</v>
      </c>
      <c r="BG109" s="26">
        <f>IF(AND(BH$6-BG$6 &lt;&gt; 0,BG35&lt;&gt;0,BH35&lt;&gt;0),(EXP(LN(BH35/BG35)/(BH$6-BG$6))-1)*100,0)</f>
        <v>-0.44041996382446769</v>
      </c>
      <c r="BH109" s="26">
        <f>IF(AND(BI$6-BH$6 &lt;&gt; 0,BH35&lt;&gt;0,BI35&lt;&gt;0),(EXP(LN(BI35/BH35)/(BI$6-BH$6))-1)*100,0)</f>
        <v>0.7668143965495311</v>
      </c>
      <c r="BI109" s="26">
        <f>IF(AND(BI$6-BF$6 &lt;&gt; 0,BF35&lt;&gt;0,BI35&lt;&gt;0),(EXP(LN(BI35/BF35)/(BI$6-BF$6))-1)*100,0)</f>
        <v>0.82347455396538649</v>
      </c>
      <c r="BK109" s="26">
        <f t="shared" ref="BK109" si="286">IF($F$6-$D$6 &lt;&gt; 0,(EXP(LN(1+(BK72/100))/($F$6-$D$6))-1)*100,0)</f>
        <v>0.36278513395791023</v>
      </c>
      <c r="BL109" s="26">
        <f t="shared" ref="BL109" si="287">IF(BG35&gt;0,((1+(BL35/BG35))^(1/($F$6-$D$6))-1)*100,0)</f>
        <v>2.536260884715591</v>
      </c>
      <c r="BM109" s="26">
        <f t="shared" ref="BM109" si="288">IF($F$6-$D$6 &lt;&gt; 0,(EXP(LN(1+(BM72/100))/($F$6-$D$6))-1)*100,0)</f>
        <v>2.7937604261811577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8.3008916219071693</v>
      </c>
      <c r="BR109" s="26">
        <f>IF(AND(BS$6-BR$6 &lt;&gt; 0,BR35&lt;&gt;0,BS35&lt;&gt;0),(EXP(LN(BS35/BR35)/(BS$6-BR$6))-1)*100,0)</f>
        <v>-2.8010402937944656</v>
      </c>
      <c r="BS109" s="26">
        <f>IF(AND(BT$6-BS$6 &lt;&gt; 0,BS35&lt;&gt;0,BT35&lt;&gt;0),(EXP(LN(BT35/BS35)/(BT$6-BS$6))-1)*100,0)</f>
        <v>-2.2504561943374579</v>
      </c>
      <c r="BT109" s="26">
        <f>IF(AND(BT$6-BQ$6 &lt;&gt; 0,BQ35&lt;&gt;0,BT35&lt;&gt;0),(EXP(LN(BT35/BQ35)/(BT$6-BQ$6))-1)*100,0)</f>
        <v>-1.7957079270804477</v>
      </c>
      <c r="BV109" s="26">
        <f t="shared" ref="BV109" si="289">IF($F$6-$D$6 &lt;&gt; 0,(EXP(LN(1+(BV72/100))/($F$6-$D$6))-1)*100,0)</f>
        <v>-2.4343298898347743</v>
      </c>
      <c r="BW109" s="26">
        <f t="shared" ref="BW109" si="290">IF(BR35&gt;0,((1+(BW35/BR35))^(1/($F$6-$D$6))-1)*100,0)</f>
        <v>2.1236488347082139</v>
      </c>
      <c r="BX109" s="26">
        <f t="shared" ref="BX109" si="291">IF($F$6-$D$6 &lt;&gt; 0,(EXP(LN(1+(BX72/100))/($F$6-$D$6))-1)*100,0)</f>
        <v>0.39876752936616189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-2.2325029371391913</v>
      </c>
      <c r="CB109" s="26">
        <f>IF(AND(CC$6-CB$6 &lt;&gt; 0,CB35&lt;&gt;0,CC35&lt;&gt;0),(EXP(LN(CC35/CB35)/(CC$6-CB$6))-1)*100,0)</f>
        <v>-9.1080431500049635</v>
      </c>
      <c r="CC109" s="26">
        <f>IF(AND(CD$6-CC$6 &lt;&gt; 0,CC35&lt;&gt;0,CD35&lt;&gt;0),(EXP(LN(CD35/CC35)/(CD$6-CC$6))-1)*100,0)</f>
        <v>-2.2277579254818991</v>
      </c>
      <c r="CD109" s="26">
        <f>IF(AND(CE$6-CD$6 &lt;&gt; 0,CD35&lt;&gt;0,CE35&lt;&gt;0),(EXP(LN(CE35/CD35)/(CE$6-CD$6))-1)*100,0)</f>
        <v>-4.1001724436790843</v>
      </c>
      <c r="CE109" s="26">
        <f>IF(AND(CE$6-CB$6 &lt;&gt; 0,CB35&lt;&gt;0,CE35&lt;&gt;0),(EXP(LN(CE35/CB35)/(CE$6-CB$6))-1)*100,0)</f>
        <v>-3.8417946571474793</v>
      </c>
      <c r="CG109" s="26">
        <f t="shared" ref="CG109" si="292">IF($F$6-$D$6 &lt;&gt; 0,(EXP(LN(1+(CG72/100))/($F$6-$D$6))-1)*100,0)</f>
        <v>-3.4800528103050454</v>
      </c>
      <c r="CH109" s="26">
        <f t="shared" ref="CH109" si="293">IF(CC35&gt;0,((1+(CH35/CC35))^(1/($F$6-$D$6))-1)*100,0)</f>
        <v>1.765965421522564</v>
      </c>
      <c r="CI109" s="26">
        <f t="shared" ref="CI109" si="294">IF($F$6-$D$6 &lt;&gt; 0,(EXP(LN(1+(CI72/100))/($F$6-$D$6))-1)*100,0)</f>
        <v>-0.78786673498496551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-1.5184508693426912</v>
      </c>
      <c r="CM109" s="26">
        <f>IF(AND(CN$6-CM$6 &lt;&gt; 0,CM35&lt;&gt;0,CN35&lt;&gt;0),(EXP(LN(CN35/CM35)/(CN$6-CM$6))-1)*100,0)</f>
        <v>-20.951468777167669</v>
      </c>
      <c r="CN109" s="26">
        <f>IF(AND(CO$6-CN$6 &lt;&gt; 0,CN35&lt;&gt;0,CO35&lt;&gt;0),(EXP(LN(CO35/CN35)/(CO$6-CN$6))-1)*100,0)</f>
        <v>-4.3877844536042705</v>
      </c>
      <c r="CO109" s="26">
        <f>IF(AND(CP$6-CO$6 &lt;&gt; 0,CO35&lt;&gt;0,CP35&lt;&gt;0),(EXP(LN(CP35/CO35)/(CP$6-CO$6))-1)*100,0)</f>
        <v>-4.9055017513268346</v>
      </c>
      <c r="CP109" s="26">
        <f>IF(AND(CP$6-CM$6 &lt;&gt; 0,CM35&lt;&gt;0,CP35&lt;&gt;0),(EXP(LN(CP35/CM35)/(CP$6-CM$6))-1)*100,0)</f>
        <v>-5.8379479969738135</v>
      </c>
      <c r="CR109" s="26">
        <f t="shared" ref="CR109" si="295">IF($F$6-$D$6 &lt;&gt; 0,(EXP(LN(1+(CR72/100))/($F$6-$D$6))-1)*100,0)</f>
        <v>-4.7332415502167819</v>
      </c>
      <c r="CS109" s="26">
        <f t="shared" ref="CS109" si="296">IF(CN35&gt;0,((1+(CS35/CN35))^(1/($F$6-$D$6))-1)*100,0)</f>
        <v>1.4772121875916699</v>
      </c>
      <c r="CT109" s="26">
        <f t="shared" ref="CT109" si="297">IF($F$6-$D$6 &lt;&gt; 0,(EXP(LN(1+(CT72/100))/($F$6-$D$6))-1)*100,0)</f>
        <v>-2.0831803747956457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Sheffield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Sheffield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Sheffield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Sheffield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Sheffield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Sheffield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Sheffield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Sheffield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Sheffield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0.10376831376157791</v>
      </c>
      <c r="C119" s="27">
        <f t="shared" si="299"/>
        <v>-2.4703013954788244E-2</v>
      </c>
      <c r="D119" s="27">
        <f t="shared" si="299"/>
        <v>0.12812718754300023</v>
      </c>
      <c r="E119" s="27">
        <f t="shared" si="299"/>
        <v>0.24129535153719928</v>
      </c>
      <c r="F119" s="27">
        <f t="shared" ref="F119:F144" si="300">F8-D8</f>
        <v>0.36942253908019951</v>
      </c>
      <c r="L119" t="str">
        <f>A119</f>
        <v>11 Corporate managers and directors</v>
      </c>
      <c r="M119" s="27">
        <f t="shared" ref="M119:P144" si="301">N8-M8</f>
        <v>1.1446132805886884</v>
      </c>
      <c r="N119" s="27">
        <f t="shared" si="301"/>
        <v>-0.24643464162810957</v>
      </c>
      <c r="O119" s="27">
        <f t="shared" si="301"/>
        <v>1.082884805223939</v>
      </c>
      <c r="P119" s="27">
        <f t="shared" si="301"/>
        <v>2.074603565252513</v>
      </c>
      <c r="Q119" s="27">
        <f t="shared" ref="Q119:Q144" si="302">Q8-O8</f>
        <v>3.157488370476452</v>
      </c>
      <c r="W119" t="str">
        <f>A119</f>
        <v>11 Corporate managers and directors</v>
      </c>
      <c r="X119" s="27">
        <f t="shared" ref="X119:AA144" si="303">Y8-X8</f>
        <v>2.3000342111032683</v>
      </c>
      <c r="Y119" s="27">
        <f t="shared" si="303"/>
        <v>0.53499215781669207</v>
      </c>
      <c r="Z119" s="27">
        <f t="shared" si="303"/>
        <v>-0.11126988004919625</v>
      </c>
      <c r="AA119" s="27">
        <f t="shared" si="303"/>
        <v>2.0746283711282913</v>
      </c>
      <c r="AB119" s="27">
        <f t="shared" ref="AB119:AB144" si="304">AB8-Z8</f>
        <v>1.9633584910790951</v>
      </c>
      <c r="AH119" t="str">
        <f>L119</f>
        <v>11 Corporate managers and directors</v>
      </c>
      <c r="AI119" s="27">
        <f t="shared" ref="AI119:AL144" si="305">AJ8-AI8</f>
        <v>0.25812455635509979</v>
      </c>
      <c r="AJ119" s="27">
        <f t="shared" si="305"/>
        <v>0.20700374333936766</v>
      </c>
      <c r="AK119" s="27">
        <f t="shared" si="305"/>
        <v>-0.17543023322494067</v>
      </c>
      <c r="AL119" s="27">
        <f t="shared" si="305"/>
        <v>0.21087023754774536</v>
      </c>
      <c r="AM119" s="27">
        <f t="shared" ref="AM119:AM144" si="306">AM8-AK8</f>
        <v>3.5440004322804697E-2</v>
      </c>
      <c r="AS119" t="str">
        <f>W119</f>
        <v>11 Corporate managers and directors</v>
      </c>
      <c r="AT119" s="27">
        <f t="shared" ref="AT119:AW144" si="307">AU8-AT8</f>
        <v>0.42099354587247673</v>
      </c>
      <c r="AU119" s="27">
        <f t="shared" si="307"/>
        <v>0.26538944269963549</v>
      </c>
      <c r="AV119" s="27">
        <f t="shared" si="307"/>
        <v>-0.27648440406841912</v>
      </c>
      <c r="AW119" s="27">
        <f t="shared" si="307"/>
        <v>0.33581033379023317</v>
      </c>
      <c r="AX119" s="27">
        <f t="shared" ref="AX119:AX144" si="308">AX8-AV8</f>
        <v>5.9325929721814052E-2</v>
      </c>
      <c r="BD119" t="str">
        <f>AH119</f>
        <v>11 Corporate managers and directors</v>
      </c>
      <c r="BE119" s="27">
        <f t="shared" ref="BE119:BH144" si="309">BF8-BE8</f>
        <v>1.3715710584179801</v>
      </c>
      <c r="BF119" s="27">
        <f t="shared" si="309"/>
        <v>1.6300833006083835</v>
      </c>
      <c r="BG119" s="27">
        <f t="shared" si="309"/>
        <v>-2.12541843569488</v>
      </c>
      <c r="BH119" s="27">
        <f t="shared" si="309"/>
        <v>0.72165808217266392</v>
      </c>
      <c r="BI119" s="27">
        <f t="shared" ref="BI119:BI144" si="310">BI8-BG8</f>
        <v>-1.4037603535222161</v>
      </c>
      <c r="BO119" t="str">
        <f>AS119</f>
        <v>11 Corporate managers and directors</v>
      </c>
      <c r="BP119" s="27">
        <f t="shared" ref="BP119:BS144" si="311">BQ8-BP8</f>
        <v>0.45905507816752955</v>
      </c>
      <c r="BQ119" s="27">
        <f t="shared" si="311"/>
        <v>0.85538856024299381</v>
      </c>
      <c r="BR119" s="27">
        <f t="shared" si="311"/>
        <v>-2.020356818386885</v>
      </c>
      <c r="BS119" s="27">
        <f t="shared" si="311"/>
        <v>-1.1272062945657191</v>
      </c>
      <c r="BT119" s="27">
        <f t="shared" ref="BT119:BT144" si="312">BT8-BR8</f>
        <v>-3.147563112952604</v>
      </c>
      <c r="BZ119" t="str">
        <f>BD119</f>
        <v>11 Corporate managers and directors</v>
      </c>
      <c r="CA119" s="68">
        <f t="shared" ref="CA119:CD144" si="313">CB8-CA8</f>
        <v>0.28577037074290335</v>
      </c>
      <c r="CB119" s="68">
        <f t="shared" si="313"/>
        <v>0.2107311813078665</v>
      </c>
      <c r="CC119" s="68">
        <f t="shared" si="313"/>
        <v>-0.9030132827654449</v>
      </c>
      <c r="CD119" s="68">
        <f t="shared" si="313"/>
        <v>-1.0522734016229722</v>
      </c>
      <c r="CE119" s="68">
        <f t="shared" ref="CE119:CE144" si="314">CE8-CC8</f>
        <v>-1.9552866843884171</v>
      </c>
      <c r="CK119" t="str">
        <f>BO119</f>
        <v>11 Corporate managers and directors</v>
      </c>
      <c r="CL119" s="68">
        <f t="shared" ref="CL119:CO144" si="315">CM8-CL8</f>
        <v>0.16634787990190236</v>
      </c>
      <c r="CM119" s="68">
        <f t="shared" si="315"/>
        <v>-0.21616424779657195</v>
      </c>
      <c r="CN119" s="68">
        <f t="shared" si="315"/>
        <v>-0.17744645167740591</v>
      </c>
      <c r="CO119" s="68">
        <f t="shared" si="315"/>
        <v>-0.12874301626698337</v>
      </c>
      <c r="CP119" s="68">
        <f t="shared" ref="CP119:CP144" si="316">CP8-CN8</f>
        <v>-0.30618946794438928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2.7858499297111511E-2</v>
      </c>
      <c r="C120" s="27">
        <f t="shared" si="299"/>
        <v>-1.1097447871469185E-2</v>
      </c>
      <c r="D120" s="27">
        <f t="shared" si="299"/>
        <v>8.8176360392146325E-2</v>
      </c>
      <c r="E120" s="27">
        <f t="shared" si="299"/>
        <v>0.12895095452374133</v>
      </c>
      <c r="F120" s="27">
        <f t="shared" si="300"/>
        <v>0.21712731491588766</v>
      </c>
      <c r="L120" t="str">
        <f t="shared" ref="L120:L143" si="317">A120</f>
        <v>12 Other managers and proprietors</v>
      </c>
      <c r="M120" s="27">
        <f t="shared" si="301"/>
        <v>0.33024458299338444</v>
      </c>
      <c r="N120" s="27">
        <f t="shared" si="301"/>
        <v>-0.14090033843984084</v>
      </c>
      <c r="O120" s="27">
        <f t="shared" si="301"/>
        <v>0.66042847867368115</v>
      </c>
      <c r="P120" s="27">
        <f t="shared" si="301"/>
        <v>1.1006726782199707</v>
      </c>
      <c r="Q120" s="27">
        <f t="shared" si="302"/>
        <v>1.7611011568936519</v>
      </c>
      <c r="W120" t="str">
        <f t="shared" ref="W120:W143" si="318">A120</f>
        <v>12 Other managers and proprietors</v>
      </c>
      <c r="X120" s="27">
        <f t="shared" si="303"/>
        <v>0.48056283853144688</v>
      </c>
      <c r="Y120" s="27">
        <f t="shared" si="303"/>
        <v>1.7517217133763197E-2</v>
      </c>
      <c r="Z120" s="27">
        <f t="shared" si="303"/>
        <v>0.53841574469850029</v>
      </c>
      <c r="AA120" s="27">
        <f t="shared" si="303"/>
        <v>1.1721538003491423</v>
      </c>
      <c r="AB120" s="27">
        <f t="shared" si="304"/>
        <v>1.7105695450476426</v>
      </c>
      <c r="AH120" t="str">
        <f t="shared" ref="AH120:AH143" si="319">L120</f>
        <v>12 Other managers and proprietors</v>
      </c>
      <c r="AI120" s="27">
        <f t="shared" si="305"/>
        <v>0.12448074553288713</v>
      </c>
      <c r="AJ120" s="27">
        <f t="shared" si="305"/>
        <v>5.9328006872163774E-2</v>
      </c>
      <c r="AK120" s="27">
        <f t="shared" si="305"/>
        <v>4.4518018932768966E-2</v>
      </c>
      <c r="AL120" s="27">
        <f t="shared" si="305"/>
        <v>0.29690190973132036</v>
      </c>
      <c r="AM120" s="27">
        <f t="shared" si="306"/>
        <v>0.34141992866408932</v>
      </c>
      <c r="AS120" t="str">
        <f t="shared" ref="AS120:AS143" si="320">W120</f>
        <v>12 Other managers and proprietors</v>
      </c>
      <c r="AT120" s="27">
        <f t="shared" si="307"/>
        <v>0.11404486495272503</v>
      </c>
      <c r="AU120" s="27">
        <f t="shared" si="307"/>
        <v>1.3797992326584074E-2</v>
      </c>
      <c r="AV120" s="27">
        <f t="shared" si="307"/>
        <v>0.1636759094890432</v>
      </c>
      <c r="AW120" s="27">
        <f t="shared" si="307"/>
        <v>0.29121201266209673</v>
      </c>
      <c r="AX120" s="27">
        <f t="shared" si="308"/>
        <v>0.45488792215113993</v>
      </c>
      <c r="BD120" t="str">
        <f t="shared" ref="BD120:BD143" si="321">AH120</f>
        <v>12 Other managers and proprietors</v>
      </c>
      <c r="BE120" s="27">
        <f t="shared" si="309"/>
        <v>0.1157963929329191</v>
      </c>
      <c r="BF120" s="27">
        <f t="shared" si="309"/>
        <v>0.51501221262337094</v>
      </c>
      <c r="BG120" s="27">
        <f t="shared" si="309"/>
        <v>-0.5192127682340395</v>
      </c>
      <c r="BH120" s="27">
        <f t="shared" si="309"/>
        <v>0.32397983484805382</v>
      </c>
      <c r="BI120" s="27">
        <f t="shared" si="310"/>
        <v>-0.19523293338598569</v>
      </c>
      <c r="BO120" t="str">
        <f t="shared" ref="BO120:BO143" si="322">AS120</f>
        <v>12 Other managers and proprietors</v>
      </c>
      <c r="BP120" s="27">
        <f t="shared" si="311"/>
        <v>9.8368287091408213E-2</v>
      </c>
      <c r="BQ120" s="27">
        <f t="shared" si="311"/>
        <v>0.31870894887939638</v>
      </c>
      <c r="BR120" s="27">
        <f t="shared" si="311"/>
        <v>-0.65374913743956586</v>
      </c>
      <c r="BS120" s="27">
        <f t="shared" si="311"/>
        <v>-0.46687662668808327</v>
      </c>
      <c r="BT120" s="27">
        <f t="shared" si="312"/>
        <v>-1.1206257641276491</v>
      </c>
      <c r="BZ120" t="str">
        <f t="shared" ref="BZ120:BZ143" si="323">BD120</f>
        <v>12 Other managers and proprietors</v>
      </c>
      <c r="CA120" s="68">
        <f t="shared" si="313"/>
        <v>-2.0085915402560328E-2</v>
      </c>
      <c r="CB120" s="68">
        <f t="shared" si="313"/>
        <v>-0.20272904577050532</v>
      </c>
      <c r="CC120" s="68">
        <f t="shared" si="313"/>
        <v>-0.31386564506077441</v>
      </c>
      <c r="CD120" s="68">
        <f t="shared" si="313"/>
        <v>-0.59718451435605191</v>
      </c>
      <c r="CE120" s="68">
        <f t="shared" si="314"/>
        <v>-0.91105015941682632</v>
      </c>
      <c r="CK120" t="str">
        <f t="shared" ref="CK120:CK143" si="324">BO120</f>
        <v>12 Other managers and proprietors</v>
      </c>
      <c r="CL120" s="68">
        <f t="shared" si="315"/>
        <v>-5.1178316580406946E-3</v>
      </c>
      <c r="CM120" s="68">
        <f t="shared" si="315"/>
        <v>-0.22116228695985196</v>
      </c>
      <c r="CN120" s="68">
        <f t="shared" si="315"/>
        <v>-7.4113105186506045E-2</v>
      </c>
      <c r="CO120" s="68">
        <f t="shared" si="315"/>
        <v>-0.15946362339248288</v>
      </c>
      <c r="CP120" s="68">
        <f t="shared" si="316"/>
        <v>-0.23357672857898892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0.29305900838432075</v>
      </c>
      <c r="C121" s="27">
        <f t="shared" si="299"/>
        <v>-4.6434702022517982E-2</v>
      </c>
      <c r="D121" s="27">
        <f t="shared" si="299"/>
        <v>0.7432833603689244</v>
      </c>
      <c r="E121" s="27">
        <f t="shared" si="299"/>
        <v>0.73094749064580267</v>
      </c>
      <c r="F121" s="27">
        <f t="shared" si="300"/>
        <v>1.4742308510147271</v>
      </c>
      <c r="L121" t="str">
        <f t="shared" si="317"/>
        <v>21 Science, research, engineering and technology professionals</v>
      </c>
      <c r="M121" s="27">
        <f t="shared" si="301"/>
        <v>1.5648009475374991</v>
      </c>
      <c r="N121" s="27">
        <f t="shared" si="301"/>
        <v>-0.17744377322280602</v>
      </c>
      <c r="O121" s="27">
        <f t="shared" si="301"/>
        <v>3.5834532528964775</v>
      </c>
      <c r="P121" s="27">
        <f t="shared" si="301"/>
        <v>3.3702456923301813</v>
      </c>
      <c r="Q121" s="27">
        <f t="shared" si="302"/>
        <v>6.9536989452266589</v>
      </c>
      <c r="W121" t="str">
        <f t="shared" si="318"/>
        <v>21 Science, research, engineering and technology professionals</v>
      </c>
      <c r="X121" s="27">
        <f t="shared" si="303"/>
        <v>1.8102276396039487</v>
      </c>
      <c r="Y121" s="27">
        <f t="shared" si="303"/>
        <v>0.63496593822143588</v>
      </c>
      <c r="Z121" s="27">
        <f t="shared" si="303"/>
        <v>2.4357988407487028</v>
      </c>
      <c r="AA121" s="27">
        <f t="shared" si="303"/>
        <v>1.9516286376003578</v>
      </c>
      <c r="AB121" s="27">
        <f t="shared" si="304"/>
        <v>4.3874274783490606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0.13823507331543405</v>
      </c>
      <c r="AK121" s="27">
        <f t="shared" si="305"/>
        <v>0.24261487528280523</v>
      </c>
      <c r="AL121" s="27">
        <f t="shared" si="305"/>
        <v>0.20711170233205678</v>
      </c>
      <c r="AM121" s="27">
        <f t="shared" si="306"/>
        <v>0.44972657761486201</v>
      </c>
      <c r="AS121" t="str">
        <f t="shared" si="320"/>
        <v>21 Science, research, engineering and technology professionals</v>
      </c>
      <c r="AT121" s="27">
        <f t="shared" si="307"/>
        <v>0.43039426441903039</v>
      </c>
      <c r="AU121" s="27">
        <f t="shared" si="307"/>
        <v>0.21579766712236736</v>
      </c>
      <c r="AV121" s="27">
        <f t="shared" si="307"/>
        <v>0.45254557552298902</v>
      </c>
      <c r="AW121" s="27">
        <f t="shared" si="307"/>
        <v>0.32933036144235084</v>
      </c>
      <c r="AX121" s="27">
        <f t="shared" si="308"/>
        <v>0.78187593696533986</v>
      </c>
      <c r="BD121" t="str">
        <f t="shared" si="321"/>
        <v>21 Science, research, engineering and technology professionals</v>
      </c>
      <c r="BE121" s="27">
        <f t="shared" si="309"/>
        <v>0.64309695890850715</v>
      </c>
      <c r="BF121" s="27">
        <f t="shared" si="309"/>
        <v>0.89638326545481828</v>
      </c>
      <c r="BG121" s="27">
        <f t="shared" si="309"/>
        <v>-0.23087738824602955</v>
      </c>
      <c r="BH121" s="27">
        <f t="shared" si="309"/>
        <v>0.14028472588935248</v>
      </c>
      <c r="BI121" s="27">
        <f t="shared" si="310"/>
        <v>-9.0592662356677067E-2</v>
      </c>
      <c r="BO121" t="str">
        <f t="shared" si="322"/>
        <v>21 Science, research, engineering and technology professionals</v>
      </c>
      <c r="BP121" s="27">
        <f t="shared" si="311"/>
        <v>0.26107430271493692</v>
      </c>
      <c r="BQ121" s="27">
        <f t="shared" si="311"/>
        <v>0.6034795551077865</v>
      </c>
      <c r="BR121" s="27">
        <f t="shared" si="311"/>
        <v>-0.20951322722440224</v>
      </c>
      <c r="BS121" s="27">
        <f t="shared" si="311"/>
        <v>-0.49033600518556897</v>
      </c>
      <c r="BT121" s="27">
        <f t="shared" si="312"/>
        <v>-0.69984923240997121</v>
      </c>
      <c r="BZ121" t="str">
        <f t="shared" si="323"/>
        <v>21 Science, research, engineering and technology professionals</v>
      </c>
      <c r="CA121" s="68">
        <f t="shared" si="313"/>
        <v>0.20247961740105658</v>
      </c>
      <c r="CB121" s="68">
        <f t="shared" si="313"/>
        <v>0.13842784934574448</v>
      </c>
      <c r="CC121" s="68">
        <f t="shared" si="313"/>
        <v>0.16499084736887593</v>
      </c>
      <c r="CD121" s="68">
        <f t="shared" si="313"/>
        <v>-0.54166696805137993</v>
      </c>
      <c r="CE121" s="68">
        <f t="shared" si="314"/>
        <v>-0.376676120682504</v>
      </c>
      <c r="CK121" t="str">
        <f t="shared" si="324"/>
        <v>21 Science, research, engineering and technology professionals</v>
      </c>
      <c r="CL121" s="68">
        <f t="shared" si="315"/>
        <v>0.15083250311428986</v>
      </c>
      <c r="CM121" s="68">
        <f t="shared" si="315"/>
        <v>-3.1575580420759031E-2</v>
      </c>
      <c r="CN121" s="68">
        <f t="shared" si="315"/>
        <v>0.11147603467454531</v>
      </c>
      <c r="CO121" s="68">
        <f t="shared" si="315"/>
        <v>-0.11587767146715267</v>
      </c>
      <c r="CP121" s="68">
        <f t="shared" si="316"/>
        <v>-4.4016367926073552E-3</v>
      </c>
    </row>
    <row r="122" spans="1:94" x14ac:dyDescent="0.2">
      <c r="A122" t="str">
        <f t="shared" si="298"/>
        <v>22 Health professionals</v>
      </c>
      <c r="B122" s="27">
        <f t="shared" si="299"/>
        <v>0.39794438101778007</v>
      </c>
      <c r="C122" s="27">
        <f t="shared" si="299"/>
        <v>-4.5183220146481462E-2</v>
      </c>
      <c r="D122" s="27">
        <f t="shared" si="299"/>
        <v>0.77531087022890777</v>
      </c>
      <c r="E122" s="27">
        <f t="shared" si="299"/>
        <v>1.0934307018104015</v>
      </c>
      <c r="F122" s="27">
        <f t="shared" si="300"/>
        <v>1.8687415720393092</v>
      </c>
      <c r="L122" t="str">
        <f t="shared" si="317"/>
        <v>22 Health professionals</v>
      </c>
      <c r="M122" s="27">
        <f t="shared" si="301"/>
        <v>1.3727781261550707</v>
      </c>
      <c r="N122" s="27">
        <f t="shared" si="301"/>
        <v>-0.23314294710420036</v>
      </c>
      <c r="O122" s="27">
        <f t="shared" si="301"/>
        <v>1.6477061198102003</v>
      </c>
      <c r="P122" s="27">
        <f t="shared" si="301"/>
        <v>2.5570901708804454</v>
      </c>
      <c r="Q122" s="27">
        <f t="shared" si="302"/>
        <v>4.2047962906906458</v>
      </c>
      <c r="W122" t="str">
        <f t="shared" si="318"/>
        <v>22 Health professionals</v>
      </c>
      <c r="X122" s="27">
        <f t="shared" si="303"/>
        <v>1.5908906627192412</v>
      </c>
      <c r="Y122" s="27">
        <f t="shared" si="303"/>
        <v>0.39195192489112074</v>
      </c>
      <c r="Z122" s="27">
        <f t="shared" si="303"/>
        <v>0.29510030675060861</v>
      </c>
      <c r="AA122" s="27">
        <f t="shared" si="303"/>
        <v>1.1379003792506719</v>
      </c>
      <c r="AB122" s="27">
        <f t="shared" si="304"/>
        <v>1.4330006860012805</v>
      </c>
      <c r="AH122" t="str">
        <f t="shared" si="319"/>
        <v>22 Health professionals</v>
      </c>
      <c r="AI122" s="27">
        <f t="shared" si="305"/>
        <v>-1.2043229735141248</v>
      </c>
      <c r="AJ122" s="27">
        <f t="shared" si="305"/>
        <v>-0.29304170845096689</v>
      </c>
      <c r="AK122" s="27">
        <f t="shared" si="305"/>
        <v>-1.7858791417557947</v>
      </c>
      <c r="AL122" s="27">
        <f t="shared" si="305"/>
        <v>-1.2605437060900559</v>
      </c>
      <c r="AM122" s="27">
        <f t="shared" si="306"/>
        <v>-3.0464228478458506</v>
      </c>
      <c r="AS122" t="str">
        <f t="shared" si="320"/>
        <v>22 Health professionals</v>
      </c>
      <c r="AT122" s="27">
        <f t="shared" si="307"/>
        <v>0.10646303733863549</v>
      </c>
      <c r="AU122" s="27">
        <f t="shared" si="307"/>
        <v>9.0471360593679551E-2</v>
      </c>
      <c r="AV122" s="27">
        <f t="shared" si="307"/>
        <v>3.3417695312195739E-2</v>
      </c>
      <c r="AW122" s="27">
        <f t="shared" si="307"/>
        <v>0.1295643817168356</v>
      </c>
      <c r="AX122" s="27">
        <f t="shared" si="308"/>
        <v>0.16298207702903134</v>
      </c>
      <c r="BD122" t="str">
        <f t="shared" si="321"/>
        <v>22 Health professionals</v>
      </c>
      <c r="BE122" s="27">
        <f t="shared" si="309"/>
        <v>0.60295384847564737</v>
      </c>
      <c r="BF122" s="27">
        <f t="shared" si="309"/>
        <v>0.67561664594032189</v>
      </c>
      <c r="BG122" s="27">
        <f t="shared" si="309"/>
        <v>-6.8165943423994069E-2</v>
      </c>
      <c r="BH122" s="27">
        <f t="shared" si="309"/>
        <v>0.72694517970175232</v>
      </c>
      <c r="BI122" s="27">
        <f t="shared" si="310"/>
        <v>0.65877923627775825</v>
      </c>
      <c r="BO122" t="str">
        <f t="shared" si="322"/>
        <v>22 Health professionals</v>
      </c>
      <c r="BP122" s="27">
        <f t="shared" si="311"/>
        <v>0.31102524124534581</v>
      </c>
      <c r="BQ122" s="27">
        <f t="shared" si="311"/>
        <v>0.46601740620830245</v>
      </c>
      <c r="BR122" s="27">
        <f t="shared" si="311"/>
        <v>-0.58762595046356791</v>
      </c>
      <c r="BS122" s="27">
        <f t="shared" si="311"/>
        <v>-0.48629027208984676</v>
      </c>
      <c r="BT122" s="27">
        <f t="shared" si="312"/>
        <v>-1.0739162225534147</v>
      </c>
      <c r="BZ122" t="str">
        <f t="shared" si="323"/>
        <v>22 Health professionals</v>
      </c>
      <c r="CA122" s="68">
        <f t="shared" si="313"/>
        <v>0.26230210345079197</v>
      </c>
      <c r="CB122" s="68">
        <f t="shared" si="313"/>
        <v>-0.16732436671911</v>
      </c>
      <c r="CC122" s="68">
        <f t="shared" si="313"/>
        <v>-0.31910594037400541</v>
      </c>
      <c r="CD122" s="68">
        <f t="shared" si="313"/>
        <v>-0.45478730373846632</v>
      </c>
      <c r="CE122" s="68">
        <f t="shared" si="314"/>
        <v>-0.77389324411247173</v>
      </c>
      <c r="CK122" t="str">
        <f t="shared" si="324"/>
        <v>22 Health professionals</v>
      </c>
      <c r="CL122" s="68">
        <f t="shared" si="315"/>
        <v>5.1828700544848894E-2</v>
      </c>
      <c r="CM122" s="68">
        <f t="shared" si="315"/>
        <v>-5.6394626519223889E-4</v>
      </c>
      <c r="CN122" s="68">
        <f t="shared" si="315"/>
        <v>-2.159679666148881E-2</v>
      </c>
      <c r="CO122" s="68">
        <f t="shared" si="315"/>
        <v>-3.7488592694149378E-2</v>
      </c>
      <c r="CP122" s="68">
        <f t="shared" si="316"/>
        <v>-5.9085389355638188E-2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0.39878382137719548</v>
      </c>
      <c r="C123" s="27">
        <f t="shared" si="299"/>
        <v>-5.3863727233272485E-2</v>
      </c>
      <c r="D123" s="27">
        <f t="shared" si="299"/>
        <v>0.38798259754806308</v>
      </c>
      <c r="E123" s="27">
        <f t="shared" si="299"/>
        <v>0.56143112408133344</v>
      </c>
      <c r="F123" s="27">
        <f t="shared" si="300"/>
        <v>0.94941372162939652</v>
      </c>
      <c r="L123" t="str">
        <f t="shared" si="317"/>
        <v>23 Teaching and other educational professionals</v>
      </c>
      <c r="M123" s="27">
        <f t="shared" si="301"/>
        <v>2.9917818865379147</v>
      </c>
      <c r="N123" s="27">
        <f t="shared" si="301"/>
        <v>6.4675351907141021E-2</v>
      </c>
      <c r="O123" s="27">
        <f t="shared" si="301"/>
        <v>2.4689176508071426</v>
      </c>
      <c r="P123" s="27">
        <f t="shared" si="301"/>
        <v>3.727873562068833</v>
      </c>
      <c r="Q123" s="27">
        <f t="shared" si="302"/>
        <v>6.1967912128759757</v>
      </c>
      <c r="W123" t="str">
        <f t="shared" si="318"/>
        <v>23 Teaching and other educational professionals</v>
      </c>
      <c r="X123" s="27">
        <f t="shared" si="303"/>
        <v>-0.53986511318089292</v>
      </c>
      <c r="Y123" s="27">
        <f t="shared" si="303"/>
        <v>0.75950994352733758</v>
      </c>
      <c r="Z123" s="27">
        <f t="shared" si="303"/>
        <v>-2.210439988991455</v>
      </c>
      <c r="AA123" s="27">
        <f t="shared" si="303"/>
        <v>-1.713148222551629</v>
      </c>
      <c r="AB123" s="27">
        <f t="shared" si="304"/>
        <v>-3.923588211543084</v>
      </c>
      <c r="AH123" t="str">
        <f t="shared" si="319"/>
        <v>23 Teaching and other educational professionals</v>
      </c>
      <c r="AI123" s="27">
        <f t="shared" si="305"/>
        <v>-0.52243140673341748</v>
      </c>
      <c r="AJ123" s="27">
        <f t="shared" si="305"/>
        <v>-7.1769921744266885E-2</v>
      </c>
      <c r="AK123" s="27">
        <f t="shared" si="305"/>
        <v>-0.29568296921420623</v>
      </c>
      <c r="AL123" s="27">
        <f t="shared" si="305"/>
        <v>-2.2438786002225708E-2</v>
      </c>
      <c r="AM123" s="27">
        <f t="shared" si="306"/>
        <v>-0.31812175521643193</v>
      </c>
      <c r="AS123" t="str">
        <f t="shared" si="320"/>
        <v>23 Teaching and other educational professionals</v>
      </c>
      <c r="AT123" s="27">
        <f t="shared" si="307"/>
        <v>-8.6282065708701561E-3</v>
      </c>
      <c r="AU123" s="27">
        <f t="shared" si="307"/>
        <v>1.9250224813576633E-2</v>
      </c>
      <c r="AV123" s="27">
        <f t="shared" si="307"/>
        <v>-6.8342302678555206E-2</v>
      </c>
      <c r="AW123" s="27">
        <f t="shared" si="307"/>
        <v>-3.2302675670773051E-2</v>
      </c>
      <c r="AX123" s="27">
        <f t="shared" si="308"/>
        <v>-0.10064497834932826</v>
      </c>
      <c r="BD123" t="str">
        <f t="shared" si="321"/>
        <v>23 Teaching and other educational professionals</v>
      </c>
      <c r="BE123" s="27">
        <f t="shared" si="309"/>
        <v>3.2464182785912454E-2</v>
      </c>
      <c r="BF123" s="27">
        <f t="shared" si="309"/>
        <v>0.36064656029671482</v>
      </c>
      <c r="BG123" s="27">
        <f t="shared" si="309"/>
        <v>-0.40311924343947614</v>
      </c>
      <c r="BH123" s="27">
        <f t="shared" si="309"/>
        <v>0.12889023001171784</v>
      </c>
      <c r="BI123" s="27">
        <f t="shared" si="310"/>
        <v>-0.27422901342775829</v>
      </c>
      <c r="BO123" t="str">
        <f t="shared" si="322"/>
        <v>23 Teaching and other educational professionals</v>
      </c>
      <c r="BP123" s="27">
        <f t="shared" si="311"/>
        <v>1.8214231448738016E-2</v>
      </c>
      <c r="BQ123" s="27">
        <f t="shared" si="311"/>
        <v>0.27742806099897632</v>
      </c>
      <c r="BR123" s="27">
        <f t="shared" si="311"/>
        <v>-0.44568556973268569</v>
      </c>
      <c r="BS123" s="27">
        <f t="shared" si="311"/>
        <v>-0.20657216496130282</v>
      </c>
      <c r="BT123" s="27">
        <f t="shared" si="312"/>
        <v>-0.65225773469398851</v>
      </c>
      <c r="BZ123" t="str">
        <f t="shared" si="323"/>
        <v>23 Teaching and other educational professionals</v>
      </c>
      <c r="CA123" s="68">
        <f t="shared" si="313"/>
        <v>5.0219571743661762E-2</v>
      </c>
      <c r="CB123" s="68">
        <f t="shared" si="313"/>
        <v>2.7382332479111038E-2</v>
      </c>
      <c r="CC123" s="68">
        <f t="shared" si="313"/>
        <v>-0.22753159770044462</v>
      </c>
      <c r="CD123" s="68">
        <f t="shared" si="313"/>
        <v>-0.2295422869319062</v>
      </c>
      <c r="CE123" s="68">
        <f t="shared" si="314"/>
        <v>-0.45707388463235082</v>
      </c>
      <c r="CK123" t="str">
        <f t="shared" si="324"/>
        <v>23 Teaching and other educational professionals</v>
      </c>
      <c r="CL123" s="68">
        <f t="shared" si="315"/>
        <v>4.3148871861902416E-2</v>
      </c>
      <c r="CM123" s="68">
        <f t="shared" si="315"/>
        <v>1.5764438409136217E-2</v>
      </c>
      <c r="CN123" s="68">
        <f t="shared" si="315"/>
        <v>-4.2831289284018276E-2</v>
      </c>
      <c r="CO123" s="68">
        <f t="shared" si="315"/>
        <v>-4.8913003727499224E-2</v>
      </c>
      <c r="CP123" s="68">
        <f t="shared" si="316"/>
        <v>-9.17442930115175E-2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0.15162973474556951</v>
      </c>
      <c r="C124" s="27">
        <f t="shared" si="299"/>
        <v>-6.9254692050163547E-3</v>
      </c>
      <c r="D124" s="27">
        <f t="shared" si="299"/>
        <v>0.22232935536547005</v>
      </c>
      <c r="E124" s="27">
        <f t="shared" si="299"/>
        <v>0.30015807885799284</v>
      </c>
      <c r="F124" s="27">
        <f t="shared" si="300"/>
        <v>0.52248743422346289</v>
      </c>
      <c r="L124" t="str">
        <f t="shared" si="317"/>
        <v>24 Business, media and public service professionals</v>
      </c>
      <c r="M124" s="27">
        <f t="shared" si="301"/>
        <v>1.9618597271810527</v>
      </c>
      <c r="N124" s="27">
        <f t="shared" si="301"/>
        <v>0.1193076037181191</v>
      </c>
      <c r="O124" s="27">
        <f t="shared" si="301"/>
        <v>2.5210024524490127</v>
      </c>
      <c r="P124" s="27">
        <f t="shared" si="301"/>
        <v>3.360358991800755</v>
      </c>
      <c r="Q124" s="27">
        <f t="shared" si="302"/>
        <v>5.8813614442497677</v>
      </c>
      <c r="W124" t="str">
        <f t="shared" si="318"/>
        <v>24 Business, media and public service professionals</v>
      </c>
      <c r="X124" s="27">
        <f t="shared" si="303"/>
        <v>2.1930167674675616</v>
      </c>
      <c r="Y124" s="27">
        <f t="shared" si="303"/>
        <v>1.7434851667583651</v>
      </c>
      <c r="Z124" s="27">
        <f t="shared" si="303"/>
        <v>0.63324522298944963</v>
      </c>
      <c r="AA124" s="27">
        <f t="shared" si="303"/>
        <v>1.9195611920907663</v>
      </c>
      <c r="AB124" s="27">
        <f t="shared" si="304"/>
        <v>2.5528064150802159</v>
      </c>
      <c r="AH124" t="str">
        <f t="shared" si="319"/>
        <v>24 Business, media and public service professionals</v>
      </c>
      <c r="AI124" s="27">
        <f t="shared" si="305"/>
        <v>-4.5571208384666217E-2</v>
      </c>
      <c r="AJ124" s="27">
        <f t="shared" si="305"/>
        <v>0.15076977944395642</v>
      </c>
      <c r="AK124" s="27">
        <f t="shared" si="305"/>
        <v>-0.1638881309298752</v>
      </c>
      <c r="AL124" s="27">
        <f t="shared" si="305"/>
        <v>5.3984724802043083E-2</v>
      </c>
      <c r="AM124" s="27">
        <f t="shared" si="306"/>
        <v>-0.10990340612783212</v>
      </c>
      <c r="AS124" t="str">
        <f t="shared" si="320"/>
        <v>24 Business, media and public service professionals</v>
      </c>
      <c r="AT124" s="27">
        <f t="shared" si="307"/>
        <v>0.26300277715340137</v>
      </c>
      <c r="AU124" s="27">
        <f t="shared" si="307"/>
        <v>0.25699062578016796</v>
      </c>
      <c r="AV124" s="27">
        <f t="shared" si="307"/>
        <v>6.9001720459028082E-2</v>
      </c>
      <c r="AW124" s="27">
        <f t="shared" si="307"/>
        <v>0.28336266818772993</v>
      </c>
      <c r="AX124" s="27">
        <f t="shared" si="308"/>
        <v>0.35236438864675801</v>
      </c>
      <c r="BD124" t="str">
        <f t="shared" si="321"/>
        <v>24 Business, media and public service professionals</v>
      </c>
      <c r="BE124" s="27">
        <f t="shared" si="309"/>
        <v>0.99005434430798189</v>
      </c>
      <c r="BF124" s="27">
        <f t="shared" si="309"/>
        <v>1.4520536006029499</v>
      </c>
      <c r="BG124" s="27">
        <f t="shared" si="309"/>
        <v>-0.61392504169440443</v>
      </c>
      <c r="BH124" s="27">
        <f t="shared" si="309"/>
        <v>0.60202208671263158</v>
      </c>
      <c r="BI124" s="27">
        <f t="shared" si="310"/>
        <v>-1.1902954981772851E-2</v>
      </c>
      <c r="BO124" t="str">
        <f t="shared" si="322"/>
        <v>24 Business, media and public service professionals</v>
      </c>
      <c r="BP124" s="27">
        <f t="shared" si="311"/>
        <v>0.23825160310685156</v>
      </c>
      <c r="BQ124" s="27">
        <f t="shared" si="311"/>
        <v>0.89539004148348278</v>
      </c>
      <c r="BR124" s="27">
        <f t="shared" si="311"/>
        <v>-0.91525957463549901</v>
      </c>
      <c r="BS124" s="27">
        <f t="shared" si="311"/>
        <v>-0.65734319012195996</v>
      </c>
      <c r="BT124" s="27">
        <f t="shared" si="312"/>
        <v>-1.572602764757459</v>
      </c>
      <c r="BZ124" t="str">
        <f t="shared" si="323"/>
        <v>24 Business, media and public service professionals</v>
      </c>
      <c r="CA124" s="68">
        <f t="shared" si="313"/>
        <v>0.24094582143710874</v>
      </c>
      <c r="CB124" s="68">
        <f t="shared" si="313"/>
        <v>0.18825025130085926</v>
      </c>
      <c r="CC124" s="68">
        <f t="shared" si="313"/>
        <v>-0.36360435386321321</v>
      </c>
      <c r="CD124" s="68">
        <f t="shared" si="313"/>
        <v>-0.71673672893238582</v>
      </c>
      <c r="CE124" s="68">
        <f t="shared" si="314"/>
        <v>-1.080341082795599</v>
      </c>
      <c r="CK124" t="str">
        <f t="shared" si="324"/>
        <v>24 Business, media and public service professionals</v>
      </c>
      <c r="CL124" s="68">
        <f t="shared" si="315"/>
        <v>0.15354716238428628</v>
      </c>
      <c r="CM124" s="68">
        <f t="shared" si="315"/>
        <v>-3.3638941036855941E-2</v>
      </c>
      <c r="CN124" s="68">
        <f t="shared" si="315"/>
        <v>-6.368050681717119E-2</v>
      </c>
      <c r="CO124" s="68">
        <f t="shared" si="315"/>
        <v>-0.14859103713064131</v>
      </c>
      <c r="CP124" s="68">
        <f t="shared" si="316"/>
        <v>-0.2122715439478125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5.1777172664422888E-2</v>
      </c>
      <c r="C125" s="27">
        <f t="shared" si="299"/>
        <v>-3.517674107205826E-3</v>
      </c>
      <c r="D125" s="27">
        <f t="shared" si="299"/>
        <v>7.247979461111273E-2</v>
      </c>
      <c r="E125" s="27">
        <f t="shared" si="299"/>
        <v>0.146203710170627</v>
      </c>
      <c r="F125" s="27">
        <f t="shared" si="300"/>
        <v>0.21868350478173973</v>
      </c>
      <c r="L125" t="str">
        <f t="shared" si="317"/>
        <v>31 Science, engineering and technology associate professionals</v>
      </c>
      <c r="M125" s="27">
        <f t="shared" si="301"/>
        <v>0.30872465455018205</v>
      </c>
      <c r="N125" s="27">
        <f t="shared" si="301"/>
        <v>-2.3894742680440562E-2</v>
      </c>
      <c r="O125" s="27">
        <f t="shared" si="301"/>
        <v>0.3617965529071121</v>
      </c>
      <c r="P125" s="27">
        <f t="shared" si="301"/>
        <v>0.5908195580359048</v>
      </c>
      <c r="Q125" s="27">
        <f t="shared" si="302"/>
        <v>0.9526161109430169</v>
      </c>
      <c r="W125" t="str">
        <f t="shared" si="318"/>
        <v>31 Science, engineering and technology associate professionals</v>
      </c>
      <c r="X125" s="27">
        <f t="shared" si="303"/>
        <v>0.72188376802827126</v>
      </c>
      <c r="Y125" s="27">
        <f t="shared" si="303"/>
        <v>0.1616386400322174</v>
      </c>
      <c r="Z125" s="27">
        <f t="shared" si="303"/>
        <v>7.4719611536349984E-2</v>
      </c>
      <c r="AA125" s="27">
        <f t="shared" si="303"/>
        <v>0.56361320200290965</v>
      </c>
      <c r="AB125" s="27">
        <f t="shared" si="304"/>
        <v>0.63833281353925964</v>
      </c>
      <c r="AH125" t="str">
        <f t="shared" si="319"/>
        <v>31 Science, engineering and technology associate professionals</v>
      </c>
      <c r="AI125" s="27">
        <f t="shared" si="305"/>
        <v>0.11357502358224619</v>
      </c>
      <c r="AJ125" s="27">
        <f t="shared" si="305"/>
        <v>4.3794829587345707E-2</v>
      </c>
      <c r="AK125" s="27">
        <f t="shared" si="305"/>
        <v>5.3346395958854931E-2</v>
      </c>
      <c r="AL125" s="27">
        <f t="shared" si="305"/>
        <v>0.21267671570189117</v>
      </c>
      <c r="AM125" s="27">
        <f t="shared" si="306"/>
        <v>0.2660231116607461</v>
      </c>
      <c r="AS125" t="str">
        <f t="shared" si="320"/>
        <v>31 Science, engineering and technology associate professionals</v>
      </c>
      <c r="AT125" s="27">
        <f t="shared" si="307"/>
        <v>0.15647780907373487</v>
      </c>
      <c r="AU125" s="27">
        <f t="shared" si="307"/>
        <v>6.1757990036825028E-2</v>
      </c>
      <c r="AV125" s="27">
        <f t="shared" si="307"/>
        <v>-0.10185116076793888</v>
      </c>
      <c r="AW125" s="27">
        <f t="shared" si="307"/>
        <v>7.9724814215340389E-2</v>
      </c>
      <c r="AX125" s="27">
        <f t="shared" si="308"/>
        <v>-2.2126346552598486E-2</v>
      </c>
      <c r="BD125" t="str">
        <f t="shared" si="321"/>
        <v>31 Science, engineering and technology associate professionals</v>
      </c>
      <c r="BE125" s="27">
        <f t="shared" si="309"/>
        <v>0.18095743944156695</v>
      </c>
      <c r="BF125" s="27">
        <f t="shared" si="309"/>
        <v>0.47239195700448589</v>
      </c>
      <c r="BG125" s="27">
        <f t="shared" si="309"/>
        <v>-0.69054811694036466</v>
      </c>
      <c r="BH125" s="27">
        <f t="shared" si="309"/>
        <v>-0.23559407796623222</v>
      </c>
      <c r="BI125" s="27">
        <f t="shared" si="310"/>
        <v>-0.92614219490659688</v>
      </c>
      <c r="BO125" t="str">
        <f t="shared" si="322"/>
        <v>31 Science, engineering and technology associate professionals</v>
      </c>
      <c r="BP125" s="27">
        <f t="shared" si="311"/>
        <v>0.20524387805031075</v>
      </c>
      <c r="BQ125" s="27">
        <f t="shared" si="311"/>
        <v>0.33652243450968244</v>
      </c>
      <c r="BR125" s="27">
        <f t="shared" si="311"/>
        <v>-0.42871665192861896</v>
      </c>
      <c r="BS125" s="27">
        <f t="shared" si="311"/>
        <v>-0.13312034677778217</v>
      </c>
      <c r="BT125" s="27">
        <f t="shared" si="312"/>
        <v>-0.56183699870640114</v>
      </c>
      <c r="BZ125" t="str">
        <f t="shared" si="323"/>
        <v>31 Science, engineering and technology associate professionals</v>
      </c>
      <c r="CA125" s="68">
        <f t="shared" si="313"/>
        <v>0.18681780632475142</v>
      </c>
      <c r="CB125" s="68">
        <f t="shared" si="313"/>
        <v>0.15654590189734607</v>
      </c>
      <c r="CC125" s="68">
        <f t="shared" si="313"/>
        <v>-0.17931288973753468</v>
      </c>
      <c r="CD125" s="68">
        <f t="shared" si="313"/>
        <v>-0.20658739379874214</v>
      </c>
      <c r="CE125" s="68">
        <f t="shared" si="314"/>
        <v>-0.38590028353627681</v>
      </c>
      <c r="CK125" t="str">
        <f t="shared" si="324"/>
        <v>31 Science, engineering and technology associate professionals</v>
      </c>
      <c r="CL125" s="68">
        <f t="shared" si="315"/>
        <v>9.2316221837577234E-2</v>
      </c>
      <c r="CM125" s="68">
        <f t="shared" si="315"/>
        <v>1.2302001120358952E-3</v>
      </c>
      <c r="CN125" s="68">
        <f t="shared" si="315"/>
        <v>-1.8893427989963629E-2</v>
      </c>
      <c r="CO125" s="68">
        <f t="shared" si="315"/>
        <v>-2.0473718790927242E-2</v>
      </c>
      <c r="CP125" s="68">
        <f t="shared" si="316"/>
        <v>-3.9367146780890871E-2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1.4070270038967304E-2</v>
      </c>
      <c r="C126" s="27">
        <f t="shared" si="299"/>
        <v>-1.1960374673752258E-2</v>
      </c>
      <c r="D126" s="27">
        <f t="shared" si="299"/>
        <v>5.3184507601033097E-2</v>
      </c>
      <c r="E126" s="27">
        <f t="shared" si="299"/>
        <v>7.484254319014165E-2</v>
      </c>
      <c r="F126" s="27">
        <f t="shared" si="300"/>
        <v>0.12802705079117474</v>
      </c>
      <c r="L126" t="str">
        <f t="shared" si="317"/>
        <v>32 Health and social care associate professionals</v>
      </c>
      <c r="M126" s="27">
        <f t="shared" si="301"/>
        <v>0.33451770524860691</v>
      </c>
      <c r="N126" s="27">
        <f t="shared" si="301"/>
        <v>-0.10360394075530044</v>
      </c>
      <c r="O126" s="27">
        <f t="shared" si="301"/>
        <v>1.573827666907788</v>
      </c>
      <c r="P126" s="27">
        <f t="shared" si="301"/>
        <v>1.95582897513806</v>
      </c>
      <c r="Q126" s="27">
        <f t="shared" si="302"/>
        <v>3.5296566420458477</v>
      </c>
      <c r="W126" t="str">
        <f t="shared" si="318"/>
        <v>32 Health and social care associate professionals</v>
      </c>
      <c r="X126" s="27">
        <f t="shared" si="303"/>
        <v>0.55165128104612693</v>
      </c>
      <c r="Y126" s="27">
        <f t="shared" si="303"/>
        <v>-4.7560100073673617E-3</v>
      </c>
      <c r="Z126" s="27">
        <f t="shared" si="303"/>
        <v>3.0111412216884452</v>
      </c>
      <c r="AA126" s="27">
        <f t="shared" si="303"/>
        <v>1.986304094686087</v>
      </c>
      <c r="AB126" s="27">
        <f t="shared" si="304"/>
        <v>4.9974453163745327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-8.8575031808343141E-2</v>
      </c>
      <c r="AK126" s="27">
        <f t="shared" si="305"/>
        <v>0.36053638703449531</v>
      </c>
      <c r="AL126" s="27">
        <f t="shared" si="305"/>
        <v>-0.78989482248124876</v>
      </c>
      <c r="AM126" s="27">
        <f t="shared" si="306"/>
        <v>-0.42935843544675345</v>
      </c>
      <c r="AS126" t="str">
        <f t="shared" si="320"/>
        <v>32 Health and social care associate professionals</v>
      </c>
      <c r="AT126" s="27">
        <f t="shared" si="307"/>
        <v>8.0317252628953228E-2</v>
      </c>
      <c r="AU126" s="27">
        <f t="shared" si="307"/>
        <v>3.2946787807885625E-2</v>
      </c>
      <c r="AV126" s="27">
        <f t="shared" si="307"/>
        <v>0.32549545097926247</v>
      </c>
      <c r="AW126" s="27">
        <f t="shared" si="307"/>
        <v>0.20243455130695931</v>
      </c>
      <c r="AX126" s="27">
        <f t="shared" si="308"/>
        <v>0.52793000228622178</v>
      </c>
      <c r="BD126" t="str">
        <f t="shared" si="321"/>
        <v>32 Health and social care associate professionals</v>
      </c>
      <c r="BE126" s="27">
        <f t="shared" si="309"/>
        <v>0.4545075922338162</v>
      </c>
      <c r="BF126" s="27">
        <f t="shared" si="309"/>
        <v>0.46773165113075565</v>
      </c>
      <c r="BG126" s="27">
        <f t="shared" si="309"/>
        <v>1.9401006653504096</v>
      </c>
      <c r="BH126" s="27">
        <f t="shared" si="309"/>
        <v>1.936244895903191</v>
      </c>
      <c r="BI126" s="27">
        <f t="shared" si="310"/>
        <v>3.8763455612536006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0.37940740516760885</v>
      </c>
      <c r="BR126" s="27">
        <f t="shared" si="311"/>
        <v>0.60094726678871346</v>
      </c>
      <c r="BS126" s="27">
        <f t="shared" si="311"/>
        <v>-0.42790570662430882</v>
      </c>
      <c r="BT126" s="27">
        <f t="shared" si="312"/>
        <v>0.17304156016440464</v>
      </c>
      <c r="BZ126" t="str">
        <f t="shared" si="323"/>
        <v>32 Health and social care associate professionals</v>
      </c>
      <c r="CA126" s="68">
        <f t="shared" si="313"/>
        <v>-5.7622201904555581E-2</v>
      </c>
      <c r="CB126" s="68">
        <f t="shared" si="313"/>
        <v>-7.7155733414984939E-2</v>
      </c>
      <c r="CC126" s="68">
        <f t="shared" si="313"/>
        <v>5.2734574594101247E-2</v>
      </c>
      <c r="CD126" s="68">
        <f t="shared" si="313"/>
        <v>-0.26545546720427254</v>
      </c>
      <c r="CE126" s="68">
        <f t="shared" si="314"/>
        <v>-0.2127208926101713</v>
      </c>
      <c r="CK126" t="str">
        <f t="shared" si="324"/>
        <v>32 Health and social care associate professionals</v>
      </c>
      <c r="CL126" s="68">
        <f t="shared" si="315"/>
        <v>1.6717522200756244E-2</v>
      </c>
      <c r="CM126" s="68">
        <f t="shared" si="315"/>
        <v>-5.3317646268448565E-3</v>
      </c>
      <c r="CN126" s="68">
        <f t="shared" si="315"/>
        <v>3.0436129129442241E-2</v>
      </c>
      <c r="CO126" s="68">
        <f t="shared" si="315"/>
        <v>-1.6954303051589695E-2</v>
      </c>
      <c r="CP126" s="68">
        <f t="shared" si="316"/>
        <v>1.3481826077852546E-2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1.3799311484130571E-3</v>
      </c>
      <c r="C127" s="27">
        <f t="shared" si="299"/>
        <v>-2.0612496040156442E-3</v>
      </c>
      <c r="D127" s="27">
        <f t="shared" si="299"/>
        <v>4.9245832168420649E-3</v>
      </c>
      <c r="E127" s="27">
        <f t="shared" si="299"/>
        <v>1.095631698072418E-2</v>
      </c>
      <c r="F127" s="27">
        <f t="shared" si="300"/>
        <v>1.5880900197566244E-2</v>
      </c>
      <c r="L127" t="str">
        <f t="shared" si="317"/>
        <v>33 Protective service occupations</v>
      </c>
      <c r="M127" s="27">
        <f t="shared" si="301"/>
        <v>4.0633490500521341E-2</v>
      </c>
      <c r="N127" s="27">
        <f t="shared" si="301"/>
        <v>-2.5662295036452121E-2</v>
      </c>
      <c r="O127" s="27">
        <f t="shared" si="301"/>
        <v>6.4666755517934715E-2</v>
      </c>
      <c r="P127" s="27">
        <f t="shared" si="301"/>
        <v>0.15593664405349655</v>
      </c>
      <c r="Q127" s="27">
        <f t="shared" si="302"/>
        <v>0.22060339957143127</v>
      </c>
      <c r="W127" t="str">
        <f t="shared" si="318"/>
        <v>33 Protective service occupations</v>
      </c>
      <c r="X127" s="27">
        <f t="shared" si="303"/>
        <v>0.21051667379363703</v>
      </c>
      <c r="Y127" s="27">
        <f t="shared" si="303"/>
        <v>0.14345685030905009</v>
      </c>
      <c r="Z127" s="27">
        <f t="shared" si="303"/>
        <v>-5.174108218532969E-2</v>
      </c>
      <c r="AA127" s="27">
        <f t="shared" si="303"/>
        <v>0.69565720864694924</v>
      </c>
      <c r="AB127" s="27">
        <f t="shared" si="304"/>
        <v>0.64391612646161955</v>
      </c>
      <c r="AH127" t="str">
        <f t="shared" si="319"/>
        <v>33 Protective service occupations</v>
      </c>
      <c r="AI127" s="27">
        <f t="shared" si="305"/>
        <v>4.5529013249794525E-2</v>
      </c>
      <c r="AJ127" s="27">
        <f t="shared" si="305"/>
        <v>5.4967971316889408E-2</v>
      </c>
      <c r="AK127" s="27">
        <f t="shared" si="305"/>
        <v>3.9387049835520882E-3</v>
      </c>
      <c r="AL127" s="27">
        <f t="shared" si="305"/>
        <v>0.21567852259790776</v>
      </c>
      <c r="AM127" s="27">
        <f t="shared" si="306"/>
        <v>0.21961722758145985</v>
      </c>
      <c r="AS127" t="str">
        <f t="shared" si="320"/>
        <v>33 Protective service occupations</v>
      </c>
      <c r="AT127" s="27">
        <f t="shared" si="307"/>
        <v>-2.0725062665671645E-2</v>
      </c>
      <c r="AU127" s="27">
        <f t="shared" si="307"/>
        <v>1.8461283436814357E-2</v>
      </c>
      <c r="AV127" s="27">
        <f t="shared" si="307"/>
        <v>-4.9761063609702838E-2</v>
      </c>
      <c r="AW127" s="27">
        <f t="shared" si="307"/>
        <v>6.6973970742978839E-2</v>
      </c>
      <c r="AX127" s="27">
        <f t="shared" si="308"/>
        <v>1.7212907133276001E-2</v>
      </c>
      <c r="BD127" t="str">
        <f t="shared" si="321"/>
        <v>33 Protective service occupations</v>
      </c>
      <c r="BE127" s="27">
        <f t="shared" si="309"/>
        <v>-6.9887840420838288E-2</v>
      </c>
      <c r="BF127" s="27">
        <f t="shared" si="309"/>
        <v>0.17461441104285758</v>
      </c>
      <c r="BG127" s="27">
        <f t="shared" si="309"/>
        <v>-0.47052516972735337</v>
      </c>
      <c r="BH127" s="27">
        <f t="shared" si="309"/>
        <v>-0.1636438364541597</v>
      </c>
      <c r="BI127" s="27">
        <f t="shared" si="310"/>
        <v>-0.63416900618151306</v>
      </c>
      <c r="BO127" t="str">
        <f t="shared" si="322"/>
        <v>33 Protective service occupations</v>
      </c>
      <c r="BP127" s="27">
        <f t="shared" si="311"/>
        <v>-8.9447809426295599E-2</v>
      </c>
      <c r="BQ127" s="27">
        <f t="shared" si="311"/>
        <v>0.19276411959055295</v>
      </c>
      <c r="BR127" s="27">
        <f t="shared" si="311"/>
        <v>-0.59390335142439565</v>
      </c>
      <c r="BS127" s="27">
        <f t="shared" si="311"/>
        <v>-0.40083631683021492</v>
      </c>
      <c r="BT127" s="27">
        <f t="shared" si="312"/>
        <v>-0.99473966825461058</v>
      </c>
      <c r="BZ127" t="str">
        <f t="shared" si="323"/>
        <v>33 Protective service occupations</v>
      </c>
      <c r="CA127" s="68">
        <f t="shared" si="313"/>
        <v>-9.0741041501533948E-2</v>
      </c>
      <c r="CB127" s="68">
        <f t="shared" si="313"/>
        <v>8.3427339148655077E-3</v>
      </c>
      <c r="CC127" s="68">
        <f t="shared" si="313"/>
        <v>-0.21727752622424013</v>
      </c>
      <c r="CD127" s="68">
        <f t="shared" si="313"/>
        <v>-0.23426426727880734</v>
      </c>
      <c r="CE127" s="68">
        <f t="shared" si="314"/>
        <v>-0.45154179350304746</v>
      </c>
      <c r="CK127" t="str">
        <f t="shared" si="324"/>
        <v>33 Protective service occupations</v>
      </c>
      <c r="CL127" s="68">
        <f t="shared" si="315"/>
        <v>-1.6312109096970923E-2</v>
      </c>
      <c r="CM127" s="68">
        <f t="shared" si="315"/>
        <v>-1.9368515311968787E-2</v>
      </c>
      <c r="CN127" s="68">
        <f t="shared" si="315"/>
        <v>-8.1391359559017107E-3</v>
      </c>
      <c r="CO127" s="68">
        <f t="shared" si="315"/>
        <v>-1.7851310372678134E-2</v>
      </c>
      <c r="CP127" s="68">
        <f t="shared" si="316"/>
        <v>-2.5990446328579844E-2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7.5166630166791745E-2</v>
      </c>
      <c r="C128" s="27">
        <f t="shared" si="299"/>
        <v>-3.1676073450645215E-3</v>
      </c>
      <c r="D128" s="27">
        <f t="shared" si="299"/>
        <v>4.459321052527207E-2</v>
      </c>
      <c r="E128" s="27">
        <f t="shared" si="299"/>
        <v>8.8015262459197441E-2</v>
      </c>
      <c r="F128" s="27">
        <f t="shared" si="300"/>
        <v>0.13260847298446951</v>
      </c>
      <c r="L128" t="str">
        <f t="shared" si="317"/>
        <v>34 Culture, media and sports occupations</v>
      </c>
      <c r="M128" s="27">
        <f t="shared" si="301"/>
        <v>0.37429734030720607</v>
      </c>
      <c r="N128" s="27">
        <f t="shared" si="301"/>
        <v>6.0399859448498683E-2</v>
      </c>
      <c r="O128" s="27">
        <f t="shared" si="301"/>
        <v>0.2321121186427062</v>
      </c>
      <c r="P128" s="27">
        <f t="shared" si="301"/>
        <v>0.56254172916772416</v>
      </c>
      <c r="Q128" s="27">
        <f t="shared" si="302"/>
        <v>0.79465384781043036</v>
      </c>
      <c r="W128" t="str">
        <f t="shared" si="318"/>
        <v>34 Culture, media and sports occupations</v>
      </c>
      <c r="X128" s="27">
        <f t="shared" si="303"/>
        <v>0.47499728278764675</v>
      </c>
      <c r="Y128" s="27">
        <f t="shared" si="303"/>
        <v>0.2928130454314033</v>
      </c>
      <c r="Z128" s="27">
        <f t="shared" si="303"/>
        <v>-0.41616386330743405</v>
      </c>
      <c r="AA128" s="27">
        <f t="shared" si="303"/>
        <v>0.21944435021612563</v>
      </c>
      <c r="AB128" s="27">
        <f t="shared" si="304"/>
        <v>-0.19671951309130842</v>
      </c>
      <c r="AH128" t="str">
        <f t="shared" si="319"/>
        <v>34 Culture, media and sports occupations</v>
      </c>
      <c r="AI128" s="27">
        <f t="shared" si="305"/>
        <v>6.0673083744587797E-2</v>
      </c>
      <c r="AJ128" s="27">
        <f t="shared" si="305"/>
        <v>9.8620995103801401E-3</v>
      </c>
      <c r="AK128" s="27">
        <f t="shared" si="305"/>
        <v>-4.431898918342303E-2</v>
      </c>
      <c r="AL128" s="27">
        <f t="shared" si="305"/>
        <v>9.8466999535532007E-2</v>
      </c>
      <c r="AM128" s="27">
        <f t="shared" si="306"/>
        <v>5.4148010352108977E-2</v>
      </c>
      <c r="AS128" t="str">
        <f t="shared" si="320"/>
        <v>34 Culture, media and sports occupations</v>
      </c>
      <c r="AT128" s="27">
        <f t="shared" si="307"/>
        <v>1.7269359154045871E-2</v>
      </c>
      <c r="AU128" s="27">
        <f t="shared" si="307"/>
        <v>6.8547733013007539E-2</v>
      </c>
      <c r="AV128" s="27">
        <f t="shared" si="307"/>
        <v>-8.9069620447560838E-2</v>
      </c>
      <c r="AW128" s="27">
        <f t="shared" si="307"/>
        <v>2.1446780387543884E-2</v>
      </c>
      <c r="AX128" s="27">
        <f t="shared" si="308"/>
        <v>-6.7622840060016953E-2</v>
      </c>
      <c r="BD128" t="str">
        <f t="shared" si="321"/>
        <v>34 Culture, media and sports occupations</v>
      </c>
      <c r="BE128" s="27">
        <f t="shared" si="309"/>
        <v>0.12034474456219812</v>
      </c>
      <c r="BF128" s="27">
        <f t="shared" si="309"/>
        <v>0.32249375464768115</v>
      </c>
      <c r="BG128" s="27">
        <f t="shared" si="309"/>
        <v>-0.54998480161157248</v>
      </c>
      <c r="BH128" s="27">
        <f t="shared" si="309"/>
        <v>-7.2831531889778756E-3</v>
      </c>
      <c r="BI128" s="27">
        <f t="shared" si="310"/>
        <v>-0.55726795480055036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0.17980530156687324</v>
      </c>
      <c r="BR128" s="27">
        <f t="shared" si="311"/>
        <v>-0.32106854004510554</v>
      </c>
      <c r="BS128" s="27">
        <f t="shared" si="311"/>
        <v>-0.1540046429186418</v>
      </c>
      <c r="BT128" s="27">
        <f t="shared" si="312"/>
        <v>-0.47507318296374734</v>
      </c>
      <c r="BZ128" t="str">
        <f t="shared" si="323"/>
        <v>34 Culture, media and sports occupations</v>
      </c>
      <c r="CA128" s="68">
        <f t="shared" si="313"/>
        <v>2.0693518239777497E-2</v>
      </c>
      <c r="CB128" s="68">
        <f t="shared" si="313"/>
        <v>7.2370455531545197E-5</v>
      </c>
      <c r="CC128" s="68">
        <f t="shared" si="313"/>
        <v>-0.2431585267790789</v>
      </c>
      <c r="CD128" s="68">
        <f t="shared" si="313"/>
        <v>-0.19828369161829476</v>
      </c>
      <c r="CE128" s="68">
        <f t="shared" si="314"/>
        <v>-0.44144221839737363</v>
      </c>
      <c r="CK128" t="str">
        <f t="shared" si="324"/>
        <v>34 Culture, media and sports occupations</v>
      </c>
      <c r="CL128" s="68">
        <f t="shared" si="315"/>
        <v>0.10491788669458546</v>
      </c>
      <c r="CM128" s="68">
        <f t="shared" si="315"/>
        <v>-4.0179924949208801E-2</v>
      </c>
      <c r="CN128" s="68">
        <f t="shared" si="315"/>
        <v>-4.4782910306616214E-2</v>
      </c>
      <c r="CO128" s="68">
        <f t="shared" si="315"/>
        <v>-7.5706035611238287E-2</v>
      </c>
      <c r="CP128" s="68">
        <f t="shared" si="316"/>
        <v>-0.1204889459178545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7.3692738095952337E-2</v>
      </c>
      <c r="C129" s="27">
        <f t="shared" si="299"/>
        <v>-2.8630843579702969E-2</v>
      </c>
      <c r="D129" s="27">
        <f t="shared" si="299"/>
        <v>0.15637854712712801</v>
      </c>
      <c r="E129" s="27">
        <f t="shared" si="299"/>
        <v>0.22546909181581398</v>
      </c>
      <c r="F129" s="27">
        <f t="shared" si="300"/>
        <v>0.38184763894294199</v>
      </c>
      <c r="L129" t="str">
        <f t="shared" si="317"/>
        <v>35 Business and public service associate professionals</v>
      </c>
      <c r="M129" s="27">
        <f t="shared" si="301"/>
        <v>0.77816290927545451</v>
      </c>
      <c r="N129" s="27">
        <f t="shared" si="301"/>
        <v>-0.21233206183044473</v>
      </c>
      <c r="O129" s="27">
        <f t="shared" si="301"/>
        <v>1.5288010593586945</v>
      </c>
      <c r="P129" s="27">
        <f t="shared" si="301"/>
        <v>1.9640380215075766</v>
      </c>
      <c r="Q129" s="27">
        <f t="shared" si="302"/>
        <v>3.492839080866271</v>
      </c>
      <c r="W129" t="str">
        <f t="shared" si="318"/>
        <v>35 Business and public service associate professionals</v>
      </c>
      <c r="X129" s="27">
        <f t="shared" si="303"/>
        <v>0.78659498477620016</v>
      </c>
      <c r="Y129" s="27">
        <f t="shared" si="303"/>
        <v>0.26556907208964553</v>
      </c>
      <c r="Z129" s="27">
        <f t="shared" si="303"/>
        <v>0.72471429717474756</v>
      </c>
      <c r="AA129" s="27">
        <f t="shared" si="303"/>
        <v>0.99126793977778327</v>
      </c>
      <c r="AB129" s="27">
        <f t="shared" si="304"/>
        <v>1.7159822369525308</v>
      </c>
      <c r="AH129" t="str">
        <f t="shared" si="319"/>
        <v>35 Business and public service associate professionals</v>
      </c>
      <c r="AI129" s="27">
        <f t="shared" si="305"/>
        <v>0.15944672503871038</v>
      </c>
      <c r="AJ129" s="27">
        <f t="shared" si="305"/>
        <v>0.18321139125267738</v>
      </c>
      <c r="AK129" s="27">
        <f t="shared" si="305"/>
        <v>0.20956783202405171</v>
      </c>
      <c r="AL129" s="27">
        <f t="shared" si="305"/>
        <v>0.38398263598952065</v>
      </c>
      <c r="AM129" s="27">
        <f t="shared" si="306"/>
        <v>0.59355046801357236</v>
      </c>
      <c r="AS129" t="str">
        <f t="shared" si="320"/>
        <v>35 Business and public service associate professionals</v>
      </c>
      <c r="AT129" s="27">
        <f t="shared" si="307"/>
        <v>0.12422821391231653</v>
      </c>
      <c r="AU129" s="27">
        <f t="shared" si="307"/>
        <v>0.13984868565235997</v>
      </c>
      <c r="AV129" s="27">
        <f t="shared" si="307"/>
        <v>0.15724985823125026</v>
      </c>
      <c r="AW129" s="27">
        <f t="shared" si="307"/>
        <v>0.29819619134266739</v>
      </c>
      <c r="AX129" s="27">
        <f t="shared" si="308"/>
        <v>0.45544604957391766</v>
      </c>
      <c r="BD129" t="str">
        <f t="shared" si="321"/>
        <v>35 Business and public service associate professionals</v>
      </c>
      <c r="BE129" s="27">
        <f t="shared" si="309"/>
        <v>0.49096856248401366</v>
      </c>
      <c r="BF129" s="27">
        <f t="shared" si="309"/>
        <v>1.3259249628867336</v>
      </c>
      <c r="BG129" s="27">
        <f t="shared" si="309"/>
        <v>-0.83793949399541034</v>
      </c>
      <c r="BH129" s="27">
        <f t="shared" si="309"/>
        <v>0.40741329613509958</v>
      </c>
      <c r="BI129" s="27">
        <f t="shared" si="310"/>
        <v>-0.43052619786031077</v>
      </c>
      <c r="BO129" t="str">
        <f t="shared" si="322"/>
        <v>35 Business and public service associate professionals</v>
      </c>
      <c r="BP129" s="27">
        <f t="shared" si="311"/>
        <v>2.555722773294189E-2</v>
      </c>
      <c r="BQ129" s="27">
        <f t="shared" si="311"/>
        <v>1.0575029997154166</v>
      </c>
      <c r="BR129" s="27">
        <f t="shared" si="311"/>
        <v>-1.1607193792007049</v>
      </c>
      <c r="BS129" s="27">
        <f t="shared" si="311"/>
        <v>-0.98224920047525144</v>
      </c>
      <c r="BT129" s="27">
        <f t="shared" si="312"/>
        <v>-2.1429685796759563</v>
      </c>
      <c r="BZ129" t="str">
        <f t="shared" si="323"/>
        <v>35 Business and public service associate professionals</v>
      </c>
      <c r="CA129" s="68">
        <f t="shared" si="313"/>
        <v>-0.11660463528503495</v>
      </c>
      <c r="CB129" s="68">
        <f t="shared" si="313"/>
        <v>5.7643469163455308E-3</v>
      </c>
      <c r="CC129" s="68">
        <f t="shared" si="313"/>
        <v>-0.57033098660983583</v>
      </c>
      <c r="CD129" s="68">
        <f t="shared" si="313"/>
        <v>-1.0113238284719819</v>
      </c>
      <c r="CE129" s="68">
        <f t="shared" si="314"/>
        <v>-1.5816548150818177</v>
      </c>
      <c r="CK129" t="str">
        <f t="shared" si="324"/>
        <v>35 Business and public service associate professionals</v>
      </c>
      <c r="CL129" s="68">
        <f t="shared" si="315"/>
        <v>7.8481846874390526E-2</v>
      </c>
      <c r="CM129" s="68">
        <f t="shared" si="315"/>
        <v>-9.173275326536412E-2</v>
      </c>
      <c r="CN129" s="68">
        <f t="shared" si="315"/>
        <v>-0.19702246001048618</v>
      </c>
      <c r="CO129" s="68">
        <f t="shared" si="315"/>
        <v>-0.13352868428892423</v>
      </c>
      <c r="CP129" s="68">
        <f t="shared" si="316"/>
        <v>-0.3305511442994104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2.6930958473102062E-2</v>
      </c>
      <c r="C130" s="27">
        <f t="shared" si="299"/>
        <v>-2.9025088494882223E-2</v>
      </c>
      <c r="D130" s="27">
        <f t="shared" si="299"/>
        <v>0.21594786036330244</v>
      </c>
      <c r="E130" s="27">
        <f t="shared" si="299"/>
        <v>0.304500190962672</v>
      </c>
      <c r="F130" s="27">
        <f t="shared" si="300"/>
        <v>0.52044805132597438</v>
      </c>
      <c r="L130" t="str">
        <f t="shared" si="317"/>
        <v>41 Administrative occupations</v>
      </c>
      <c r="M130" s="27">
        <f t="shared" si="301"/>
        <v>0.51156022133507673</v>
      </c>
      <c r="N130" s="27">
        <f t="shared" si="301"/>
        <v>-0.19638736818047597</v>
      </c>
      <c r="O130" s="27">
        <f t="shared" si="301"/>
        <v>2.1187068469098786</v>
      </c>
      <c r="P130" s="27">
        <f t="shared" si="301"/>
        <v>2.4086901103796174</v>
      </c>
      <c r="Q130" s="27">
        <f t="shared" si="302"/>
        <v>4.5273969572894961</v>
      </c>
      <c r="W130" t="str">
        <f t="shared" si="318"/>
        <v>41 Administrative occupations</v>
      </c>
      <c r="X130" s="27">
        <f t="shared" si="303"/>
        <v>0.2943383353098028</v>
      </c>
      <c r="Y130" s="27">
        <f t="shared" si="303"/>
        <v>0.45476905373519294</v>
      </c>
      <c r="Z130" s="27">
        <f t="shared" si="303"/>
        <v>3.2574528186949845</v>
      </c>
      <c r="AA130" s="27">
        <f t="shared" si="303"/>
        <v>3.5249809400498844</v>
      </c>
      <c r="AB130" s="27">
        <f t="shared" si="304"/>
        <v>6.7824337587448689</v>
      </c>
      <c r="AH130" t="str">
        <f t="shared" si="319"/>
        <v>41 Administrative occupations</v>
      </c>
      <c r="AI130" s="27">
        <f t="shared" si="305"/>
        <v>0.17624392703386871</v>
      </c>
      <c r="AJ130" s="27">
        <f t="shared" si="305"/>
        <v>8.6738161209298781E-2</v>
      </c>
      <c r="AK130" s="27">
        <f t="shared" si="305"/>
        <v>0.93338106090662354</v>
      </c>
      <c r="AL130" s="27">
        <f t="shared" si="305"/>
        <v>0.87235299012488721</v>
      </c>
      <c r="AM130" s="27">
        <f t="shared" si="306"/>
        <v>1.8057340510315107</v>
      </c>
      <c r="AS130" t="str">
        <f t="shared" si="320"/>
        <v>41 Administrative occupations</v>
      </c>
      <c r="AT130" s="27">
        <f t="shared" si="307"/>
        <v>1.5667713867082433E-2</v>
      </c>
      <c r="AU130" s="27">
        <f t="shared" si="307"/>
        <v>0.1354684685028622</v>
      </c>
      <c r="AV130" s="27">
        <f t="shared" si="307"/>
        <v>0.57360577569202809</v>
      </c>
      <c r="AW130" s="27">
        <f t="shared" si="307"/>
        <v>0.74112790518196014</v>
      </c>
      <c r="AX130" s="27">
        <f t="shared" si="308"/>
        <v>1.3147336808739882</v>
      </c>
      <c r="BD130" t="str">
        <f t="shared" si="321"/>
        <v>41 Administrative occupations</v>
      </c>
      <c r="BE130" s="27">
        <f t="shared" si="309"/>
        <v>-0.3330371367831173</v>
      </c>
      <c r="BF130" s="27">
        <f t="shared" si="309"/>
        <v>2.2054726913047595</v>
      </c>
      <c r="BG130" s="27">
        <f t="shared" si="309"/>
        <v>5.3755375436704611E-2</v>
      </c>
      <c r="BH130" s="27">
        <f t="shared" si="309"/>
        <v>-0.11328133156470699</v>
      </c>
      <c r="BI130" s="27">
        <f t="shared" si="310"/>
        <v>-5.9525956128002377E-2</v>
      </c>
      <c r="BO130" t="str">
        <f t="shared" si="322"/>
        <v>41 Administrative occupations</v>
      </c>
      <c r="BP130" s="27">
        <f t="shared" si="311"/>
        <v>-1.5241935409194127</v>
      </c>
      <c r="BQ130" s="27">
        <f t="shared" si="311"/>
        <v>2.7636628288430405</v>
      </c>
      <c r="BR130" s="27">
        <f t="shared" si="311"/>
        <v>-2.1963310861568939</v>
      </c>
      <c r="BS130" s="27">
        <f t="shared" si="311"/>
        <v>-4.1682479473829019</v>
      </c>
      <c r="BT130" s="27">
        <f t="shared" si="312"/>
        <v>-6.3645790335397958</v>
      </c>
      <c r="BZ130" t="str">
        <f t="shared" si="323"/>
        <v>41 Administrative occupations</v>
      </c>
      <c r="CA130" s="68">
        <f t="shared" si="313"/>
        <v>-1.364677467437196</v>
      </c>
      <c r="CB130" s="68">
        <f t="shared" si="313"/>
        <v>-0.54167137274593813</v>
      </c>
      <c r="CC130" s="68">
        <f t="shared" si="313"/>
        <v>-1.8750754867153328</v>
      </c>
      <c r="CD130" s="68">
        <f t="shared" si="313"/>
        <v>-3.0763378595288318</v>
      </c>
      <c r="CE130" s="68">
        <f t="shared" si="314"/>
        <v>-4.9514133462441645</v>
      </c>
      <c r="CK130" t="str">
        <f t="shared" si="324"/>
        <v>41 Administrative occupations</v>
      </c>
      <c r="CL130" s="68">
        <f t="shared" si="315"/>
        <v>-0.18440287765559082</v>
      </c>
      <c r="CM130" s="68">
        <f t="shared" si="315"/>
        <v>-0.13414911104862637</v>
      </c>
      <c r="CN130" s="68">
        <f t="shared" si="315"/>
        <v>-0.41000741184263334</v>
      </c>
      <c r="CO130" s="68">
        <f t="shared" si="315"/>
        <v>-0.61504609582200331</v>
      </c>
      <c r="CP130" s="68">
        <f t="shared" si="316"/>
        <v>-1.0250535076646368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4.07063712993911E-3</v>
      </c>
      <c r="C131" s="27">
        <f t="shared" si="299"/>
        <v>-4.8071104820744531E-3</v>
      </c>
      <c r="D131" s="27">
        <f t="shared" si="299"/>
        <v>1.8834052207742168E-2</v>
      </c>
      <c r="E131" s="27">
        <f t="shared" si="299"/>
        <v>3.2689286820176362E-2</v>
      </c>
      <c r="F131" s="27">
        <f t="shared" si="300"/>
        <v>5.152333902791853E-2</v>
      </c>
      <c r="L131" t="str">
        <f t="shared" si="317"/>
        <v>42 Secretarial and related occupations</v>
      </c>
      <c r="M131" s="27">
        <f t="shared" si="301"/>
        <v>5.2832169706647503E-2</v>
      </c>
      <c r="N131" s="27">
        <f t="shared" si="301"/>
        <v>-5.8525479494088484E-2</v>
      </c>
      <c r="O131" s="27">
        <f t="shared" si="301"/>
        <v>0.39164340540908738</v>
      </c>
      <c r="P131" s="27">
        <f t="shared" si="301"/>
        <v>0.26755003912606024</v>
      </c>
      <c r="Q131" s="27">
        <f t="shared" si="302"/>
        <v>0.65919344453514761</v>
      </c>
      <c r="W131" t="str">
        <f t="shared" si="318"/>
        <v>42 Secretarial and related occupations</v>
      </c>
      <c r="X131" s="27">
        <f t="shared" si="303"/>
        <v>-8.0673660212588372E-2</v>
      </c>
      <c r="Y131" s="27">
        <f t="shared" si="303"/>
        <v>-9.5356261663660291E-2</v>
      </c>
      <c r="Z131" s="27">
        <f t="shared" si="303"/>
        <v>0.6178193705857753</v>
      </c>
      <c r="AA131" s="27">
        <f t="shared" si="303"/>
        <v>0.68457234071089346</v>
      </c>
      <c r="AB131" s="27">
        <f t="shared" si="304"/>
        <v>1.3023917112966688</v>
      </c>
      <c r="AH131" t="str">
        <f t="shared" si="319"/>
        <v>42 Secretarial and related occupations</v>
      </c>
      <c r="AI131" s="27">
        <f t="shared" si="305"/>
        <v>-9.2806624068051513E-2</v>
      </c>
      <c r="AJ131" s="27">
        <f t="shared" si="305"/>
        <v>-4.6601482925932025E-3</v>
      </c>
      <c r="AK131" s="27">
        <f t="shared" si="305"/>
        <v>0.18960818652611588</v>
      </c>
      <c r="AL131" s="27">
        <f t="shared" si="305"/>
        <v>0.11351354050875639</v>
      </c>
      <c r="AM131" s="27">
        <f t="shared" si="306"/>
        <v>0.30312172703487228</v>
      </c>
      <c r="AS131" t="str">
        <f t="shared" si="320"/>
        <v>42 Secretarial and related occupations</v>
      </c>
      <c r="AT131" s="27">
        <f t="shared" si="307"/>
        <v>-8.1122146767480086E-2</v>
      </c>
      <c r="AU131" s="27">
        <f t="shared" si="307"/>
        <v>-1.5031899413040284E-2</v>
      </c>
      <c r="AV131" s="27">
        <f t="shared" si="307"/>
        <v>0.10893663837057399</v>
      </c>
      <c r="AW131" s="27">
        <f t="shared" si="307"/>
        <v>-2.4550284181512949E-2</v>
      </c>
      <c r="AX131" s="27">
        <f t="shared" si="308"/>
        <v>8.4386354189061041E-2</v>
      </c>
      <c r="BD131" t="str">
        <f t="shared" si="321"/>
        <v>42 Secretarial and related occupations</v>
      </c>
      <c r="BE131" s="27">
        <f t="shared" si="309"/>
        <v>-0.38094660769582323</v>
      </c>
      <c r="BF131" s="27">
        <f t="shared" si="309"/>
        <v>0.3569323654121459</v>
      </c>
      <c r="BG131" s="27">
        <f t="shared" si="309"/>
        <v>0.15776539719900473</v>
      </c>
      <c r="BH131" s="27">
        <f t="shared" si="309"/>
        <v>-1.6855404095514317</v>
      </c>
      <c r="BI131" s="27">
        <f t="shared" si="310"/>
        <v>-1.527775012352427</v>
      </c>
      <c r="BO131" t="str">
        <f t="shared" si="322"/>
        <v>42 Secretarial and related occupations</v>
      </c>
      <c r="BP131" s="27">
        <f t="shared" si="311"/>
        <v>-0.85017901957189057</v>
      </c>
      <c r="BQ131" s="27">
        <f t="shared" si="311"/>
        <v>0.4209327190386376</v>
      </c>
      <c r="BR131" s="27">
        <f t="shared" si="311"/>
        <v>-0.97906462464873112</v>
      </c>
      <c r="BS131" s="27">
        <f t="shared" si="311"/>
        <v>-1.8464719876599198</v>
      </c>
      <c r="BT131" s="27">
        <f t="shared" si="312"/>
        <v>-2.8255366123086509</v>
      </c>
      <c r="BZ131" t="str">
        <f t="shared" si="323"/>
        <v>42 Secretarial and related occupations</v>
      </c>
      <c r="CA131" s="68">
        <f t="shared" si="313"/>
        <v>-0.40770560018332835</v>
      </c>
      <c r="CB131" s="68">
        <f t="shared" si="313"/>
        <v>-0.44148817368524762</v>
      </c>
      <c r="CC131" s="68">
        <f t="shared" si="313"/>
        <v>-1.0977754604860011</v>
      </c>
      <c r="CD131" s="68">
        <f t="shared" si="313"/>
        <v>-1.1285032250355438</v>
      </c>
      <c r="CE131" s="68">
        <f t="shared" si="314"/>
        <v>-2.2262786855215451</v>
      </c>
      <c r="CK131" t="str">
        <f t="shared" si="324"/>
        <v>42 Secretarial and related occupations</v>
      </c>
      <c r="CL131" s="68">
        <f t="shared" si="315"/>
        <v>7.1367482780531066E-3</v>
      </c>
      <c r="CM131" s="68">
        <f t="shared" si="315"/>
        <v>-0.10059159456182321</v>
      </c>
      <c r="CN131" s="68">
        <f t="shared" si="315"/>
        <v>-8.2526755513451122E-2</v>
      </c>
      <c r="CO131" s="68">
        <f t="shared" si="315"/>
        <v>5.7175469808952939E-2</v>
      </c>
      <c r="CP131" s="68">
        <f t="shared" si="316"/>
        <v>-2.5351285704498183E-2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6.9057491641383063E-3</v>
      </c>
      <c r="C132" s="27">
        <f t="shared" si="299"/>
        <v>-7.1577567168480873E-3</v>
      </c>
      <c r="D132" s="27">
        <f t="shared" si="299"/>
        <v>3.3896660338051578E-3</v>
      </c>
      <c r="E132" s="27">
        <f t="shared" si="299"/>
        <v>8.5255894179876186E-3</v>
      </c>
      <c r="F132" s="27">
        <f t="shared" si="300"/>
        <v>1.1915255451792776E-2</v>
      </c>
      <c r="L132" t="str">
        <f t="shared" si="317"/>
        <v>51 Skilled agricultural and related trades</v>
      </c>
      <c r="M132" s="27">
        <f t="shared" si="301"/>
        <v>8.5958801530904294E-3</v>
      </c>
      <c r="N132" s="27">
        <f t="shared" si="301"/>
        <v>-2.1363626297794674E-2</v>
      </c>
      <c r="O132" s="27">
        <f t="shared" si="301"/>
        <v>3.7973391759163269E-2</v>
      </c>
      <c r="P132" s="27">
        <f t="shared" si="301"/>
        <v>7.6583159274884932E-2</v>
      </c>
      <c r="Q132" s="27">
        <f t="shared" si="302"/>
        <v>0.1145565510340482</v>
      </c>
      <c r="W132" t="str">
        <f t="shared" si="318"/>
        <v>51 Skilled agricultural and related trades</v>
      </c>
      <c r="X132" s="27">
        <f t="shared" si="303"/>
        <v>2.9744813484806398E-2</v>
      </c>
      <c r="Y132" s="27">
        <f t="shared" si="303"/>
        <v>-3.6180216253351882E-2</v>
      </c>
      <c r="Z132" s="27">
        <f t="shared" si="303"/>
        <v>0.11789049941727447</v>
      </c>
      <c r="AA132" s="27">
        <f t="shared" si="303"/>
        <v>0.3584411612613867</v>
      </c>
      <c r="AB132" s="27">
        <f t="shared" si="304"/>
        <v>0.47633166067866117</v>
      </c>
      <c r="AH132" t="str">
        <f t="shared" si="319"/>
        <v>51 Skilled agricultural and related trades</v>
      </c>
      <c r="AI132" s="27">
        <f t="shared" si="305"/>
        <v>5.2795147580890045E-2</v>
      </c>
      <c r="AJ132" s="27">
        <f t="shared" si="305"/>
        <v>-4.1729766468886653E-2</v>
      </c>
      <c r="AK132" s="27">
        <f t="shared" si="305"/>
        <v>6.4561651304192613E-2</v>
      </c>
      <c r="AL132" s="27">
        <f t="shared" si="305"/>
        <v>0.16995561649979785</v>
      </c>
      <c r="AM132" s="27">
        <f t="shared" si="306"/>
        <v>0.23451726780399046</v>
      </c>
      <c r="AS132" t="str">
        <f t="shared" si="320"/>
        <v>51 Skilled agricultural and related trades</v>
      </c>
      <c r="AT132" s="27">
        <f t="shared" si="307"/>
        <v>4.1604863380134471E-2</v>
      </c>
      <c r="AU132" s="27">
        <f t="shared" si="307"/>
        <v>-3.2973901853828869E-3</v>
      </c>
      <c r="AV132" s="27">
        <f t="shared" si="307"/>
        <v>5.8418739182442114E-2</v>
      </c>
      <c r="AW132" s="27">
        <f t="shared" si="307"/>
        <v>0.21880246409559023</v>
      </c>
      <c r="AX132" s="27">
        <f t="shared" si="308"/>
        <v>0.27722120327803235</v>
      </c>
      <c r="BD132" t="str">
        <f t="shared" si="321"/>
        <v>51 Skilled agricultural and related trades</v>
      </c>
      <c r="BE132" s="27">
        <f t="shared" si="309"/>
        <v>7.5541565054278781E-2</v>
      </c>
      <c r="BF132" s="27">
        <f t="shared" si="309"/>
        <v>-0.10692191584597222</v>
      </c>
      <c r="BG132" s="27">
        <f t="shared" si="309"/>
        <v>-0.10582072878124527</v>
      </c>
      <c r="BH132" s="27">
        <f t="shared" si="309"/>
        <v>0.10418179804218963</v>
      </c>
      <c r="BI132" s="27">
        <f t="shared" si="310"/>
        <v>-1.6389307390556329E-3</v>
      </c>
      <c r="BO132" t="str">
        <f t="shared" si="322"/>
        <v>51 Skilled agricultural and related trades</v>
      </c>
      <c r="BP132" s="27">
        <f t="shared" si="311"/>
        <v>-7.191302721380799E-3</v>
      </c>
      <c r="BQ132" s="27">
        <f t="shared" si="311"/>
        <v>-0.20678964615173445</v>
      </c>
      <c r="BR132" s="27">
        <f t="shared" si="311"/>
        <v>-0.20025151921792284</v>
      </c>
      <c r="BS132" s="27">
        <f t="shared" si="311"/>
        <v>-0.12696714971997269</v>
      </c>
      <c r="BT132" s="27">
        <f t="shared" si="312"/>
        <v>-0.32721866893789553</v>
      </c>
      <c r="BZ132" t="str">
        <f t="shared" si="323"/>
        <v>51 Skilled agricultural and related trades</v>
      </c>
      <c r="CA132" s="68">
        <f t="shared" si="313"/>
        <v>-0.30199105964883555</v>
      </c>
      <c r="CB132" s="68">
        <f t="shared" si="313"/>
        <v>-0.10576743366908126</v>
      </c>
      <c r="CC132" s="68">
        <f t="shared" si="313"/>
        <v>-4.0566359508467764E-2</v>
      </c>
      <c r="CD132" s="68">
        <f t="shared" si="313"/>
        <v>0.10368848825429033</v>
      </c>
      <c r="CE132" s="68">
        <f t="shared" si="314"/>
        <v>6.312212874582257E-2</v>
      </c>
      <c r="CK132" t="str">
        <f t="shared" si="324"/>
        <v>51 Skilled agricultural and related trades</v>
      </c>
      <c r="CL132" s="68">
        <f t="shared" si="315"/>
        <v>-6.9876098410217025E-2</v>
      </c>
      <c r="CM132" s="68">
        <f t="shared" si="315"/>
        <v>-0.18371771029520223</v>
      </c>
      <c r="CN132" s="68">
        <f t="shared" si="315"/>
        <v>-4.13701375461758E-2</v>
      </c>
      <c r="CO132" s="68">
        <f t="shared" si="315"/>
        <v>-0.26595845087743508</v>
      </c>
      <c r="CP132" s="68">
        <f t="shared" si="316"/>
        <v>-0.30732858842361088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7.6258779118597991E-4</v>
      </c>
      <c r="C133" s="27">
        <f t="shared" si="299"/>
        <v>-2.0889018810200839E-3</v>
      </c>
      <c r="D133" s="27">
        <f t="shared" si="299"/>
        <v>5.7215419169002902E-3</v>
      </c>
      <c r="E133" s="27">
        <f t="shared" si="299"/>
        <v>6.3246403850831662E-3</v>
      </c>
      <c r="F133" s="27">
        <f t="shared" si="300"/>
        <v>1.2046182301983456E-2</v>
      </c>
      <c r="L133" t="str">
        <f t="shared" si="317"/>
        <v>52 Skilled metal, electrical and electronic trades</v>
      </c>
      <c r="M133" s="27">
        <f t="shared" si="301"/>
        <v>8.3163202977471096E-2</v>
      </c>
      <c r="N133" s="27">
        <f t="shared" si="301"/>
        <v>-0.11000878514606877</v>
      </c>
      <c r="O133" s="27">
        <f t="shared" si="301"/>
        <v>0.2507777969157638</v>
      </c>
      <c r="P133" s="27">
        <f t="shared" si="301"/>
        <v>0.2516764806577324</v>
      </c>
      <c r="Q133" s="27">
        <f t="shared" si="302"/>
        <v>0.50245427757349614</v>
      </c>
      <c r="W133" t="str">
        <f t="shared" si="318"/>
        <v>52 Skilled metal, electrical and electronic trades</v>
      </c>
      <c r="X133" s="27">
        <f t="shared" si="303"/>
        <v>0.11947061963853134</v>
      </c>
      <c r="Y133" s="27">
        <f t="shared" si="303"/>
        <v>-0.17375932126366989</v>
      </c>
      <c r="Z133" s="27">
        <f t="shared" si="303"/>
        <v>0.29195255063778713</v>
      </c>
      <c r="AA133" s="27">
        <f t="shared" si="303"/>
        <v>0.36697353890592987</v>
      </c>
      <c r="AB133" s="27">
        <f t="shared" si="304"/>
        <v>0.65892608954371701</v>
      </c>
      <c r="AH133" t="str">
        <f t="shared" si="319"/>
        <v>52 Skilled metal, electrical and electronic trades</v>
      </c>
      <c r="AI133" s="27">
        <f t="shared" si="305"/>
        <v>2.0843325244770727E-2</v>
      </c>
      <c r="AJ133" s="27">
        <f t="shared" si="305"/>
        <v>-3.7367690009208754E-2</v>
      </c>
      <c r="AK133" s="27">
        <f t="shared" si="305"/>
        <v>8.9406041430175054E-2</v>
      </c>
      <c r="AL133" s="27">
        <f t="shared" si="305"/>
        <v>0.13877113735664376</v>
      </c>
      <c r="AM133" s="27">
        <f t="shared" si="306"/>
        <v>0.22817717878681881</v>
      </c>
      <c r="AS133" t="str">
        <f t="shared" si="320"/>
        <v>52 Skilled metal, electrical and electronic trades</v>
      </c>
      <c r="AT133" s="27">
        <f t="shared" si="307"/>
        <v>5.2478273499164896E-2</v>
      </c>
      <c r="AU133" s="27">
        <f t="shared" si="307"/>
        <v>-0.20885742424568621</v>
      </c>
      <c r="AV133" s="27">
        <f t="shared" si="307"/>
        <v>0.2652219429041538</v>
      </c>
      <c r="AW133" s="27">
        <f t="shared" si="307"/>
        <v>0.31935671918575692</v>
      </c>
      <c r="AX133" s="27">
        <f t="shared" si="308"/>
        <v>0.58457866208991072</v>
      </c>
      <c r="BD133" t="str">
        <f t="shared" si="321"/>
        <v>52 Skilled metal, electrical and electronic trades</v>
      </c>
      <c r="BE133" s="27">
        <f t="shared" si="309"/>
        <v>0.34565891445499375</v>
      </c>
      <c r="BF133" s="27">
        <f t="shared" si="309"/>
        <v>-0.45753030279602491</v>
      </c>
      <c r="BG133" s="27">
        <f t="shared" si="309"/>
        <v>-0.81682352306474293</v>
      </c>
      <c r="BH133" s="27">
        <f t="shared" si="309"/>
        <v>-0.67205720151588721</v>
      </c>
      <c r="BI133" s="27">
        <f t="shared" si="310"/>
        <v>-1.4888807245806301</v>
      </c>
      <c r="BO133" t="str">
        <f t="shared" si="322"/>
        <v>52 Skilled metal, electrical and electronic trades</v>
      </c>
      <c r="BP133" s="27">
        <f t="shared" si="311"/>
        <v>-0.27805589364947192</v>
      </c>
      <c r="BQ133" s="27">
        <f t="shared" si="311"/>
        <v>-0.42940059207253611</v>
      </c>
      <c r="BR133" s="27">
        <f t="shared" si="311"/>
        <v>-0.62425684118678593</v>
      </c>
      <c r="BS133" s="27">
        <f t="shared" si="311"/>
        <v>-1.1015637354685976</v>
      </c>
      <c r="BT133" s="27">
        <f t="shared" si="312"/>
        <v>-1.7258205766553836</v>
      </c>
      <c r="BZ133" t="str">
        <f t="shared" si="323"/>
        <v>52 Skilled metal, electrical and electronic trades</v>
      </c>
      <c r="CA133" s="68">
        <f t="shared" si="313"/>
        <v>-0.45021596865036706</v>
      </c>
      <c r="CB133" s="68">
        <f t="shared" si="313"/>
        <v>-0.42192762573553733</v>
      </c>
      <c r="CC133" s="68">
        <f t="shared" si="313"/>
        <v>-0.11430383308236536</v>
      </c>
      <c r="CD133" s="68">
        <f t="shared" si="313"/>
        <v>-0.92182435898958515</v>
      </c>
      <c r="CE133" s="68">
        <f t="shared" si="314"/>
        <v>-1.0361281920719505</v>
      </c>
      <c r="CK133" t="str">
        <f t="shared" si="324"/>
        <v>52 Skilled metal, electrical and electronic trades</v>
      </c>
      <c r="CL133" s="68">
        <f t="shared" si="315"/>
        <v>7.0279708498443672E-2</v>
      </c>
      <c r="CM133" s="68">
        <f t="shared" si="315"/>
        <v>-0.330695798892499</v>
      </c>
      <c r="CN133" s="68">
        <f t="shared" si="315"/>
        <v>-0.10679793425099871</v>
      </c>
      <c r="CO133" s="68">
        <f t="shared" si="315"/>
        <v>-0.31486665529695324</v>
      </c>
      <c r="CP133" s="68">
        <f t="shared" si="316"/>
        <v>-0.42166458954795194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-2.8973298863308817E-3</v>
      </c>
      <c r="C134" s="27">
        <f t="shared" si="299"/>
        <v>-2.6158674698043751E-3</v>
      </c>
      <c r="D134" s="27">
        <f t="shared" si="299"/>
        <v>3.4101552405576543E-3</v>
      </c>
      <c r="E134" s="27">
        <f t="shared" si="299"/>
        <v>2.7924278529394692E-4</v>
      </c>
      <c r="F134" s="27">
        <f t="shared" si="300"/>
        <v>3.6893980258516012E-3</v>
      </c>
      <c r="L134" t="str">
        <f t="shared" si="317"/>
        <v>53 Skilled construction and building trades</v>
      </c>
      <c r="M134" s="27">
        <f t="shared" si="301"/>
        <v>2.4467209550346758E-4</v>
      </c>
      <c r="N134" s="27">
        <f t="shared" si="301"/>
        <v>-4.8355715825052242E-2</v>
      </c>
      <c r="O134" s="27">
        <f t="shared" si="301"/>
        <v>6.9261473879302593E-2</v>
      </c>
      <c r="P134" s="27">
        <f t="shared" si="301"/>
        <v>4.3886715266584914E-2</v>
      </c>
      <c r="Q134" s="27">
        <f t="shared" si="302"/>
        <v>0.11314818914588751</v>
      </c>
      <c r="W134" t="str">
        <f t="shared" si="318"/>
        <v>53 Skilled construction and building trades</v>
      </c>
      <c r="X134" s="27">
        <f t="shared" si="303"/>
        <v>-6.8317931964377854E-3</v>
      </c>
      <c r="Y134" s="27">
        <f t="shared" si="303"/>
        <v>-9.8783461277097584E-2</v>
      </c>
      <c r="Z134" s="27">
        <f t="shared" si="303"/>
        <v>0.1145890905945629</v>
      </c>
      <c r="AA134" s="27">
        <f t="shared" si="303"/>
        <v>0.11873154123953467</v>
      </c>
      <c r="AB134" s="27">
        <f t="shared" si="304"/>
        <v>0.23332063183409757</v>
      </c>
      <c r="AH134" t="str">
        <f t="shared" si="319"/>
        <v>53 Skilled construction and building trades</v>
      </c>
      <c r="AI134" s="27">
        <f t="shared" si="305"/>
        <v>2.9360787977989466E-2</v>
      </c>
      <c r="AJ134" s="27">
        <f t="shared" si="305"/>
        <v>-5.9695491245615684E-2</v>
      </c>
      <c r="AK134" s="27">
        <f t="shared" si="305"/>
        <v>9.4772693957470955E-2</v>
      </c>
      <c r="AL134" s="27">
        <f t="shared" si="305"/>
        <v>0.10935604685180877</v>
      </c>
      <c r="AM134" s="27">
        <f t="shared" si="306"/>
        <v>0.20412874080927973</v>
      </c>
      <c r="AS134" t="str">
        <f t="shared" si="320"/>
        <v>53 Skilled construction and building trades</v>
      </c>
      <c r="AT134" s="27">
        <f t="shared" si="307"/>
        <v>-2.751359225894745E-2</v>
      </c>
      <c r="AU134" s="27">
        <f t="shared" si="307"/>
        <v>-7.5415140101799505E-2</v>
      </c>
      <c r="AV134" s="27">
        <f t="shared" si="307"/>
        <v>0.11662126059394706</v>
      </c>
      <c r="AW134" s="27">
        <f t="shared" si="307"/>
        <v>7.3415311777302539E-2</v>
      </c>
      <c r="AX134" s="27">
        <f t="shared" si="308"/>
        <v>0.1900365723712496</v>
      </c>
      <c r="BD134" t="str">
        <f t="shared" si="321"/>
        <v>53 Skilled construction and building trades</v>
      </c>
      <c r="BE134" s="27">
        <f t="shared" si="309"/>
        <v>-0.42918183368909713</v>
      </c>
      <c r="BF134" s="27">
        <f t="shared" si="309"/>
        <v>-0.72233439448741077</v>
      </c>
      <c r="BG134" s="27">
        <f t="shared" si="309"/>
        <v>-0.84635971468003213</v>
      </c>
      <c r="BH134" s="27">
        <f t="shared" si="309"/>
        <v>-0.83541754002122026</v>
      </c>
      <c r="BI134" s="27">
        <f t="shared" si="310"/>
        <v>-1.6817772547012524</v>
      </c>
      <c r="BO134" t="str">
        <f t="shared" si="322"/>
        <v>53 Skilled construction and building trades</v>
      </c>
      <c r="BP134" s="27">
        <f t="shared" si="311"/>
        <v>-0.25852937480904448</v>
      </c>
      <c r="BQ134" s="27">
        <f t="shared" si="311"/>
        <v>-0.5703154728472688</v>
      </c>
      <c r="BR134" s="27">
        <f t="shared" si="311"/>
        <v>-0.35418824616415812</v>
      </c>
      <c r="BS134" s="27">
        <f t="shared" si="311"/>
        <v>-0.88836766345827378</v>
      </c>
      <c r="BT134" s="27">
        <f t="shared" si="312"/>
        <v>-1.2425559096224319</v>
      </c>
      <c r="BZ134" t="str">
        <f t="shared" si="323"/>
        <v>53 Skilled construction and building trades</v>
      </c>
      <c r="CA134" s="68">
        <f t="shared" si="313"/>
        <v>-0.74774977445947544</v>
      </c>
      <c r="CB134" s="68">
        <f t="shared" si="313"/>
        <v>-0.55150316307606495</v>
      </c>
      <c r="CC134" s="68">
        <f t="shared" si="313"/>
        <v>-1.6573301425199638E-2</v>
      </c>
      <c r="CD134" s="68">
        <f t="shared" si="313"/>
        <v>-0.59969503107098987</v>
      </c>
      <c r="CE134" s="68">
        <f t="shared" si="314"/>
        <v>-0.61626833249618951</v>
      </c>
      <c r="CK134" t="str">
        <f t="shared" si="324"/>
        <v>53 Skilled construction and building trades</v>
      </c>
      <c r="CL134" s="68">
        <f t="shared" si="315"/>
        <v>-0.20347868158259641</v>
      </c>
      <c r="CM134" s="68">
        <f t="shared" si="315"/>
        <v>-0.54892943222421287</v>
      </c>
      <c r="CN134" s="68">
        <f t="shared" si="315"/>
        <v>-0.35252248578232126</v>
      </c>
      <c r="CO134" s="68">
        <f t="shared" si="315"/>
        <v>-0.72995089914414102</v>
      </c>
      <c r="CP134" s="68">
        <f t="shared" si="316"/>
        <v>-1.0824733849264623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-1.3142154562253858E-2</v>
      </c>
      <c r="C135" s="27">
        <f t="shared" si="299"/>
        <v>-7.8547087142667518E-3</v>
      </c>
      <c r="D135" s="27">
        <f t="shared" si="299"/>
        <v>2.7665136017403343E-2</v>
      </c>
      <c r="E135" s="27">
        <f t="shared" si="299"/>
        <v>2.9232169023412496E-2</v>
      </c>
      <c r="F135" s="27">
        <f t="shared" si="300"/>
        <v>5.6897305040815839E-2</v>
      </c>
      <c r="L135" t="str">
        <f t="shared" si="317"/>
        <v>54 Textiles, printing and other skilled trades</v>
      </c>
      <c r="M135" s="27">
        <f t="shared" si="301"/>
        <v>8.8220187451455434E-3</v>
      </c>
      <c r="N135" s="27">
        <f t="shared" si="301"/>
        <v>-5.3169483956714836E-3</v>
      </c>
      <c r="O135" s="27">
        <f t="shared" si="301"/>
        <v>0.18727765916914024</v>
      </c>
      <c r="P135" s="27">
        <f t="shared" si="301"/>
        <v>0.26770525911330123</v>
      </c>
      <c r="Q135" s="27">
        <f t="shared" si="302"/>
        <v>0.45498291828244147</v>
      </c>
      <c r="W135" t="str">
        <f t="shared" si="318"/>
        <v>54 Textiles, printing and other skilled trades</v>
      </c>
      <c r="X135" s="27">
        <f t="shared" si="303"/>
        <v>-0.10962353950828496</v>
      </c>
      <c r="Y135" s="27">
        <f t="shared" si="303"/>
        <v>-1.2863049495357881E-2</v>
      </c>
      <c r="Z135" s="27">
        <f t="shared" si="303"/>
        <v>0.2708239658901388</v>
      </c>
      <c r="AA135" s="27">
        <f t="shared" si="303"/>
        <v>0.25399206157611465</v>
      </c>
      <c r="AB135" s="27">
        <f t="shared" si="304"/>
        <v>0.52481602746625344</v>
      </c>
      <c r="AH135" t="str">
        <f t="shared" si="319"/>
        <v>54 Textiles, printing and other skilled trades</v>
      </c>
      <c r="AI135" s="27">
        <f t="shared" si="305"/>
        <v>-3.9665660439233141E-2</v>
      </c>
      <c r="AJ135" s="27">
        <f t="shared" si="305"/>
        <v>-2.3203992507840276E-2</v>
      </c>
      <c r="AK135" s="27">
        <f t="shared" si="305"/>
        <v>5.4553077793646321E-2</v>
      </c>
      <c r="AL135" s="27">
        <f t="shared" si="305"/>
        <v>9.0079052695852369E-2</v>
      </c>
      <c r="AM135" s="27">
        <f t="shared" si="306"/>
        <v>0.14463213048949869</v>
      </c>
      <c r="AS135" t="str">
        <f t="shared" si="320"/>
        <v>54 Textiles, printing and other skilled trades</v>
      </c>
      <c r="AT135" s="27">
        <f t="shared" si="307"/>
        <v>-6.5695006404604295E-2</v>
      </c>
      <c r="AU135" s="27">
        <f t="shared" si="307"/>
        <v>-3.0875887987960704E-2</v>
      </c>
      <c r="AV135" s="27">
        <f t="shared" si="307"/>
        <v>8.281260056423001E-2</v>
      </c>
      <c r="AW135" s="27">
        <f t="shared" si="307"/>
        <v>7.5280050655681718E-2</v>
      </c>
      <c r="AX135" s="27">
        <f t="shared" si="308"/>
        <v>0.15809265121991173</v>
      </c>
      <c r="BD135" t="str">
        <f t="shared" si="321"/>
        <v>54 Textiles, printing and other skilled trades</v>
      </c>
      <c r="BE135" s="27">
        <f t="shared" si="309"/>
        <v>-0.3303434558284799</v>
      </c>
      <c r="BF135" s="27">
        <f t="shared" si="309"/>
        <v>3.8649898322189458E-3</v>
      </c>
      <c r="BG135" s="27">
        <f t="shared" si="309"/>
        <v>0.22802461118597517</v>
      </c>
      <c r="BH135" s="27">
        <f t="shared" si="309"/>
        <v>0.20414722902865456</v>
      </c>
      <c r="BI135" s="27">
        <f t="shared" si="310"/>
        <v>0.43217184021462973</v>
      </c>
      <c r="BO135" t="str">
        <f t="shared" si="322"/>
        <v>54 Textiles, printing and other skilled trades</v>
      </c>
      <c r="BP135" s="27">
        <f t="shared" si="311"/>
        <v>-0.78087923037471496</v>
      </c>
      <c r="BQ135" s="27">
        <f t="shared" si="311"/>
        <v>0.18265211739927434</v>
      </c>
      <c r="BR135" s="27">
        <f t="shared" si="311"/>
        <v>-0.44345757756175974</v>
      </c>
      <c r="BS135" s="27">
        <f t="shared" si="311"/>
        <v>-0.62325718441545996</v>
      </c>
      <c r="BT135" s="27">
        <f t="shared" si="312"/>
        <v>-1.0667147619772197</v>
      </c>
      <c r="BZ135" t="str">
        <f t="shared" si="323"/>
        <v>54 Textiles, printing and other skilled trades</v>
      </c>
      <c r="CA135" s="68">
        <f t="shared" si="313"/>
        <v>-0.62763335082115468</v>
      </c>
      <c r="CB135" s="68">
        <f t="shared" si="313"/>
        <v>-0.13812270714319608</v>
      </c>
      <c r="CC135" s="68">
        <f t="shared" si="313"/>
        <v>-9.3751403557353008E-2</v>
      </c>
      <c r="CD135" s="68">
        <f t="shared" si="313"/>
        <v>-0.69722876762164199</v>
      </c>
      <c r="CE135" s="68">
        <f t="shared" si="314"/>
        <v>-0.790980171178995</v>
      </c>
      <c r="CK135" t="str">
        <f t="shared" si="324"/>
        <v>54 Textiles, printing and other skilled trades</v>
      </c>
      <c r="CL135" s="68">
        <f t="shared" si="315"/>
        <v>-0.19297654473966697</v>
      </c>
      <c r="CM135" s="68">
        <f t="shared" si="315"/>
        <v>-0.21898747217806946</v>
      </c>
      <c r="CN135" s="68">
        <f t="shared" si="315"/>
        <v>-0.30986722299851488</v>
      </c>
      <c r="CO135" s="68">
        <f t="shared" si="315"/>
        <v>-0.28687064171791055</v>
      </c>
      <c r="CP135" s="68">
        <f t="shared" si="316"/>
        <v>-0.59673786471642543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3.9442838026597579E-3</v>
      </c>
      <c r="C136" s="27">
        <f t="shared" si="299"/>
        <v>-6.7734659942296285E-3</v>
      </c>
      <c r="D136" s="27">
        <f t="shared" si="299"/>
        <v>2.2800106983204393E-2</v>
      </c>
      <c r="E136" s="27">
        <f t="shared" si="299"/>
        <v>2.9396359385525997E-2</v>
      </c>
      <c r="F136" s="27">
        <f t="shared" si="300"/>
        <v>5.219646636873039E-2</v>
      </c>
      <c r="L136" t="str">
        <f t="shared" si="317"/>
        <v>61 Caring personal service occupations</v>
      </c>
      <c r="M136" s="27">
        <f t="shared" si="301"/>
        <v>0.46782426810617239</v>
      </c>
      <c r="N136" s="27">
        <f t="shared" si="301"/>
        <v>-0.36575262352016713</v>
      </c>
      <c r="O136" s="27">
        <f t="shared" si="301"/>
        <v>1.1506589855144296</v>
      </c>
      <c r="P136" s="27">
        <f t="shared" si="301"/>
        <v>1.6345381869027364</v>
      </c>
      <c r="Q136" s="27">
        <f t="shared" si="302"/>
        <v>2.785197172417166</v>
      </c>
      <c r="W136" t="str">
        <f t="shared" si="318"/>
        <v>61 Caring personal service occupations</v>
      </c>
      <c r="X136" s="27">
        <f t="shared" si="303"/>
        <v>0.66117910750485986</v>
      </c>
      <c r="Y136" s="27">
        <f t="shared" si="303"/>
        <v>-0.71765808403195042</v>
      </c>
      <c r="Z136" s="27">
        <f t="shared" si="303"/>
        <v>1.3432190452685244</v>
      </c>
      <c r="AA136" s="27">
        <f t="shared" si="303"/>
        <v>1.1397961225234283</v>
      </c>
      <c r="AB136" s="27">
        <f t="shared" si="304"/>
        <v>2.4830151677919527</v>
      </c>
      <c r="AH136" t="str">
        <f t="shared" si="319"/>
        <v>61 Caring personal service occupations</v>
      </c>
      <c r="AI136" s="27">
        <f t="shared" si="305"/>
        <v>-0.15370267009505945</v>
      </c>
      <c r="AJ136" s="27">
        <f t="shared" si="305"/>
        <v>-0.6044763354776288</v>
      </c>
      <c r="AK136" s="27">
        <f t="shared" si="305"/>
        <v>0.21299229076465753</v>
      </c>
      <c r="AL136" s="27">
        <f t="shared" si="305"/>
        <v>-9.4794513636085931E-2</v>
      </c>
      <c r="AM136" s="27">
        <f t="shared" si="306"/>
        <v>0.1181977771285716</v>
      </c>
      <c r="AS136" t="str">
        <f t="shared" si="320"/>
        <v>61 Caring personal service occupations</v>
      </c>
      <c r="AT136" s="27">
        <f t="shared" si="307"/>
        <v>0.16503720019046675</v>
      </c>
      <c r="AU136" s="27">
        <f t="shared" si="307"/>
        <v>-0.34274303842696785</v>
      </c>
      <c r="AV136" s="27">
        <f t="shared" si="307"/>
        <v>0.26371415096643469</v>
      </c>
      <c r="AW136" s="27">
        <f t="shared" si="307"/>
        <v>0.16920494012565612</v>
      </c>
      <c r="AX136" s="27">
        <f t="shared" si="308"/>
        <v>0.43291909109209081</v>
      </c>
      <c r="BD136" t="str">
        <f t="shared" si="321"/>
        <v>61 Caring personal service occupations</v>
      </c>
      <c r="BE136" s="27">
        <f t="shared" si="309"/>
        <v>1.7353767583568462</v>
      </c>
      <c r="BF136" s="27">
        <f t="shared" si="309"/>
        <v>0.7076868725652723</v>
      </c>
      <c r="BG136" s="27">
        <f t="shared" si="309"/>
        <v>2.3661221910047487</v>
      </c>
      <c r="BH136" s="27">
        <f t="shared" si="309"/>
        <v>6.3212268552952793</v>
      </c>
      <c r="BI136" s="27">
        <f t="shared" si="310"/>
        <v>8.687349046300028</v>
      </c>
      <c r="BO136" t="str">
        <f t="shared" si="322"/>
        <v>61 Caring personal service occupations</v>
      </c>
      <c r="BP136" s="27">
        <f t="shared" si="311"/>
        <v>-0.76223655924063571</v>
      </c>
      <c r="BQ136" s="27">
        <f t="shared" si="311"/>
        <v>1.1562081582729338</v>
      </c>
      <c r="BR136" s="27">
        <f t="shared" si="311"/>
        <v>-2.1781844859612249</v>
      </c>
      <c r="BS136" s="27">
        <f t="shared" si="311"/>
        <v>-2.7273295357395444</v>
      </c>
      <c r="BT136" s="27">
        <f t="shared" si="312"/>
        <v>-4.9055140217007693</v>
      </c>
      <c r="BZ136" t="str">
        <f t="shared" si="323"/>
        <v>61 Caring personal service occupations</v>
      </c>
      <c r="CA136" s="68">
        <f t="shared" si="313"/>
        <v>-1.8723460807345109</v>
      </c>
      <c r="CB136" s="68">
        <f t="shared" si="313"/>
        <v>-0.45731455382205355</v>
      </c>
      <c r="CC136" s="68">
        <f t="shared" si="313"/>
        <v>-0.58628129081728408</v>
      </c>
      <c r="CD136" s="68">
        <f t="shared" si="313"/>
        <v>-0.36829178837749155</v>
      </c>
      <c r="CE136" s="68">
        <f t="shared" si="314"/>
        <v>-0.95457307919477563</v>
      </c>
      <c r="CK136" t="str">
        <f t="shared" si="324"/>
        <v>61 Caring personal service occupations</v>
      </c>
      <c r="CL136" s="68">
        <f t="shared" si="315"/>
        <v>-2.3342045343261675E-2</v>
      </c>
      <c r="CM136" s="68">
        <f t="shared" si="315"/>
        <v>-0.10232682385841169</v>
      </c>
      <c r="CN136" s="68">
        <f t="shared" si="315"/>
        <v>2.9843773807966989E-2</v>
      </c>
      <c r="CO136" s="68">
        <f t="shared" si="315"/>
        <v>-8.9876845630498581E-2</v>
      </c>
      <c r="CP136" s="68">
        <f t="shared" si="316"/>
        <v>-6.0033071822531592E-2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7.0353418308541481E-3</v>
      </c>
      <c r="C137" s="27">
        <f t="shared" si="299"/>
        <v>-7.8883433091994637E-5</v>
      </c>
      <c r="D137" s="27">
        <f t="shared" si="299"/>
        <v>1.3232855784566015E-2</v>
      </c>
      <c r="E137" s="27">
        <f t="shared" si="299"/>
        <v>2.2537108499409299E-2</v>
      </c>
      <c r="F137" s="27">
        <f t="shared" si="300"/>
        <v>3.5769964283975317E-2</v>
      </c>
      <c r="L137" t="str">
        <f t="shared" si="317"/>
        <v>62 Leisure, travel and related personal service occupations</v>
      </c>
      <c r="M137" s="27">
        <f t="shared" si="301"/>
        <v>7.7984424787029466E-2</v>
      </c>
      <c r="N137" s="27">
        <f t="shared" si="301"/>
        <v>-7.9096914968596277E-2</v>
      </c>
      <c r="O137" s="27">
        <f t="shared" si="301"/>
        <v>8.2200499030234686E-2</v>
      </c>
      <c r="P137" s="27">
        <f t="shared" si="301"/>
        <v>0.16001858947405045</v>
      </c>
      <c r="Q137" s="27">
        <f t="shared" si="302"/>
        <v>0.24221908850428514</v>
      </c>
      <c r="W137" t="str">
        <f t="shared" si="318"/>
        <v>62 Leisure, travel and related personal service occupations</v>
      </c>
      <c r="X137" s="27">
        <f t="shared" si="303"/>
        <v>0.35492976624481365</v>
      </c>
      <c r="Y137" s="27">
        <f t="shared" si="303"/>
        <v>-0.20320123473568019</v>
      </c>
      <c r="Z137" s="27">
        <f t="shared" si="303"/>
        <v>0.25688822838256198</v>
      </c>
      <c r="AA137" s="27">
        <f t="shared" si="303"/>
        <v>0.51290729726268269</v>
      </c>
      <c r="AB137" s="27">
        <f t="shared" si="304"/>
        <v>0.76979552564524467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-0.12645540511718378</v>
      </c>
      <c r="AK137" s="27">
        <f t="shared" si="305"/>
        <v>6.9831317418225236E-2</v>
      </c>
      <c r="AL137" s="27">
        <f t="shared" si="305"/>
        <v>0.21595805235460575</v>
      </c>
      <c r="AM137" s="27">
        <f t="shared" si="306"/>
        <v>0.28578936977283098</v>
      </c>
      <c r="AS137" t="str">
        <f t="shared" si="320"/>
        <v>62 Leisure, travel and related personal service occupations</v>
      </c>
      <c r="AT137" s="27">
        <f t="shared" si="307"/>
        <v>0.31216300902579308</v>
      </c>
      <c r="AU137" s="27">
        <f t="shared" si="307"/>
        <v>-5.4577094118711367E-2</v>
      </c>
      <c r="AV137" s="27">
        <f t="shared" si="307"/>
        <v>7.6496031697397937E-2</v>
      </c>
      <c r="AW137" s="27">
        <f t="shared" si="307"/>
        <v>0.32206190787678857</v>
      </c>
      <c r="AX137" s="27">
        <f t="shared" si="308"/>
        <v>0.3985579395741865</v>
      </c>
      <c r="BD137" t="str">
        <f t="shared" si="321"/>
        <v>62 Leisure, travel and related personal service occupations</v>
      </c>
      <c r="BE137" s="27">
        <f t="shared" si="309"/>
        <v>0.50916561828252682</v>
      </c>
      <c r="BF137" s="27">
        <f t="shared" si="309"/>
        <v>9.0793165438260992E-3</v>
      </c>
      <c r="BG137" s="27">
        <f t="shared" si="309"/>
        <v>-0.57486535722903831</v>
      </c>
      <c r="BH137" s="27">
        <f t="shared" si="309"/>
        <v>-0.32198140485159721</v>
      </c>
      <c r="BI137" s="27">
        <f t="shared" si="310"/>
        <v>-0.89684676208063552</v>
      </c>
      <c r="BO137" t="str">
        <f t="shared" si="322"/>
        <v>62 Leisure, travel and related personal service occupations</v>
      </c>
      <c r="BP137" s="27">
        <f t="shared" si="311"/>
        <v>0.18272587503143622</v>
      </c>
      <c r="BQ137" s="27">
        <f t="shared" si="311"/>
        <v>0.28697749369880254</v>
      </c>
      <c r="BR137" s="27">
        <f t="shared" si="311"/>
        <v>-1.0699935744436795</v>
      </c>
      <c r="BS137" s="27">
        <f t="shared" si="311"/>
        <v>-0.68603266175263711</v>
      </c>
      <c r="BT137" s="27">
        <f t="shared" si="312"/>
        <v>-1.7560262361963166</v>
      </c>
      <c r="BZ137" t="str">
        <f t="shared" si="323"/>
        <v>62 Leisure, travel and related personal service occupations</v>
      </c>
      <c r="CA137" s="68">
        <f t="shared" si="313"/>
        <v>0.32987085345846134</v>
      </c>
      <c r="CB137" s="68">
        <f t="shared" si="313"/>
        <v>-0.36005917937297838</v>
      </c>
      <c r="CC137" s="68">
        <f t="shared" si="313"/>
        <v>-0.47363081115182681</v>
      </c>
      <c r="CD137" s="68">
        <f t="shared" si="313"/>
        <v>-0.63434402200184126</v>
      </c>
      <c r="CE137" s="68">
        <f t="shared" si="314"/>
        <v>-1.1079748331536681</v>
      </c>
      <c r="CK137" t="str">
        <f t="shared" si="324"/>
        <v>62 Leisure, travel and related personal service occupations</v>
      </c>
      <c r="CL137" s="68">
        <f t="shared" si="315"/>
        <v>-3.4418646902738548E-2</v>
      </c>
      <c r="CM137" s="68">
        <f t="shared" si="315"/>
        <v>-0.18035449789060454</v>
      </c>
      <c r="CN137" s="68">
        <f t="shared" si="315"/>
        <v>-0.28576668760141488</v>
      </c>
      <c r="CO137" s="68">
        <f t="shared" si="315"/>
        <v>-0.22084070436973585</v>
      </c>
      <c r="CP137" s="68">
        <f t="shared" si="316"/>
        <v>-0.50660739197115068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-7.000350333064443E-5</v>
      </c>
      <c r="C138" s="27">
        <f t="shared" si="299"/>
        <v>7.294873888646046E-6</v>
      </c>
      <c r="D138" s="27">
        <f t="shared" si="299"/>
        <v>2.5729321310383234E-4</v>
      </c>
      <c r="E138" s="27">
        <f t="shared" si="299"/>
        <v>7.7235384321190171E-4</v>
      </c>
      <c r="F138" s="27">
        <f t="shared" si="300"/>
        <v>1.029647056315734E-3</v>
      </c>
      <c r="L138" t="str">
        <f t="shared" si="317"/>
        <v>63 Community and civil enforcement occupations</v>
      </c>
      <c r="M138" s="27">
        <f t="shared" si="301"/>
        <v>-2.4122604343550826E-3</v>
      </c>
      <c r="N138" s="27">
        <f t="shared" si="301"/>
        <v>2.3790245278513637E-3</v>
      </c>
      <c r="O138" s="27">
        <f t="shared" si="301"/>
        <v>8.5949697514680831E-4</v>
      </c>
      <c r="P138" s="27">
        <f t="shared" si="301"/>
        <v>1.1041502849728858E-2</v>
      </c>
      <c r="Q138" s="27">
        <f t="shared" si="302"/>
        <v>1.1900999824875667E-2</v>
      </c>
      <c r="W138" t="str">
        <f t="shared" si="318"/>
        <v>63 Community and civil enforcement occupations</v>
      </c>
      <c r="X138" s="27">
        <f t="shared" si="303"/>
        <v>4.3946564960138795E-3</v>
      </c>
      <c r="Y138" s="27">
        <f t="shared" si="303"/>
        <v>5.639851461497189E-3</v>
      </c>
      <c r="Z138" s="27">
        <f t="shared" si="303"/>
        <v>1.3237273637640795E-2</v>
      </c>
      <c r="AA138" s="27">
        <f t="shared" si="303"/>
        <v>4.0453907454178942E-2</v>
      </c>
      <c r="AB138" s="27">
        <f t="shared" si="304"/>
        <v>5.3691181091819737E-2</v>
      </c>
      <c r="AH138" t="str">
        <f t="shared" si="319"/>
        <v>63 Community and civil enforcement occupations</v>
      </c>
      <c r="AI138" s="27">
        <f t="shared" si="305"/>
        <v>-1.2238066067669119E-3</v>
      </c>
      <c r="AJ138" s="27">
        <f t="shared" si="305"/>
        <v>6.4385001767534658E-3</v>
      </c>
      <c r="AK138" s="27">
        <f t="shared" si="305"/>
        <v>-3.5675463020288616E-3</v>
      </c>
      <c r="AL138" s="27">
        <f t="shared" si="305"/>
        <v>9.966950574852005E-3</v>
      </c>
      <c r="AM138" s="27">
        <f t="shared" si="306"/>
        <v>6.3994042728231434E-3</v>
      </c>
      <c r="AS138" t="str">
        <f t="shared" si="320"/>
        <v>63 Community and civil enforcement occupations</v>
      </c>
      <c r="AT138" s="27">
        <f t="shared" si="307"/>
        <v>-3.4231648889410729E-3</v>
      </c>
      <c r="AU138" s="27">
        <f t="shared" si="307"/>
        <v>3.5196828903658675E-3</v>
      </c>
      <c r="AV138" s="27">
        <f t="shared" si="307"/>
        <v>-5.2817718276829614E-3</v>
      </c>
      <c r="AW138" s="27">
        <f t="shared" si="307"/>
        <v>2.6238470722707401E-3</v>
      </c>
      <c r="AX138" s="27">
        <f t="shared" si="308"/>
        <v>-2.6579247554122214E-3</v>
      </c>
      <c r="BD138" t="str">
        <f t="shared" si="321"/>
        <v>63 Community and civil enforcement occupations</v>
      </c>
      <c r="BE138" s="27">
        <f t="shared" si="309"/>
        <v>-3.3076621473905152E-2</v>
      </c>
      <c r="BF138" s="27">
        <f t="shared" si="309"/>
        <v>4.3548640154073906E-2</v>
      </c>
      <c r="BG138" s="27">
        <f t="shared" si="309"/>
        <v>-5.2656682005546795E-2</v>
      </c>
      <c r="BH138" s="27">
        <f t="shared" si="309"/>
        <v>1.3763451034205426E-2</v>
      </c>
      <c r="BI138" s="27">
        <f t="shared" si="310"/>
        <v>-3.8893230971341369E-2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4.8712190143934631E-2</v>
      </c>
      <c r="BR138" s="27">
        <f t="shared" si="311"/>
        <v>-6.4758647280014819E-2</v>
      </c>
      <c r="BS138" s="27">
        <f t="shared" si="311"/>
        <v>-1.046644871718487E-2</v>
      </c>
      <c r="BT138" s="27">
        <f t="shared" si="312"/>
        <v>-7.522509599719969E-2</v>
      </c>
      <c r="BZ138" t="str">
        <f t="shared" si="323"/>
        <v>63 Community and civil enforcement occupations</v>
      </c>
      <c r="CA138" s="68">
        <f t="shared" si="313"/>
        <v>-2.4134829653809281E-2</v>
      </c>
      <c r="CB138" s="68">
        <f t="shared" si="313"/>
        <v>2.4879956824452626E-2</v>
      </c>
      <c r="CC138" s="68">
        <f t="shared" si="313"/>
        <v>-3.9642753012761558E-2</v>
      </c>
      <c r="CD138" s="68">
        <f t="shared" si="313"/>
        <v>-2.0601986306716516E-2</v>
      </c>
      <c r="CE138" s="68">
        <f t="shared" si="314"/>
        <v>-6.0244739319478074E-2</v>
      </c>
      <c r="CK138" t="str">
        <f t="shared" si="324"/>
        <v>63 Community and civil enforcement occupations</v>
      </c>
      <c r="CL138" s="68">
        <f t="shared" si="315"/>
        <v>-1.2821206397145346E-2</v>
      </c>
      <c r="CM138" s="68">
        <f t="shared" si="315"/>
        <v>5.7267000798393239E-3</v>
      </c>
      <c r="CN138" s="68">
        <f t="shared" si="315"/>
        <v>-2.1961201609335883E-2</v>
      </c>
      <c r="CO138" s="68">
        <f t="shared" si="315"/>
        <v>-6.5785211857841992E-3</v>
      </c>
      <c r="CP138" s="68">
        <f t="shared" si="316"/>
        <v>-2.8539722795120084E-2</v>
      </c>
    </row>
    <row r="139" spans="1:94" x14ac:dyDescent="0.2">
      <c r="A139" t="str">
        <f t="shared" si="298"/>
        <v>71 Sales occupations</v>
      </c>
      <c r="B139" s="27">
        <f t="shared" si="299"/>
        <v>-5.6088114551550161E-4</v>
      </c>
      <c r="C139" s="27">
        <f t="shared" si="299"/>
        <v>-1.347130670526997E-2</v>
      </c>
      <c r="D139" s="27">
        <f t="shared" si="299"/>
        <v>3.4827987777566863E-2</v>
      </c>
      <c r="E139" s="27">
        <f t="shared" si="299"/>
        <v>3.7848576604297787E-2</v>
      </c>
      <c r="F139" s="27">
        <f t="shared" si="300"/>
        <v>7.267656438186465E-2</v>
      </c>
      <c r="L139" t="str">
        <f t="shared" si="317"/>
        <v>71 Sales occupations</v>
      </c>
      <c r="M139" s="27">
        <f t="shared" si="301"/>
        <v>0.21475867726464593</v>
      </c>
      <c r="N139" s="27">
        <f t="shared" si="301"/>
        <v>-0.19572400174800708</v>
      </c>
      <c r="O139" s="27">
        <f t="shared" si="301"/>
        <v>0.61971620212247691</v>
      </c>
      <c r="P139" s="27">
        <f t="shared" si="301"/>
        <v>0.87495286043387077</v>
      </c>
      <c r="Q139" s="27">
        <f t="shared" si="302"/>
        <v>1.4946690625563477</v>
      </c>
      <c r="W139" t="str">
        <f t="shared" si="318"/>
        <v>71 Sales occupations</v>
      </c>
      <c r="X139" s="27">
        <f t="shared" si="303"/>
        <v>0.52243153620478111</v>
      </c>
      <c r="Y139" s="27">
        <f t="shared" si="303"/>
        <v>-0.25865937606716471</v>
      </c>
      <c r="Z139" s="27">
        <f t="shared" si="303"/>
        <v>0.98042739820341129</v>
      </c>
      <c r="AA139" s="27">
        <f t="shared" si="303"/>
        <v>1.4920673852541091</v>
      </c>
      <c r="AB139" s="27">
        <f t="shared" si="304"/>
        <v>2.4724947834575204</v>
      </c>
      <c r="AH139" t="str">
        <f t="shared" si="319"/>
        <v>71 Sales occupations</v>
      </c>
      <c r="AI139" s="27">
        <f t="shared" si="305"/>
        <v>-5.3127195453717135E-4</v>
      </c>
      <c r="AJ139" s="27">
        <f t="shared" si="305"/>
        <v>-6.355137387976062E-2</v>
      </c>
      <c r="AK139" s="27">
        <f t="shared" si="305"/>
        <v>0.20812503673673999</v>
      </c>
      <c r="AL139" s="27">
        <f t="shared" si="305"/>
        <v>0.33958495313652026</v>
      </c>
      <c r="AM139" s="27">
        <f t="shared" si="306"/>
        <v>0.54770998987326025</v>
      </c>
      <c r="AS139" t="str">
        <f t="shared" si="320"/>
        <v>71 Sales occupations</v>
      </c>
      <c r="AT139" s="27">
        <f t="shared" si="307"/>
        <v>5.1066807176490148E-2</v>
      </c>
      <c r="AU139" s="27">
        <f t="shared" si="307"/>
        <v>-0.12834766081381743</v>
      </c>
      <c r="AV139" s="27">
        <f t="shared" si="307"/>
        <v>9.9624058880810606E-2</v>
      </c>
      <c r="AW139" s="27">
        <f t="shared" si="307"/>
        <v>0.24344336125743338</v>
      </c>
      <c r="AX139" s="27">
        <f t="shared" si="308"/>
        <v>0.34306742013824398</v>
      </c>
      <c r="BD139" t="str">
        <f t="shared" si="321"/>
        <v>71 Sales occupations</v>
      </c>
      <c r="BE139" s="27">
        <f t="shared" si="309"/>
        <v>0.70980149607352416</v>
      </c>
      <c r="BF139" s="27">
        <f t="shared" si="309"/>
        <v>0.53932782096413945</v>
      </c>
      <c r="BG139" s="27">
        <f t="shared" si="309"/>
        <v>-2.8600523261919975E-2</v>
      </c>
      <c r="BH139" s="27">
        <f t="shared" si="309"/>
        <v>0.93789988870790708</v>
      </c>
      <c r="BI139" s="27">
        <f t="shared" si="310"/>
        <v>0.90929936544598711</v>
      </c>
      <c r="BO139" t="str">
        <f t="shared" si="322"/>
        <v>71 Sales occupations</v>
      </c>
      <c r="BP139" s="27">
        <f t="shared" si="311"/>
        <v>-0.67620727836829708</v>
      </c>
      <c r="BQ139" s="27">
        <f t="shared" si="311"/>
        <v>0.78780354933241625</v>
      </c>
      <c r="BR139" s="27">
        <f t="shared" si="311"/>
        <v>-1.6698347647192957</v>
      </c>
      <c r="BS139" s="27">
        <f t="shared" si="311"/>
        <v>-2.1220267364188494</v>
      </c>
      <c r="BT139" s="27">
        <f t="shared" si="312"/>
        <v>-3.7918615011381451</v>
      </c>
      <c r="BZ139" t="str">
        <f t="shared" si="323"/>
        <v>71 Sales occupations</v>
      </c>
      <c r="CA139" s="68">
        <f t="shared" si="313"/>
        <v>-0.12516104417056795</v>
      </c>
      <c r="CB139" s="68">
        <f t="shared" si="313"/>
        <v>-1.2563445912814508</v>
      </c>
      <c r="CC139" s="68">
        <f t="shared" si="313"/>
        <v>-1.2288343040994523</v>
      </c>
      <c r="CD139" s="68">
        <f t="shared" si="313"/>
        <v>-2.935387777894829</v>
      </c>
      <c r="CE139" s="68">
        <f t="shared" si="314"/>
        <v>-4.1642220819942812</v>
      </c>
      <c r="CK139" t="str">
        <f t="shared" si="324"/>
        <v>71 Sales occupations</v>
      </c>
      <c r="CL139" s="68">
        <f t="shared" si="315"/>
        <v>-0.22293814822833635</v>
      </c>
      <c r="CM139" s="68">
        <f t="shared" si="315"/>
        <v>-0.9382064164440691</v>
      </c>
      <c r="CN139" s="68">
        <f t="shared" si="315"/>
        <v>-0.68040178016833708</v>
      </c>
      <c r="CO139" s="68">
        <f t="shared" si="315"/>
        <v>-0.78563817387137513</v>
      </c>
      <c r="CP139" s="68">
        <f t="shared" si="316"/>
        <v>-1.4660399540397122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3.6549666068050463E-3</v>
      </c>
      <c r="C140" s="27">
        <f t="shared" si="299"/>
        <v>-2.6177044493533377E-3</v>
      </c>
      <c r="D140" s="27">
        <f t="shared" si="299"/>
        <v>3.1626014259676205E-2</v>
      </c>
      <c r="E140" s="27">
        <f t="shared" si="299"/>
        <v>3.5842287874783815E-2</v>
      </c>
      <c r="F140" s="27">
        <f t="shared" si="300"/>
        <v>6.746830213446002E-2</v>
      </c>
      <c r="L140" t="str">
        <f t="shared" si="317"/>
        <v>72 Customer service occupations</v>
      </c>
      <c r="M140" s="27">
        <f t="shared" si="301"/>
        <v>9.0232924203798415E-2</v>
      </c>
      <c r="N140" s="27">
        <f t="shared" si="301"/>
        <v>-4.1960619124257248E-2</v>
      </c>
      <c r="O140" s="27">
        <f t="shared" si="301"/>
        <v>0.28145393857715528</v>
      </c>
      <c r="P140" s="27">
        <f t="shared" si="301"/>
        <v>0.3502121836828509</v>
      </c>
      <c r="Q140" s="27">
        <f t="shared" si="302"/>
        <v>0.63166612226000618</v>
      </c>
      <c r="W140" t="str">
        <f t="shared" si="318"/>
        <v>72 Customer service occupations</v>
      </c>
      <c r="X140" s="27">
        <f t="shared" si="303"/>
        <v>0.16910561659409384</v>
      </c>
      <c r="Y140" s="27">
        <f t="shared" si="303"/>
        <v>6.587213111329504E-2</v>
      </c>
      <c r="Z140" s="27">
        <f t="shared" si="303"/>
        <v>0.51894178108938838</v>
      </c>
      <c r="AA140" s="27">
        <f t="shared" si="303"/>
        <v>0.64498485712790865</v>
      </c>
      <c r="AB140" s="27">
        <f t="shared" si="304"/>
        <v>1.163926638217297</v>
      </c>
      <c r="AH140" t="str">
        <f t="shared" si="319"/>
        <v>72 Customer service occupations</v>
      </c>
      <c r="AI140" s="27">
        <f t="shared" si="305"/>
        <v>8.6452709949810247E-2</v>
      </c>
      <c r="AJ140" s="27">
        <f t="shared" si="305"/>
        <v>1.7246267128643078E-2</v>
      </c>
      <c r="AK140" s="27">
        <f t="shared" si="305"/>
        <v>0.17335966893385368</v>
      </c>
      <c r="AL140" s="27">
        <f t="shared" si="305"/>
        <v>0.21997031654591159</v>
      </c>
      <c r="AM140" s="27">
        <f t="shared" si="306"/>
        <v>0.39332998547976528</v>
      </c>
      <c r="AS140" t="str">
        <f t="shared" si="320"/>
        <v>72 Customer service occupations</v>
      </c>
      <c r="AT140" s="27">
        <f t="shared" si="307"/>
        <v>4.3394505464011135E-2</v>
      </c>
      <c r="AU140" s="27">
        <f t="shared" si="307"/>
        <v>9.3406141741225746E-3</v>
      </c>
      <c r="AV140" s="27">
        <f t="shared" si="307"/>
        <v>0.21752294937105165</v>
      </c>
      <c r="AW140" s="27">
        <f t="shared" si="307"/>
        <v>0.19784399091187388</v>
      </c>
      <c r="AX140" s="27">
        <f t="shared" si="308"/>
        <v>0.41536694028292553</v>
      </c>
      <c r="BD140" t="str">
        <f t="shared" si="321"/>
        <v>72 Customer service occupations</v>
      </c>
      <c r="BE140" s="27">
        <f t="shared" si="309"/>
        <v>0.12516937479877654</v>
      </c>
      <c r="BF140" s="27">
        <f t="shared" si="309"/>
        <v>0.45571900393673159</v>
      </c>
      <c r="BG140" s="27">
        <f t="shared" si="309"/>
        <v>0.29359780303355931</v>
      </c>
      <c r="BH140" s="27">
        <f t="shared" si="309"/>
        <v>0.63240383686748602</v>
      </c>
      <c r="BI140" s="27">
        <f t="shared" si="310"/>
        <v>0.92600163990104534</v>
      </c>
      <c r="BO140" t="str">
        <f t="shared" si="322"/>
        <v>72 Customer service occupations</v>
      </c>
      <c r="BP140" s="27">
        <f t="shared" si="311"/>
        <v>7.5120190771399642E-2</v>
      </c>
      <c r="BQ140" s="27">
        <f t="shared" si="311"/>
        <v>0.40256141812654933</v>
      </c>
      <c r="BR140" s="27">
        <f t="shared" si="311"/>
        <v>-0.19565156671590245</v>
      </c>
      <c r="BS140" s="27">
        <f t="shared" si="311"/>
        <v>-0.34014553647669077</v>
      </c>
      <c r="BT140" s="27">
        <f t="shared" si="312"/>
        <v>-0.53579710319259322</v>
      </c>
      <c r="BZ140" t="str">
        <f t="shared" si="323"/>
        <v>72 Customer service occupations</v>
      </c>
      <c r="CA140" s="68">
        <f t="shared" si="313"/>
        <v>-0.11573088984294322</v>
      </c>
      <c r="CB140" s="68">
        <f t="shared" si="313"/>
        <v>-2.0288506564065667E-2</v>
      </c>
      <c r="CC140" s="68">
        <f t="shared" si="313"/>
        <v>1.7730797614304183E-2</v>
      </c>
      <c r="CD140" s="68">
        <f t="shared" si="313"/>
        <v>-7.8533688190365769E-2</v>
      </c>
      <c r="CE140" s="68">
        <f t="shared" si="314"/>
        <v>-6.0802890576061586E-2</v>
      </c>
      <c r="CK140" t="str">
        <f t="shared" si="324"/>
        <v>72 Customer service occupations</v>
      </c>
      <c r="CL140" s="68">
        <f t="shared" si="315"/>
        <v>0.15122251848671386</v>
      </c>
      <c r="CM140" s="68">
        <f t="shared" si="315"/>
        <v>-9.8335754233135231E-2</v>
      </c>
      <c r="CN140" s="68">
        <f t="shared" si="315"/>
        <v>6.084156894868642E-2</v>
      </c>
      <c r="CO140" s="68">
        <f t="shared" si="315"/>
        <v>-5.4047354823524629E-2</v>
      </c>
      <c r="CP140" s="68">
        <f t="shared" si="316"/>
        <v>6.7942141251617905E-3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4.0079518582059603E-3</v>
      </c>
      <c r="C141" s="27">
        <f t="shared" si="299"/>
        <v>-1.5630214525085964E-2</v>
      </c>
      <c r="D141" s="27">
        <f t="shared" si="299"/>
        <v>3.6517092391464938E-2</v>
      </c>
      <c r="E141" s="27">
        <f t="shared" si="299"/>
        <v>7.2903193816656872E-2</v>
      </c>
      <c r="F141" s="27">
        <f t="shared" si="300"/>
        <v>0.1094202862081218</v>
      </c>
      <c r="L141" t="str">
        <f t="shared" si="317"/>
        <v>81 Process, plant and machine operatives</v>
      </c>
      <c r="M141" s="27">
        <f t="shared" si="301"/>
        <v>5.2298167956602942E-2</v>
      </c>
      <c r="N141" s="27">
        <f t="shared" si="301"/>
        <v>-6.9110981970979785E-2</v>
      </c>
      <c r="O141" s="27">
        <f t="shared" si="301"/>
        <v>0.19759836720223775</v>
      </c>
      <c r="P141" s="27">
        <f t="shared" si="301"/>
        <v>0.23964099169954362</v>
      </c>
      <c r="Q141" s="27">
        <f t="shared" si="302"/>
        <v>0.43723935890178134</v>
      </c>
      <c r="W141" t="str">
        <f t="shared" si="318"/>
        <v>81 Process, plant and machine operatives</v>
      </c>
      <c r="X141" s="27">
        <f t="shared" si="303"/>
        <v>3.4458165419850584E-3</v>
      </c>
      <c r="Y141" s="27">
        <f t="shared" si="303"/>
        <v>-9.4920630878137513E-2</v>
      </c>
      <c r="Z141" s="27">
        <f t="shared" si="303"/>
        <v>0.37816536382938737</v>
      </c>
      <c r="AA141" s="27">
        <f t="shared" si="303"/>
        <v>0.58864367377081528</v>
      </c>
      <c r="AB141" s="27">
        <f t="shared" si="304"/>
        <v>0.96680903760020265</v>
      </c>
      <c r="AH141" t="str">
        <f t="shared" si="319"/>
        <v>81 Process, plant and machine operatives</v>
      </c>
      <c r="AI141" s="27">
        <f t="shared" si="305"/>
        <v>7.5416712026357136E-3</v>
      </c>
      <c r="AJ141" s="27">
        <f t="shared" si="305"/>
        <v>-3.0534937090181236E-2</v>
      </c>
      <c r="AK141" s="27">
        <f t="shared" si="305"/>
        <v>0.1442203916687993</v>
      </c>
      <c r="AL141" s="27">
        <f t="shared" si="305"/>
        <v>0.18011075443694757</v>
      </c>
      <c r="AM141" s="27">
        <f t="shared" si="306"/>
        <v>0.32433114610574687</v>
      </c>
      <c r="AS141" t="str">
        <f t="shared" si="320"/>
        <v>81 Process, plant and machine operatives</v>
      </c>
      <c r="AT141" s="27">
        <f t="shared" si="307"/>
        <v>8.1510206365235094E-3</v>
      </c>
      <c r="AU141" s="27">
        <f t="shared" si="307"/>
        <v>-6.1582891108315718E-2</v>
      </c>
      <c r="AV141" s="27">
        <f t="shared" si="307"/>
        <v>0.22969978966141968</v>
      </c>
      <c r="AW141" s="27">
        <f t="shared" si="307"/>
        <v>0.28016439356544109</v>
      </c>
      <c r="AX141" s="27">
        <f t="shared" si="308"/>
        <v>0.50986418322686078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-1.7013125633417836E-2</v>
      </c>
      <c r="BG141" s="27">
        <f t="shared" si="309"/>
        <v>0.38197762327085094</v>
      </c>
      <c r="BH141" s="27">
        <f t="shared" si="309"/>
        <v>0.50766461841275667</v>
      </c>
      <c r="BI141" s="27">
        <f t="shared" si="310"/>
        <v>0.88964224168360762</v>
      </c>
      <c r="BO141" t="str">
        <f t="shared" si="322"/>
        <v>81 Process, plant and machine operatives</v>
      </c>
      <c r="BP141" s="27">
        <f t="shared" si="311"/>
        <v>-0.28795851491686708</v>
      </c>
      <c r="BQ141" s="27">
        <f t="shared" si="311"/>
        <v>-4.0445586328094585E-2</v>
      </c>
      <c r="BR141" s="27">
        <f t="shared" si="311"/>
        <v>0.13795012513459426</v>
      </c>
      <c r="BS141" s="27">
        <f t="shared" si="311"/>
        <v>-0.96198156741199892</v>
      </c>
      <c r="BT141" s="27">
        <f t="shared" si="312"/>
        <v>-0.82403144227740466</v>
      </c>
      <c r="BZ141" t="str">
        <f t="shared" si="323"/>
        <v>81 Process, plant and machine operatives</v>
      </c>
      <c r="CA141" s="68">
        <f t="shared" si="313"/>
        <v>-0.77646510709882666</v>
      </c>
      <c r="CB141" s="68">
        <f t="shared" si="313"/>
        <v>-0.80197457207914979</v>
      </c>
      <c r="CC141" s="68">
        <f t="shared" si="313"/>
        <v>-4.4721074100162461E-2</v>
      </c>
      <c r="CD141" s="68">
        <f t="shared" si="313"/>
        <v>-2.2283228867243197</v>
      </c>
      <c r="CE141" s="68">
        <f t="shared" si="314"/>
        <v>-2.2730439608244821</v>
      </c>
      <c r="CK141" t="str">
        <f t="shared" si="324"/>
        <v>81 Process, plant and machine operatives</v>
      </c>
      <c r="CL141" s="68">
        <f t="shared" si="315"/>
        <v>-0.54270985392054438</v>
      </c>
      <c r="CM141" s="68">
        <f t="shared" si="315"/>
        <v>-0.57699913348244181</v>
      </c>
      <c r="CN141" s="68">
        <f t="shared" si="315"/>
        <v>-0.89329390126656827</v>
      </c>
      <c r="CO141" s="68">
        <f t="shared" si="315"/>
        <v>-0.57921713627437055</v>
      </c>
      <c r="CP141" s="68">
        <f t="shared" si="316"/>
        <v>-1.4725110375409387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7.075484532097151E-3</v>
      </c>
      <c r="C142" s="27">
        <f t="shared" si="299"/>
        <v>-7.4564809973414886E-3</v>
      </c>
      <c r="D142" s="27">
        <f t="shared" si="299"/>
        <v>3.2668292423600885E-2</v>
      </c>
      <c r="E142" s="27">
        <f t="shared" si="299"/>
        <v>4.2401860304496539E-2</v>
      </c>
      <c r="F142" s="27">
        <f t="shared" si="300"/>
        <v>7.5070152728097417E-2</v>
      </c>
      <c r="L142" t="str">
        <f t="shared" si="317"/>
        <v>82 Transport and mobile machine drivers and operatives</v>
      </c>
      <c r="M142" s="27">
        <f t="shared" si="301"/>
        <v>5.0656091848486406E-2</v>
      </c>
      <c r="N142" s="27">
        <f t="shared" si="301"/>
        <v>-5.1843335771864785E-2</v>
      </c>
      <c r="O142" s="27">
        <f t="shared" si="301"/>
        <v>0.15251937158456397</v>
      </c>
      <c r="P142" s="27">
        <f t="shared" si="301"/>
        <v>0.18860099162526794</v>
      </c>
      <c r="Q142" s="27">
        <f t="shared" si="302"/>
        <v>0.34112036320983191</v>
      </c>
      <c r="W142" t="str">
        <f t="shared" si="318"/>
        <v>82 Transport and mobile machine drivers and operatives</v>
      </c>
      <c r="X142" s="27">
        <f t="shared" si="303"/>
        <v>0.15656216218157459</v>
      </c>
      <c r="Y142" s="27">
        <f t="shared" si="303"/>
        <v>5.9994382538928193E-3</v>
      </c>
      <c r="Z142" s="27">
        <f t="shared" si="303"/>
        <v>0.30887998582175658</v>
      </c>
      <c r="AA142" s="27">
        <f t="shared" si="303"/>
        <v>0.54140406458848656</v>
      </c>
      <c r="AB142" s="27">
        <f t="shared" si="304"/>
        <v>0.85028405041024313</v>
      </c>
      <c r="AH142" t="str">
        <f t="shared" si="319"/>
        <v>82 Transport and mobile machine drivers and operatives</v>
      </c>
      <c r="AI142" s="27">
        <f t="shared" si="305"/>
        <v>7.04072652915399E-2</v>
      </c>
      <c r="AJ142" s="27">
        <f t="shared" si="305"/>
        <v>-7.4726683701467067E-3</v>
      </c>
      <c r="AK142" s="27">
        <f t="shared" si="305"/>
        <v>0.12857289286697005</v>
      </c>
      <c r="AL142" s="27">
        <f t="shared" si="305"/>
        <v>0.18288799452834159</v>
      </c>
      <c r="AM142" s="27">
        <f t="shared" si="306"/>
        <v>0.31146088739531164</v>
      </c>
      <c r="AS142" t="str">
        <f t="shared" si="320"/>
        <v>82 Transport and mobile machine drivers and operatives</v>
      </c>
      <c r="AT142" s="27">
        <f t="shared" si="307"/>
        <v>7.0051084820770271E-2</v>
      </c>
      <c r="AU142" s="27">
        <f t="shared" si="307"/>
        <v>-1.4333008035251171E-2</v>
      </c>
      <c r="AV142" s="27">
        <f t="shared" si="307"/>
        <v>0.20316993405117512</v>
      </c>
      <c r="AW142" s="27">
        <f t="shared" si="307"/>
        <v>0.2915317911247044</v>
      </c>
      <c r="AX142" s="27">
        <f t="shared" si="308"/>
        <v>0.49470172517587951</v>
      </c>
      <c r="BD142" t="str">
        <f t="shared" si="321"/>
        <v>82 Transport and mobile machine drivers and operatives</v>
      </c>
      <c r="BE142" s="27">
        <f t="shared" si="309"/>
        <v>0.51945944048197568</v>
      </c>
      <c r="BF142" s="27">
        <f t="shared" si="309"/>
        <v>1.2693615896092858E-2</v>
      </c>
      <c r="BG142" s="27">
        <f t="shared" si="309"/>
        <v>6.8715266975943656E-2</v>
      </c>
      <c r="BH142" s="27">
        <f t="shared" si="309"/>
        <v>0.63772221933516349</v>
      </c>
      <c r="BI142" s="27">
        <f t="shared" si="310"/>
        <v>0.70643748631110714</v>
      </c>
      <c r="BO142" t="str">
        <f t="shared" si="322"/>
        <v>82 Transport and mobile machine drivers and operatives</v>
      </c>
      <c r="BP142" s="27">
        <f t="shared" si="311"/>
        <v>9.887202446942478E-2</v>
      </c>
      <c r="BQ142" s="27">
        <f t="shared" si="311"/>
        <v>-0.10690288748681898</v>
      </c>
      <c r="BR142" s="27">
        <f t="shared" si="311"/>
        <v>-0.25183132987107637</v>
      </c>
      <c r="BS142" s="27">
        <f t="shared" si="311"/>
        <v>-0.68836403696657733</v>
      </c>
      <c r="BT142" s="27">
        <f t="shared" si="312"/>
        <v>-0.9401953668376537</v>
      </c>
      <c r="BZ142" t="str">
        <f t="shared" si="323"/>
        <v>82 Transport and mobile machine drivers and operatives</v>
      </c>
      <c r="CA142" s="68">
        <f t="shared" si="313"/>
        <v>-1.1354338757635807</v>
      </c>
      <c r="CB142" s="68">
        <f t="shared" si="313"/>
        <v>-0.59092543064179726</v>
      </c>
      <c r="CC142" s="68">
        <f t="shared" si="313"/>
        <v>-0.23228823716103086</v>
      </c>
      <c r="CD142" s="68">
        <f t="shared" si="313"/>
        <v>-1.4675301091448327</v>
      </c>
      <c r="CE142" s="68">
        <f t="shared" si="314"/>
        <v>-1.6998183463058636</v>
      </c>
      <c r="CK142" t="str">
        <f t="shared" si="324"/>
        <v>82 Transport and mobile machine drivers and operatives</v>
      </c>
      <c r="CL142" s="68">
        <f t="shared" si="315"/>
        <v>0.23160780298517469</v>
      </c>
      <c r="CM142" s="68">
        <f t="shared" si="315"/>
        <v>-0.6071835607242031</v>
      </c>
      <c r="CN142" s="68">
        <f t="shared" si="315"/>
        <v>-0.44320952705061423</v>
      </c>
      <c r="CO142" s="68">
        <f t="shared" si="315"/>
        <v>-1.2037000596856668</v>
      </c>
      <c r="CP142" s="68">
        <f t="shared" si="316"/>
        <v>-1.6469095867362811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3.7421541860722138E-5</v>
      </c>
      <c r="C143" s="27">
        <f t="shared" si="299"/>
        <v>-1.1334390013218143E-4</v>
      </c>
      <c r="D143" s="27">
        <f t="shared" si="299"/>
        <v>2.5328804586214745E-3</v>
      </c>
      <c r="E143" s="27">
        <f t="shared" si="299"/>
        <v>4.5185947178056577E-3</v>
      </c>
      <c r="F143" s="27">
        <f t="shared" si="300"/>
        <v>7.0514751764271322E-3</v>
      </c>
      <c r="L143" t="str">
        <f t="shared" si="317"/>
        <v>91 Elementary trades and related occupations</v>
      </c>
      <c r="M143" s="27">
        <f t="shared" si="301"/>
        <v>-2.3251522162545668E-4</v>
      </c>
      <c r="N143" s="27">
        <f t="shared" si="301"/>
        <v>-4.1896383647234969E-2</v>
      </c>
      <c r="O143" s="27">
        <f t="shared" si="301"/>
        <v>0.18491853976061129</v>
      </c>
      <c r="P143" s="27">
        <f t="shared" si="301"/>
        <v>0.31535708123426998</v>
      </c>
      <c r="Q143" s="27">
        <f t="shared" si="302"/>
        <v>0.50027562099488132</v>
      </c>
      <c r="W143" t="str">
        <f t="shared" si="318"/>
        <v>91 Elementary trades and related occupations</v>
      </c>
      <c r="X143" s="27">
        <f t="shared" si="303"/>
        <v>-1.2993213649673652E-2</v>
      </c>
      <c r="Y143" s="27">
        <f t="shared" si="303"/>
        <v>-6.3772148119310534E-2</v>
      </c>
      <c r="Z143" s="27">
        <f t="shared" si="303"/>
        <v>0.69157594248007381</v>
      </c>
      <c r="AA143" s="27">
        <f t="shared" si="303"/>
        <v>0.6266628425045988</v>
      </c>
      <c r="AB143" s="27">
        <f t="shared" si="304"/>
        <v>1.3182387849846726</v>
      </c>
      <c r="AH143" t="str">
        <f t="shared" si="319"/>
        <v>91 Elementary trades and related occupations</v>
      </c>
      <c r="AI143" s="27">
        <f t="shared" si="305"/>
        <v>-7.1362790636180784E-3</v>
      </c>
      <c r="AJ143" s="27">
        <f t="shared" si="305"/>
        <v>-4.6459783614230588E-2</v>
      </c>
      <c r="AK143" s="27">
        <f t="shared" si="305"/>
        <v>0.50871699034909201</v>
      </c>
      <c r="AL143" s="27">
        <f t="shared" si="305"/>
        <v>0.51543461420576453</v>
      </c>
      <c r="AM143" s="27">
        <f t="shared" si="306"/>
        <v>1.0241516045548564</v>
      </c>
      <c r="AS143" t="str">
        <f t="shared" si="320"/>
        <v>91 Elementary trades and related occupations</v>
      </c>
      <c r="AT143" s="27">
        <f t="shared" si="307"/>
        <v>-8.5188498684698466E-3</v>
      </c>
      <c r="AU143" s="27">
        <f t="shared" si="307"/>
        <v>-4.7842598446826146E-3</v>
      </c>
      <c r="AV143" s="27">
        <f t="shared" si="307"/>
        <v>0.49055710962607851</v>
      </c>
      <c r="AW143" s="27">
        <f t="shared" si="307"/>
        <v>0.40915215237076785</v>
      </c>
      <c r="AX143" s="27">
        <f t="shared" si="308"/>
        <v>0.89970926199684631</v>
      </c>
      <c r="BD143" t="str">
        <f t="shared" si="321"/>
        <v>91 Elementary trades and related occupations</v>
      </c>
      <c r="BE143" s="27">
        <f t="shared" si="309"/>
        <v>-0.18963783598914752</v>
      </c>
      <c r="BF143" s="27">
        <f t="shared" si="309"/>
        <v>5.2060423932762667E-2</v>
      </c>
      <c r="BG143" s="27">
        <f t="shared" si="309"/>
        <v>1.6985663735168051</v>
      </c>
      <c r="BH143" s="27">
        <f t="shared" si="309"/>
        <v>1.6072509809928963</v>
      </c>
      <c r="BI143" s="27">
        <f t="shared" si="310"/>
        <v>3.3058173545097014</v>
      </c>
      <c r="BO143" t="str">
        <f t="shared" si="322"/>
        <v>91 Elementary trades and related occupations</v>
      </c>
      <c r="BP143" s="27">
        <f t="shared" si="311"/>
        <v>-0.46778009569476087</v>
      </c>
      <c r="BQ143" s="27">
        <f t="shared" si="311"/>
        <v>1.3707291825458157E-2</v>
      </c>
      <c r="BR143" s="27">
        <f t="shared" si="311"/>
        <v>1.7653825814278181</v>
      </c>
      <c r="BS143" s="27">
        <f t="shared" si="311"/>
        <v>0.20204043987804798</v>
      </c>
      <c r="BT143" s="27">
        <f t="shared" si="312"/>
        <v>1.9674230213058661</v>
      </c>
      <c r="BZ143" t="str">
        <f t="shared" si="323"/>
        <v>91 Elementary trades and related occupations</v>
      </c>
      <c r="CA143" s="68">
        <f t="shared" si="313"/>
        <v>-0.67361137917720448</v>
      </c>
      <c r="CB143" s="68">
        <f t="shared" si="313"/>
        <v>-0.46561001846688832</v>
      </c>
      <c r="CC143" s="68">
        <f t="shared" si="313"/>
        <v>2.4855529838608739</v>
      </c>
      <c r="CD143" s="68">
        <f t="shared" si="313"/>
        <v>-0.77751449599071432</v>
      </c>
      <c r="CE143" s="68">
        <f t="shared" si="314"/>
        <v>1.7080384878701595</v>
      </c>
      <c r="CK143" t="str">
        <f t="shared" si="324"/>
        <v>91 Elementary trades and related occupations</v>
      </c>
      <c r="CL143" s="68">
        <f t="shared" si="315"/>
        <v>-0.27098396730650642</v>
      </c>
      <c r="CM143" s="68">
        <f t="shared" si="315"/>
        <v>-0.37925719471427466</v>
      </c>
      <c r="CN143" s="68">
        <f t="shared" si="315"/>
        <v>0.84295237958766034</v>
      </c>
      <c r="CO143" s="68">
        <f t="shared" si="315"/>
        <v>-0.91779115172473769</v>
      </c>
      <c r="CP143" s="68">
        <f t="shared" si="316"/>
        <v>-7.4838772137077347E-2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8.3007726150832184E-3</v>
      </c>
      <c r="C144" s="27">
        <f t="shared" si="299"/>
        <v>-8.1789584783368216E-3</v>
      </c>
      <c r="D144" s="27">
        <f t="shared" si="299"/>
        <v>1.676510131713866E-2</v>
      </c>
      <c r="E144" s="27">
        <f t="shared" si="299"/>
        <v>2.2801981872978223E-2</v>
      </c>
      <c r="F144" s="27">
        <f t="shared" si="300"/>
        <v>3.9567083190116883E-2</v>
      </c>
      <c r="L144" t="str">
        <f t="shared" ref="L144" si="325">A144</f>
        <v>92 Elementary administration and service occupations</v>
      </c>
      <c r="M144" s="27">
        <f t="shared" si="301"/>
        <v>0.13399435069735899</v>
      </c>
      <c r="N144" s="27">
        <f t="shared" si="301"/>
        <v>-0.17165993734527341</v>
      </c>
      <c r="O144" s="27">
        <f t="shared" si="301"/>
        <v>0.39787366046125872</v>
      </c>
      <c r="P144" s="27">
        <f t="shared" si="301"/>
        <v>0.48652624350971152</v>
      </c>
      <c r="Q144" s="27">
        <f t="shared" si="302"/>
        <v>0.88439990397097024</v>
      </c>
      <c r="W144" t="str">
        <f t="shared" ref="W144" si="326">A144</f>
        <v>92 Elementary administration and service occupations</v>
      </c>
      <c r="X144" s="27">
        <f t="shared" si="303"/>
        <v>0.39069449435574155</v>
      </c>
      <c r="Y144" s="27">
        <f t="shared" si="303"/>
        <v>-0.27075327530023463</v>
      </c>
      <c r="Z144" s="27">
        <f t="shared" si="303"/>
        <v>0.48414365243827584</v>
      </c>
      <c r="AA144" s="27">
        <f t="shared" si="303"/>
        <v>0.73617391483703143</v>
      </c>
      <c r="AB144" s="27">
        <f t="shared" si="304"/>
        <v>1.2203175672753073</v>
      </c>
      <c r="AH144" t="str">
        <f t="shared" ref="AH144" si="327">L144</f>
        <v>92 Elementary administration and service occupations</v>
      </c>
      <c r="AI144" s="27">
        <f t="shared" si="305"/>
        <v>0.21344846364369552</v>
      </c>
      <c r="AJ144" s="27">
        <f t="shared" si="305"/>
        <v>-0.1024099950009143</v>
      </c>
      <c r="AK144" s="27">
        <f t="shared" si="305"/>
        <v>0.20808443762372564</v>
      </c>
      <c r="AL144" s="27">
        <f t="shared" si="305"/>
        <v>0.44448660840592624</v>
      </c>
      <c r="AM144" s="27">
        <f t="shared" si="306"/>
        <v>0.65257104602965188</v>
      </c>
      <c r="AS144" t="str">
        <f t="shared" ref="AS144" si="328">W144</f>
        <v>92 Elementary administration and service occupations</v>
      </c>
      <c r="AT144" s="27">
        <f t="shared" si="307"/>
        <v>9.3017206974090438E-2</v>
      </c>
      <c r="AU144" s="27">
        <f t="shared" si="307"/>
        <v>-7.2106105316235514E-2</v>
      </c>
      <c r="AV144" s="27">
        <f t="shared" si="307"/>
        <v>9.0467513643351483E-2</v>
      </c>
      <c r="AW144" s="27">
        <f t="shared" si="307"/>
        <v>0.2739575594814605</v>
      </c>
      <c r="AX144" s="27">
        <f t="shared" si="308"/>
        <v>0.36442507312481198</v>
      </c>
      <c r="BD144" t="str">
        <f t="shared" ref="BD144" si="329">AH144</f>
        <v>92 Elementary administration and service occupations</v>
      </c>
      <c r="BE144" s="27">
        <f t="shared" si="309"/>
        <v>-0.36114719751500957</v>
      </c>
      <c r="BF144" s="27">
        <f t="shared" si="309"/>
        <v>-1.5107396849339594E-2</v>
      </c>
      <c r="BG144" s="27">
        <f t="shared" si="309"/>
        <v>-1.6041109711632142</v>
      </c>
      <c r="BH144" s="27">
        <f t="shared" si="309"/>
        <v>-5.8742389427379749E-4</v>
      </c>
      <c r="BI144" s="27">
        <f t="shared" si="310"/>
        <v>-1.604698395057488</v>
      </c>
      <c r="BO144" t="str">
        <f t="shared" ref="BO144" si="330">AS144</f>
        <v>92 Elementary administration and service occupations</v>
      </c>
      <c r="BP144" s="27">
        <f t="shared" si="311"/>
        <v>-0.43909162525888057</v>
      </c>
      <c r="BQ144" s="27">
        <f t="shared" si="311"/>
        <v>0.22061276578270217</v>
      </c>
      <c r="BR144" s="27">
        <f t="shared" si="311"/>
        <v>-3.0676662297177053</v>
      </c>
      <c r="BS144" s="27">
        <f t="shared" si="311"/>
        <v>-2.5551925390473205</v>
      </c>
      <c r="BT144" s="27">
        <f t="shared" si="312"/>
        <v>-5.6228587687650258</v>
      </c>
      <c r="BZ144" t="str">
        <f t="shared" ref="BZ144" si="331">BD144</f>
        <v>92 Elementary administration and service occupations</v>
      </c>
      <c r="CA144" s="68">
        <f t="shared" si="313"/>
        <v>-0.85399450814663069</v>
      </c>
      <c r="CB144" s="68">
        <f t="shared" si="313"/>
        <v>-2.0455797489691303</v>
      </c>
      <c r="CC144" s="68">
        <f t="shared" si="313"/>
        <v>-1.9236268772708129</v>
      </c>
      <c r="CD144" s="68">
        <f t="shared" si="313"/>
        <v>-3.7116902090902251</v>
      </c>
      <c r="CE144" s="68">
        <f t="shared" si="314"/>
        <v>-5.635317086361038</v>
      </c>
      <c r="CK144" t="str">
        <f t="shared" ref="CK144" si="332">BO144</f>
        <v>92 Elementary administration and service occupations</v>
      </c>
      <c r="CL144" s="68">
        <f t="shared" si="315"/>
        <v>-1.6560849443427204</v>
      </c>
      <c r="CM144" s="68">
        <f t="shared" si="315"/>
        <v>-1.9909839322905105</v>
      </c>
      <c r="CN144" s="68">
        <f t="shared" si="315"/>
        <v>-2.1278743826611812</v>
      </c>
      <c r="CO144" s="68">
        <f t="shared" si="315"/>
        <v>-1.4578363821750273</v>
      </c>
      <c r="CP144" s="68">
        <f t="shared" si="316"/>
        <v>-3.5857107648362083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-0.34540782711113494</v>
      </c>
      <c r="D146" s="29">
        <f>E35-D35</f>
        <v>3.1429664109165536</v>
      </c>
      <c r="E146" s="29">
        <f>F35-E35</f>
        <v>4.2522740623867659</v>
      </c>
      <c r="F146" s="29">
        <f t="shared" ref="F146" si="334">F35-D35</f>
        <v>7.3952404733033195</v>
      </c>
      <c r="L146" s="24" t="str">
        <f t="shared" ref="L146" si="335">L35</f>
        <v>All occupations</v>
      </c>
      <c r="M146" s="29">
        <f>N35-M35</f>
        <v>12.952736945096611</v>
      </c>
      <c r="N146" s="29">
        <f t="shared" ref="N146" si="336">O35-N35</f>
        <v>-2.3736556225315297</v>
      </c>
      <c r="O146" s="29">
        <f>P35-O35</f>
        <v>21.849036548465143</v>
      </c>
      <c r="P146" s="29">
        <f>Q35-P35</f>
        <v>28.996989983685708</v>
      </c>
      <c r="Q146" s="29">
        <f>Q35-O35</f>
        <v>50.846026532150852</v>
      </c>
      <c r="W146" s="24" t="str">
        <f t="shared" ref="W146" si="337">W35</f>
        <v>All occupations</v>
      </c>
      <c r="X146" s="29">
        <f>Y35-X35</f>
        <v>13.076685714666468</v>
      </c>
      <c r="Y146" s="29">
        <f t="shared" ref="Y146" si="338">Z35-Y35</f>
        <v>3.4475173616819035</v>
      </c>
      <c r="Z146" s="29">
        <f>AA35-Z35</f>
        <v>14.56952739802496</v>
      </c>
      <c r="AA146" s="29">
        <f>AB35-AA35</f>
        <v>22.629796602264406</v>
      </c>
      <c r="AB146" s="29">
        <f>AB35-Z35</f>
        <v>37.199324000289366</v>
      </c>
      <c r="AH146" s="24" t="str">
        <f t="shared" ref="AH146" si="339">AH35</f>
        <v>All occupations</v>
      </c>
      <c r="AI146" s="29">
        <f>AJ35-AI35</f>
        <v>-0.59938634026166682</v>
      </c>
      <c r="AJ146" s="29">
        <f t="shared" ref="AJ146" si="340">AK35-AJ35</f>
        <v>-0.64380842592485976</v>
      </c>
      <c r="AK146" s="29">
        <f>AL35-AK35</f>
        <v>1.5259409418865388</v>
      </c>
      <c r="AL146" s="29">
        <f>AM35-AL35</f>
        <v>3.1144302482550117</v>
      </c>
      <c r="AM146" s="29">
        <f>AM35-AK35</f>
        <v>4.6403711901415505</v>
      </c>
      <c r="AS146" s="24" t="str">
        <f t="shared" ref="AS146" si="341">AS35</f>
        <v>All occupations</v>
      </c>
      <c r="AT146" s="29">
        <f>AU35-AT35</f>
        <v>2.3501967801148744</v>
      </c>
      <c r="AU146" s="29">
        <f t="shared" ref="AU146" si="342">AV35-AU35</f>
        <v>0.31963675925239698</v>
      </c>
      <c r="AV146" s="29">
        <f>AW35-AV35</f>
        <v>3.4874643817990005</v>
      </c>
      <c r="AW146" s="29">
        <f>AX35-AW35</f>
        <v>5.5991695006251589</v>
      </c>
      <c r="AX146" s="29">
        <f>AX35-AV35</f>
        <v>9.0866338824241595</v>
      </c>
      <c r="BD146" s="24" t="str">
        <f t="shared" ref="BD146" si="343">BD35</f>
        <v>All occupations</v>
      </c>
      <c r="BE146" s="29">
        <f>BF35-BE35</f>
        <v>6.9901598377855976</v>
      </c>
      <c r="BF146" s="29">
        <f t="shared" ref="BF146" si="344">BG35-BF35</f>
        <v>11.360430927168949</v>
      </c>
      <c r="BG146" s="29">
        <f>BH35-BG35</f>
        <v>-3.3503285962193274</v>
      </c>
      <c r="BH146" s="29">
        <f>BI35-BH35</f>
        <v>11.918312830082556</v>
      </c>
      <c r="BI146" s="29">
        <f>BI35-BG35</f>
        <v>8.5679842338632284</v>
      </c>
      <c r="BO146" s="24" t="str">
        <f t="shared" ref="BO146" si="345">BO35</f>
        <v>All occupations</v>
      </c>
      <c r="BP146" s="29">
        <f>BQ35-BP35</f>
        <v>-4.4206965753428733</v>
      </c>
      <c r="BQ146" s="29">
        <f t="shared" ref="BQ146" si="346">BR35-BQ35</f>
        <v>10.492391181048362</v>
      </c>
      <c r="BR146" s="29">
        <f>BS35-BR35</f>
        <v>-18.127788720775442</v>
      </c>
      <c r="BS146" s="29">
        <f>BT35-BS35</f>
        <v>-24.177115057996559</v>
      </c>
      <c r="BT146" s="29">
        <f>BT35-BR35</f>
        <v>-42.304903778772001</v>
      </c>
      <c r="BZ146" s="24" t="str">
        <f t="shared" ref="BZ146" si="347">BZ35</f>
        <v>All occupations</v>
      </c>
      <c r="CA146" s="70">
        <f>CB35-CA35</f>
        <v>-8.1828050670835921</v>
      </c>
      <c r="CB146" s="70">
        <f t="shared" ref="CB146" si="348">CC35-CB35</f>
        <v>-7.8853892987150545</v>
      </c>
      <c r="CC146" s="70">
        <f>CD35-CC35</f>
        <v>-8.383262738064488</v>
      </c>
      <c r="CD146" s="70">
        <f>CE35-CD35</f>
        <v>-24.050223569718888</v>
      </c>
      <c r="CE146" s="70">
        <f>CE35-CC35</f>
        <v>-32.433486307783376</v>
      </c>
      <c r="CK146" s="24" t="str">
        <f t="shared" ref="CK146" si="349">CK35</f>
        <v>All occupations</v>
      </c>
      <c r="CL146" s="70">
        <f>CM35-CL35</f>
        <v>-2.1170775819214072</v>
      </c>
      <c r="CM146" s="70">
        <f t="shared" ref="CM146" si="350">CN35-CM35</f>
        <v>-7.0277150548696881</v>
      </c>
      <c r="CN146" s="70">
        <f>CO35-CN35</f>
        <v>-5.3285556260328057</v>
      </c>
      <c r="CO146" s="70">
        <f>CP35-CO35</f>
        <v>-8.3746345995844766</v>
      </c>
      <c r="CP146" s="70">
        <f>CP35-CN35</f>
        <v>-13.703190225617282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Sheffield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0.4819124995618711</v>
      </c>
      <c r="C8" s="69">
        <f>'Basic T2'!O8</f>
        <v>4.57080415765315</v>
      </c>
      <c r="D8" s="69">
        <f>'Basic T2'!Z8</f>
        <v>11.626821395572216</v>
      </c>
      <c r="E8" s="69">
        <f>'Basic T2'!AK8</f>
        <v>2.5186137988000437</v>
      </c>
      <c r="F8" s="69">
        <f>'Basic T2'!AV8</f>
        <v>3.269153330924448</v>
      </c>
      <c r="G8" s="69">
        <f>'Basic T2'!BG8</f>
        <v>9.7206076837009725</v>
      </c>
      <c r="H8" s="69">
        <f>'Basic T2'!BR8</f>
        <v>6.7113700555634503</v>
      </c>
      <c r="I8" s="69">
        <f>'Basic T2'!CC8</f>
        <v>4.478065622377577</v>
      </c>
      <c r="J8" s="69">
        <f>'Basic T2'!CN8</f>
        <v>0.87449370620191313</v>
      </c>
      <c r="K8" s="309">
        <f>SUM(B8:J8)</f>
        <v>44.251842250355637</v>
      </c>
      <c r="L8" s="97"/>
      <c r="M8" s="97">
        <f t="shared" ref="M8:M33" si="0">B8/B$35*100</f>
        <v>5.5052538783482721</v>
      </c>
      <c r="N8" s="97">
        <f t="shared" ref="N8:N33" si="1">C8/C$35*100</f>
        <v>7.7323214486661085</v>
      </c>
      <c r="O8" s="97">
        <f t="shared" ref="O8:O33" si="2">D8/D$35*100</f>
        <v>9.9102985045924754</v>
      </c>
      <c r="P8" s="97">
        <f t="shared" ref="P8:P33" si="3">E8/E$35*100</f>
        <v>7.611279197558801</v>
      </c>
      <c r="Q8" s="97">
        <f t="shared" ref="Q8:Q33" si="4">F8/F$35*100</f>
        <v>10.360595149671335</v>
      </c>
      <c r="R8" s="97">
        <f t="shared" ref="R8:R33" si="5">G8/G$35*100</f>
        <v>6.333118086845249</v>
      </c>
      <c r="S8" s="97">
        <f t="shared" ref="S8:S33" si="6">H8/H$35*100</f>
        <v>4.9026334461051455</v>
      </c>
      <c r="T8" s="97">
        <f t="shared" ref="T8:T33" si="7">I8/I$35*100</f>
        <v>5.6907163652696751</v>
      </c>
      <c r="U8" s="97">
        <f t="shared" ref="U8:U33" si="8">J8/J$35*100</f>
        <v>3.298095394457397</v>
      </c>
      <c r="V8" s="97">
        <f t="shared" ref="V8:V33" si="9">K8/K$35*100</f>
        <v>6.8562968010479466</v>
      </c>
      <c r="W8" s="97"/>
      <c r="X8" s="97">
        <f t="shared" ref="X8:X32" si="10">IF($K8&gt;0,B8/$K8*100,0)</f>
        <v>1.0890224565916196</v>
      </c>
      <c r="Y8" s="97">
        <f t="shared" ref="Y8:AG23" si="11">IF($K8&gt;0,C8/$K8*100,0)</f>
        <v>10.329070893351149</v>
      </c>
      <c r="Z8" s="97">
        <f t="shared" si="11"/>
        <v>26.274208720607049</v>
      </c>
      <c r="AA8" s="97">
        <f t="shared" si="11"/>
        <v>5.6915456413112437</v>
      </c>
      <c r="AB8" s="97">
        <f t="shared" si="11"/>
        <v>7.387609565335497</v>
      </c>
      <c r="AC8" s="97">
        <f t="shared" si="11"/>
        <v>21.966560462514646</v>
      </c>
      <c r="AD8" s="97">
        <f t="shared" si="11"/>
        <v>15.166306563224524</v>
      </c>
      <c r="AE8" s="97">
        <f t="shared" si="11"/>
        <v>10.119501007535089</v>
      </c>
      <c r="AF8" s="97">
        <f>IF($K8&gt;0,J8/$K8*100,0)</f>
        <v>1.9761746895291916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0.19995752334244749</v>
      </c>
      <c r="C9" s="69">
        <f>'Basic T2'!O9</f>
        <v>1.6409922973373452</v>
      </c>
      <c r="D9" s="69">
        <f>'Basic T2'!Z9</f>
        <v>3.9925878195369067</v>
      </c>
      <c r="E9" s="69">
        <f>'Basic T2'!AK9</f>
        <v>1.2708316398663353</v>
      </c>
      <c r="F9" s="69">
        <f>'Basic T2'!AV9</f>
        <v>1.2584347186204963</v>
      </c>
      <c r="G9" s="69">
        <f>'Basic T2'!BG9</f>
        <v>4.1354787611080859</v>
      </c>
      <c r="H9" s="69">
        <f>'Basic T2'!BR9</f>
        <v>4.0241842316918941</v>
      </c>
      <c r="I9" s="69">
        <f>'Basic T2'!CC9</f>
        <v>2.3579555521108309</v>
      </c>
      <c r="J9" s="69">
        <f>'Basic T2'!CN9</f>
        <v>0.7652480926458568</v>
      </c>
      <c r="K9" s="309">
        <f>SUM(B9:J9)</f>
        <v>19.645670636260196</v>
      </c>
      <c r="L9" s="97"/>
      <c r="M9" s="97">
        <f t="shared" si="0"/>
        <v>2.2842672308494336</v>
      </c>
      <c r="N9" s="97">
        <f t="shared" si="1"/>
        <v>2.7760279154713001</v>
      </c>
      <c r="O9" s="97">
        <f t="shared" si="2"/>
        <v>3.403143107752487</v>
      </c>
      <c r="P9" s="97">
        <f t="shared" si="3"/>
        <v>3.8404674939534469</v>
      </c>
      <c r="Q9" s="97">
        <f t="shared" si="4"/>
        <v>3.9882291596982435</v>
      </c>
      <c r="R9" s="97">
        <f t="shared" si="5"/>
        <v>2.6943249014825357</v>
      </c>
      <c r="S9" s="97">
        <f t="shared" si="6"/>
        <v>2.9396531623564703</v>
      </c>
      <c r="T9" s="97">
        <f t="shared" si="7"/>
        <v>2.9964849514311545</v>
      </c>
      <c r="U9" s="97">
        <f t="shared" si="8"/>
        <v>2.8860827608859543</v>
      </c>
      <c r="V9" s="97">
        <f t="shared" si="9"/>
        <v>3.0438630775140179</v>
      </c>
      <c r="W9" s="97"/>
      <c r="X9" s="97">
        <f t="shared" si="10"/>
        <v>1.0178197886173661</v>
      </c>
      <c r="Y9" s="97">
        <f t="shared" si="11"/>
        <v>8.3529461921679093</v>
      </c>
      <c r="Z9" s="97">
        <f t="shared" si="11"/>
        <v>20.322990716172093</v>
      </c>
      <c r="AA9" s="97">
        <f t="shared" si="11"/>
        <v>6.4687618121864947</v>
      </c>
      <c r="AB9" s="97">
        <f t="shared" si="11"/>
        <v>6.4056592514474504</v>
      </c>
      <c r="AC9" s="97">
        <f t="shared" si="11"/>
        <v>21.05033133088974</v>
      </c>
      <c r="AD9" s="97">
        <f t="shared" si="11"/>
        <v>20.483822141782323</v>
      </c>
      <c r="AE9" s="97">
        <f t="shared" si="11"/>
        <v>12.002418221135859</v>
      </c>
      <c r="AF9" s="97">
        <f t="shared" si="11"/>
        <v>3.8952505456007764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1.426533487659706</v>
      </c>
      <c r="C10" s="69">
        <f>'Basic T2'!O10</f>
        <v>5.7819767742805457</v>
      </c>
      <c r="D10" s="69">
        <f>'Basic T2'!Z10</f>
        <v>10.407999084728864</v>
      </c>
      <c r="E10" s="69">
        <f>'Basic T2'!AK10</f>
        <v>1.1786743107721209</v>
      </c>
      <c r="F10" s="69">
        <f>'Basic T2'!AV10</f>
        <v>2.830839844232885</v>
      </c>
      <c r="G10" s="69">
        <f>'Basic T2'!BG10</f>
        <v>5.0991776609099881</v>
      </c>
      <c r="H10" s="69">
        <f>'Basic T2'!BR10</f>
        <v>3.4302117839017958</v>
      </c>
      <c r="I10" s="69">
        <f>'Basic T2'!CC10</f>
        <v>2.0330669813416957</v>
      </c>
      <c r="J10" s="69">
        <f>'Basic T2'!CN10</f>
        <v>0.46531675449193272</v>
      </c>
      <c r="K10" s="309">
        <f t="shared" ref="K10:K32" si="12">SUM(B10:J10)</f>
        <v>32.65379668231953</v>
      </c>
      <c r="L10" s="97"/>
      <c r="M10" s="97">
        <f t="shared" si="0"/>
        <v>16.296379576525194</v>
      </c>
      <c r="N10" s="97">
        <f t="shared" si="1"/>
        <v>9.7812335609701186</v>
      </c>
      <c r="O10" s="97">
        <f t="shared" si="2"/>
        <v>8.8714167231010386</v>
      </c>
      <c r="P10" s="97">
        <f t="shared" si="3"/>
        <v>3.5619670100080469</v>
      </c>
      <c r="Q10" s="97">
        <f t="shared" si="4"/>
        <v>8.9714927966874871</v>
      </c>
      <c r="R10" s="97">
        <f t="shared" si="5"/>
        <v>3.322188830487907</v>
      </c>
      <c r="S10" s="97">
        <f t="shared" si="6"/>
        <v>2.5057582698841467</v>
      </c>
      <c r="T10" s="97">
        <f t="shared" si="7"/>
        <v>2.5836172396839183</v>
      </c>
      <c r="U10" s="97">
        <f t="shared" si="8"/>
        <v>1.75491148086018</v>
      </c>
      <c r="V10" s="97">
        <f t="shared" si="9"/>
        <v>5.059317541367629</v>
      </c>
      <c r="W10" s="97"/>
      <c r="X10" s="97">
        <f t="shared" si="10"/>
        <v>4.3686604088893155</v>
      </c>
      <c r="Y10" s="97">
        <f t="shared" si="11"/>
        <v>17.706905051599129</v>
      </c>
      <c r="Z10" s="97">
        <f t="shared" si="11"/>
        <v>31.873779291228015</v>
      </c>
      <c r="AA10" s="97">
        <f t="shared" si="11"/>
        <v>3.6096087760916227</v>
      </c>
      <c r="AB10" s="97">
        <f t="shared" si="11"/>
        <v>8.6692517619724434</v>
      </c>
      <c r="AC10" s="97">
        <f t="shared" si="11"/>
        <v>15.615879863890219</v>
      </c>
      <c r="AD10" s="97">
        <f t="shared" si="11"/>
        <v>10.504786984721722</v>
      </c>
      <c r="AE10" s="97">
        <f t="shared" si="11"/>
        <v>6.2261273968258157</v>
      </c>
      <c r="AF10" s="97">
        <f t="shared" si="11"/>
        <v>1.4250004647817247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1.9512011113114318</v>
      </c>
      <c r="C11" s="69">
        <f>'Basic T2'!O11</f>
        <v>5.5035579100496941</v>
      </c>
      <c r="D11" s="69">
        <f>'Basic T2'!Z11</f>
        <v>11.783879286075784</v>
      </c>
      <c r="E11" s="69">
        <f>'Basic T2'!AK11</f>
        <v>3.7749438237373658</v>
      </c>
      <c r="F11" s="69">
        <f>'Basic T2'!AV11</f>
        <v>0.78110812429198717</v>
      </c>
      <c r="G11" s="69">
        <f>'Basic T2'!BG11</f>
        <v>3.8799964820915465</v>
      </c>
      <c r="H11" s="69">
        <f>'Basic T2'!BR11</f>
        <v>2.6013452660362129</v>
      </c>
      <c r="I11" s="69">
        <f>'Basic T2'!CC11</f>
        <v>1.3112308776980561</v>
      </c>
      <c r="J11" s="69">
        <f>'Basic T2'!CN11</f>
        <v>0.17400310344360054</v>
      </c>
      <c r="K11" s="309">
        <f t="shared" si="12"/>
        <v>31.761265984735672</v>
      </c>
      <c r="L11" s="97"/>
      <c r="M11" s="97">
        <f t="shared" si="0"/>
        <v>22.290057832595412</v>
      </c>
      <c r="N11" s="97">
        <f t="shared" si="1"/>
        <v>9.3102389435348289</v>
      </c>
      <c r="O11" s="97">
        <f t="shared" si="2"/>
        <v>10.044169192413028</v>
      </c>
      <c r="P11" s="97">
        <f t="shared" si="3"/>
        <v>11.407922648265604</v>
      </c>
      <c r="Q11" s="97">
        <f t="shared" si="4"/>
        <v>2.4754865326613413</v>
      </c>
      <c r="R11" s="97">
        <f t="shared" si="5"/>
        <v>2.5278744598274248</v>
      </c>
      <c r="S11" s="97">
        <f t="shared" si="6"/>
        <v>1.900274042490675</v>
      </c>
      <c r="T11" s="97">
        <f t="shared" si="7"/>
        <v>1.6663094388512929</v>
      </c>
      <c r="U11" s="97">
        <f t="shared" si="8"/>
        <v>0.65624123995253691</v>
      </c>
      <c r="V11" s="97">
        <f t="shared" si="9"/>
        <v>4.9210305219920203</v>
      </c>
      <c r="W11" s="97"/>
      <c r="X11" s="97">
        <f t="shared" si="10"/>
        <v>6.1433354459144374</v>
      </c>
      <c r="Y11" s="97">
        <f t="shared" si="11"/>
        <v>17.327892133439139</v>
      </c>
      <c r="Z11" s="97">
        <f t="shared" si="11"/>
        <v>37.10141557877153</v>
      </c>
      <c r="AA11" s="97">
        <f t="shared" si="11"/>
        <v>11.88536951125181</v>
      </c>
      <c r="AB11" s="97">
        <f t="shared" si="11"/>
        <v>2.459310421276609</v>
      </c>
      <c r="AC11" s="97">
        <f t="shared" si="11"/>
        <v>12.216126661815862</v>
      </c>
      <c r="AD11" s="97">
        <f t="shared" si="11"/>
        <v>8.1903072355063173</v>
      </c>
      <c r="AE11" s="97">
        <f t="shared" si="11"/>
        <v>4.1283961361245112</v>
      </c>
      <c r="AF11" s="97">
        <f t="shared" si="11"/>
        <v>0.54784687589980097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2.5695621243747846</v>
      </c>
      <c r="C12" s="69">
        <f>'Basic T2'!O12</f>
        <v>15.74537672434802</v>
      </c>
      <c r="D12" s="69">
        <f>'Basic T2'!Z12</f>
        <v>9.0307325145446971</v>
      </c>
      <c r="E12" s="69">
        <f>'Basic T2'!AK12</f>
        <v>0.54616719605929531</v>
      </c>
      <c r="F12" s="69">
        <f>'Basic T2'!AV12</f>
        <v>0.2682364110670527</v>
      </c>
      <c r="G12" s="69">
        <f>'Basic T2'!BG12</f>
        <v>1.6202538875080585</v>
      </c>
      <c r="H12" s="69">
        <f>'Basic T2'!BR12</f>
        <v>1.2865191287685822</v>
      </c>
      <c r="I12" s="69">
        <f>'Basic T2'!CC12</f>
        <v>0.79273735880105123</v>
      </c>
      <c r="J12" s="69">
        <f>'Basic T2'!CN12</f>
        <v>0.1926647331316515</v>
      </c>
      <c r="K12" s="309">
        <f t="shared" si="12"/>
        <v>32.052250078603194</v>
      </c>
      <c r="L12" s="97"/>
      <c r="M12" s="97">
        <f t="shared" si="0"/>
        <v>29.354067104986843</v>
      </c>
      <c r="N12" s="97">
        <f t="shared" si="1"/>
        <v>26.636081959266267</v>
      </c>
      <c r="O12" s="97">
        <f t="shared" si="2"/>
        <v>7.6974825611709958</v>
      </c>
      <c r="P12" s="97">
        <f t="shared" si="3"/>
        <v>1.6505234028876079</v>
      </c>
      <c r="Q12" s="97">
        <f t="shared" si="4"/>
        <v>0.85009437556135825</v>
      </c>
      <c r="R12" s="97">
        <f t="shared" si="5"/>
        <v>1.0556191067626541</v>
      </c>
      <c r="S12" s="97">
        <f t="shared" si="6"/>
        <v>0.93979793358680686</v>
      </c>
      <c r="T12" s="97">
        <f t="shared" si="7"/>
        <v>1.0074089666186286</v>
      </c>
      <c r="U12" s="97">
        <f t="shared" si="8"/>
        <v>0.72662234674694015</v>
      </c>
      <c r="V12" s="97">
        <f t="shared" si="9"/>
        <v>4.9661150475277607</v>
      </c>
      <c r="W12" s="97"/>
      <c r="X12" s="97">
        <f t="shared" si="10"/>
        <v>8.016791701279411</v>
      </c>
      <c r="Y12" s="97">
        <f t="shared" si="11"/>
        <v>49.124091711923235</v>
      </c>
      <c r="Z12" s="97">
        <f t="shared" si="11"/>
        <v>28.17503449024084</v>
      </c>
      <c r="AA12" s="97">
        <f t="shared" si="11"/>
        <v>1.7039901870224541</v>
      </c>
      <c r="AB12" s="97">
        <f t="shared" si="11"/>
        <v>0.83687232693256897</v>
      </c>
      <c r="AC12" s="97">
        <f t="shared" si="11"/>
        <v>5.0550394544365407</v>
      </c>
      <c r="AD12" s="97">
        <f t="shared" si="11"/>
        <v>4.0138184545970805</v>
      </c>
      <c r="AE12" s="97">
        <f t="shared" si="11"/>
        <v>2.473265860764799</v>
      </c>
      <c r="AF12" s="97">
        <f t="shared" si="11"/>
        <v>0.6010958128030669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0.60226534923848751</v>
      </c>
      <c r="C13" s="69">
        <f>'Basic T2'!O13</f>
        <v>7.7473250938599403</v>
      </c>
      <c r="D13" s="69">
        <f>'Basic T2'!Z13</f>
        <v>14.359731555663696</v>
      </c>
      <c r="E13" s="69">
        <f>'Basic T2'!AK13</f>
        <v>1.3698862736003847</v>
      </c>
      <c r="F13" s="69">
        <f>'Basic T2'!AV13</f>
        <v>2.128371493597256</v>
      </c>
      <c r="G13" s="69">
        <f>'Basic T2'!BG13</f>
        <v>6.7035964636402419</v>
      </c>
      <c r="H13" s="69">
        <f>'Basic T2'!BR13</f>
        <v>4.0284904313318259</v>
      </c>
      <c r="I13" s="69">
        <f>'Basic T2'!CC13</f>
        <v>2.3575478135824253</v>
      </c>
      <c r="J13" s="69">
        <f>'Basic T2'!CN13</f>
        <v>0.56975355987715393</v>
      </c>
      <c r="K13" s="309">
        <f t="shared" si="12"/>
        <v>39.866968034391419</v>
      </c>
      <c r="L13" s="97"/>
      <c r="M13" s="97">
        <f t="shared" si="0"/>
        <v>6.8801362336613936</v>
      </c>
      <c r="N13" s="97">
        <f t="shared" si="1"/>
        <v>13.105966899225043</v>
      </c>
      <c r="O13" s="97">
        <f t="shared" si="2"/>
        <v>12.239736151502095</v>
      </c>
      <c r="P13" s="97">
        <f t="shared" si="3"/>
        <v>4.1398117100142722</v>
      </c>
      <c r="Q13" s="97">
        <f t="shared" si="4"/>
        <v>6.7452313003094444</v>
      </c>
      <c r="R13" s="97">
        <f t="shared" si="5"/>
        <v>4.3674911479019691</v>
      </c>
      <c r="S13" s="97">
        <f t="shared" si="6"/>
        <v>2.9427988268341481</v>
      </c>
      <c r="T13" s="97">
        <f t="shared" si="7"/>
        <v>2.9959667981676663</v>
      </c>
      <c r="U13" s="97">
        <f t="shared" si="8"/>
        <v>2.1487880112572011</v>
      </c>
      <c r="V13" s="97">
        <f t="shared" si="9"/>
        <v>6.176912677561619</v>
      </c>
      <c r="W13" s="97"/>
      <c r="X13" s="97">
        <f t="shared" si="10"/>
        <v>1.5106876166728822</v>
      </c>
      <c r="Y13" s="97">
        <f t="shared" si="11"/>
        <v>19.432942799102946</v>
      </c>
      <c r="Z13" s="97">
        <f t="shared" si="11"/>
        <v>36.01912125164926</v>
      </c>
      <c r="AA13" s="97">
        <f t="shared" si="11"/>
        <v>3.4361436074562937</v>
      </c>
      <c r="AB13" s="97">
        <f t="shared" si="11"/>
        <v>5.3386841250661625</v>
      </c>
      <c r="AC13" s="97">
        <f t="shared" si="11"/>
        <v>16.814914186243996</v>
      </c>
      <c r="AD13" s="97">
        <f t="shared" si="11"/>
        <v>10.104832722309434</v>
      </c>
      <c r="AE13" s="97">
        <f t="shared" si="11"/>
        <v>5.913536769459558</v>
      </c>
      <c r="AF13" s="97">
        <f t="shared" si="11"/>
        <v>1.4291369220394523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0.19933638229953163</v>
      </c>
      <c r="C14" s="69">
        <f>'Basic T2'!O14</f>
        <v>1.3396195410476994</v>
      </c>
      <c r="D14" s="69">
        <f>'Basic T2'!Z14</f>
        <v>3.1121390587925739</v>
      </c>
      <c r="E14" s="69">
        <f>'Basic T2'!AK14</f>
        <v>0.55808651262173115</v>
      </c>
      <c r="F14" s="69">
        <f>'Basic T2'!AV14</f>
        <v>1.217683636275932</v>
      </c>
      <c r="G14" s="69">
        <f>'Basic T2'!BG14</f>
        <v>2.672843538544456</v>
      </c>
      <c r="H14" s="69">
        <f>'Basic T2'!BR14</f>
        <v>1.982896895680009</v>
      </c>
      <c r="I14" s="69">
        <f>'Basic T2'!CC14</f>
        <v>1.526518826103836</v>
      </c>
      <c r="J14" s="69">
        <f>'Basic T2'!CN14</f>
        <v>0.29214796919273045</v>
      </c>
      <c r="K14" s="309">
        <f t="shared" si="12"/>
        <v>12.901272360558497</v>
      </c>
      <c r="L14" s="97"/>
      <c r="M14" s="97">
        <f t="shared" si="0"/>
        <v>2.2771714631766242</v>
      </c>
      <c r="N14" s="97">
        <f t="shared" si="1"/>
        <v>2.2662027409229042</v>
      </c>
      <c r="O14" s="97">
        <f t="shared" si="2"/>
        <v>2.6526791812748898</v>
      </c>
      <c r="P14" s="97">
        <f t="shared" si="3"/>
        <v>1.6865437114573494</v>
      </c>
      <c r="Q14" s="97">
        <f t="shared" si="4"/>
        <v>3.8590808991718526</v>
      </c>
      <c r="R14" s="97">
        <f t="shared" si="5"/>
        <v>1.7413966603802375</v>
      </c>
      <c r="S14" s="97">
        <f t="shared" si="6"/>
        <v>1.4484995702003085</v>
      </c>
      <c r="T14" s="97">
        <f t="shared" si="7"/>
        <v>1.9398969104407848</v>
      </c>
      <c r="U14" s="97">
        <f t="shared" si="8"/>
        <v>1.1018168168178382</v>
      </c>
      <c r="V14" s="97">
        <f t="shared" si="9"/>
        <v>1.9988987557785716</v>
      </c>
      <c r="W14" s="97"/>
      <c r="X14" s="97">
        <f t="shared" si="10"/>
        <v>1.5450908773070995</v>
      </c>
      <c r="Y14" s="97">
        <f t="shared" si="11"/>
        <v>10.383623441228607</v>
      </c>
      <c r="Z14" s="97">
        <f t="shared" si="11"/>
        <v>24.122729695304635</v>
      </c>
      <c r="AA14" s="97">
        <f t="shared" si="11"/>
        <v>4.325825368417938</v>
      </c>
      <c r="AB14" s="97">
        <f t="shared" si="11"/>
        <v>9.4384770915976404</v>
      </c>
      <c r="AC14" s="97">
        <f t="shared" si="11"/>
        <v>20.717673914983902</v>
      </c>
      <c r="AD14" s="97">
        <f t="shared" si="11"/>
        <v>15.369777803793061</v>
      </c>
      <c r="AE14" s="97">
        <f t="shared" si="11"/>
        <v>11.832312220387484</v>
      </c>
      <c r="AF14" s="97">
        <f t="shared" si="11"/>
        <v>2.2644895869796469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4.3373118579603791E-2</v>
      </c>
      <c r="C15" s="69">
        <f>'Basic T2'!O15</f>
        <v>1.1782837751023167</v>
      </c>
      <c r="D15" s="69">
        <f>'Basic T2'!Z15</f>
        <v>3.7078310825184713</v>
      </c>
      <c r="E15" s="69">
        <f>'Basic T2'!AK15</f>
        <v>1.9175047581802032</v>
      </c>
      <c r="F15" s="69">
        <f>'Basic T2'!AV15</f>
        <v>0.5825851254018134</v>
      </c>
      <c r="G15" s="69">
        <f>'Basic T2'!BG15</f>
        <v>3.0260132047116235</v>
      </c>
      <c r="H15" s="69">
        <f>'Basic T2'!BR15</f>
        <v>2.2060599927906224</v>
      </c>
      <c r="I15" s="69">
        <f>'Basic T2'!CC15</f>
        <v>0.54749138112516194</v>
      </c>
      <c r="J15" s="69">
        <f>'Basic T2'!CN15</f>
        <v>9.3110300204152202E-2</v>
      </c>
      <c r="K15" s="309">
        <f t="shared" si="12"/>
        <v>13.302252738613969</v>
      </c>
      <c r="L15" s="97"/>
      <c r="M15" s="97">
        <f t="shared" si="0"/>
        <v>0.49548419991909154</v>
      </c>
      <c r="N15" s="97">
        <f t="shared" si="1"/>
        <v>1.9932748358041299</v>
      </c>
      <c r="O15" s="97">
        <f t="shared" si="2"/>
        <v>3.1604263609276728</v>
      </c>
      <c r="P15" s="97">
        <f t="shared" si="3"/>
        <v>5.7947209231166807</v>
      </c>
      <c r="Q15" s="97">
        <f t="shared" si="4"/>
        <v>1.8463277838368812</v>
      </c>
      <c r="R15" s="97">
        <f t="shared" si="5"/>
        <v>1.9714918636131298</v>
      </c>
      <c r="S15" s="97">
        <f t="shared" si="6"/>
        <v>1.6115194684882816</v>
      </c>
      <c r="T15" s="97">
        <f t="shared" si="7"/>
        <v>0.69575089450316152</v>
      </c>
      <c r="U15" s="97">
        <f t="shared" si="8"/>
        <v>0.35115936238534384</v>
      </c>
      <c r="V15" s="97">
        <f t="shared" si="9"/>
        <v>2.0610258976903331</v>
      </c>
      <c r="W15" s="97"/>
      <c r="X15" s="97">
        <f t="shared" si="10"/>
        <v>0.32605844612844925</v>
      </c>
      <c r="Y15" s="97">
        <f t="shared" si="11"/>
        <v>8.8577761846456102</v>
      </c>
      <c r="Z15" s="97">
        <f t="shared" si="11"/>
        <v>27.873707975456863</v>
      </c>
      <c r="AA15" s="97">
        <f t="shared" si="11"/>
        <v>14.41488743191627</v>
      </c>
      <c r="AB15" s="97">
        <f t="shared" si="11"/>
        <v>4.379597477581199</v>
      </c>
      <c r="AC15" s="97">
        <f t="shared" si="11"/>
        <v>22.748125931539921</v>
      </c>
      <c r="AD15" s="97">
        <f t="shared" si="11"/>
        <v>16.584108241958447</v>
      </c>
      <c r="AE15" s="97">
        <f t="shared" si="11"/>
        <v>4.1157794238557512</v>
      </c>
      <c r="AF15" s="97">
        <f t="shared" si="11"/>
        <v>0.69995888691747898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1.9993329340957017E-2</v>
      </c>
      <c r="C16" s="69">
        <f>'Basic T2'!O16</f>
        <v>0.35805905545584293</v>
      </c>
      <c r="D16" s="69">
        <f>'Basic T2'!Z16</f>
        <v>1.8010521988888313</v>
      </c>
      <c r="E16" s="69">
        <f>'Basic T2'!AK16</f>
        <v>0.52587866503050995</v>
      </c>
      <c r="F16" s="69">
        <f>'Basic T2'!AV16</f>
        <v>0.36395343108222233</v>
      </c>
      <c r="G16" s="69">
        <f>'Basic T2'!BG16</f>
        <v>1.7231378410792708</v>
      </c>
      <c r="H16" s="69">
        <f>'Basic T2'!BR16</f>
        <v>1.8290653373836536</v>
      </c>
      <c r="I16" s="69">
        <f>'Basic T2'!CC16</f>
        <v>0.96961894184854158</v>
      </c>
      <c r="J16" s="69">
        <f>'Basic T2'!CN16</f>
        <v>0.13126480964103379</v>
      </c>
      <c r="K16" s="309">
        <f t="shared" si="12"/>
        <v>7.7220236097508632</v>
      </c>
      <c r="L16" s="97"/>
      <c r="M16" s="97">
        <f t="shared" si="0"/>
        <v>0.2283990433853991</v>
      </c>
      <c r="N16" s="97">
        <f t="shared" si="1"/>
        <v>0.60572004813522262</v>
      </c>
      <c r="O16" s="97">
        <f t="shared" si="2"/>
        <v>1.5351543045237028</v>
      </c>
      <c r="P16" s="97">
        <f t="shared" si="3"/>
        <v>1.5892112341692473</v>
      </c>
      <c r="Q16" s="97">
        <f t="shared" si="4"/>
        <v>1.1534405918214969</v>
      </c>
      <c r="R16" s="97">
        <f t="shared" si="5"/>
        <v>1.1226495073723322</v>
      </c>
      <c r="S16" s="97">
        <f t="shared" si="6"/>
        <v>1.3361261298257903</v>
      </c>
      <c r="T16" s="97">
        <f t="shared" si="7"/>
        <v>1.2321897099675228</v>
      </c>
      <c r="U16" s="97">
        <f t="shared" si="8"/>
        <v>0.49505658080912718</v>
      </c>
      <c r="V16" s="97">
        <f t="shared" si="9"/>
        <v>1.1964357432537414</v>
      </c>
      <c r="W16" s="97"/>
      <c r="X16" s="97">
        <f t="shared" si="10"/>
        <v>0.25891308226137455</v>
      </c>
      <c r="Y16" s="97">
        <f t="shared" si="11"/>
        <v>4.6368552279963184</v>
      </c>
      <c r="Z16" s="97">
        <f t="shared" si="11"/>
        <v>23.323577988217767</v>
      </c>
      <c r="AA16" s="97">
        <f t="shared" si="11"/>
        <v>6.8101147005878744</v>
      </c>
      <c r="AB16" s="97">
        <f t="shared" si="11"/>
        <v>4.7131872353076716</v>
      </c>
      <c r="AC16" s="97">
        <f t="shared" si="11"/>
        <v>22.314589130540934</v>
      </c>
      <c r="AD16" s="97">
        <f t="shared" si="11"/>
        <v>23.686347385341197</v>
      </c>
      <c r="AE16" s="97">
        <f t="shared" si="11"/>
        <v>12.556539462326565</v>
      </c>
      <c r="AF16" s="97">
        <f t="shared" si="11"/>
        <v>1.6998757874202977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0.15927766513441902</v>
      </c>
      <c r="C17" s="69">
        <f>'Basic T2'!O17</f>
        <v>1.6167193332161134</v>
      </c>
      <c r="D17" s="69">
        <f>'Basic T2'!Z17</f>
        <v>3.4454398442477276</v>
      </c>
      <c r="E17" s="69">
        <f>'Basic T2'!AK17</f>
        <v>0.43443871591183852</v>
      </c>
      <c r="F17" s="69">
        <f>'Basic T2'!AV17</f>
        <v>0.5340002448321608</v>
      </c>
      <c r="G17" s="69">
        <f>'Basic T2'!BG17</f>
        <v>1.7489108236436519</v>
      </c>
      <c r="H17" s="69">
        <f>'Basic T2'!BR17</f>
        <v>0.70803593264767606</v>
      </c>
      <c r="I17" s="69">
        <f>'Basic T2'!CC17</f>
        <v>0.68488412441313673</v>
      </c>
      <c r="J17" s="69">
        <f>'Basic T2'!CN17</f>
        <v>0.25892953082080733</v>
      </c>
      <c r="K17" s="309">
        <f t="shared" si="12"/>
        <v>9.5906362148675299</v>
      </c>
      <c r="L17" s="97"/>
      <c r="M17" s="97">
        <f t="shared" si="0"/>
        <v>1.8195501974169901</v>
      </c>
      <c r="N17" s="97">
        <f t="shared" si="1"/>
        <v>2.7349659153015815</v>
      </c>
      <c r="O17" s="97">
        <f t="shared" si="2"/>
        <v>2.9367731879940107</v>
      </c>
      <c r="P17" s="97">
        <f t="shared" si="3"/>
        <v>1.3128786805699753</v>
      </c>
      <c r="Q17" s="97">
        <f t="shared" si="4"/>
        <v>1.6923526633628099</v>
      </c>
      <c r="R17" s="97">
        <f t="shared" si="5"/>
        <v>1.1394409824880407</v>
      </c>
      <c r="S17" s="97">
        <f t="shared" si="6"/>
        <v>0.51721788780894751</v>
      </c>
      <c r="T17" s="97">
        <f t="shared" si="7"/>
        <v>0.87034930342130779</v>
      </c>
      <c r="U17" s="97">
        <f t="shared" si="8"/>
        <v>0.97653566518858848</v>
      </c>
      <c r="V17" s="97">
        <f t="shared" si="9"/>
        <v>1.4859550485603201</v>
      </c>
      <c r="W17" s="97"/>
      <c r="X17" s="97">
        <f t="shared" si="10"/>
        <v>1.6607622431503</v>
      </c>
      <c r="Y17" s="97">
        <f t="shared" si="11"/>
        <v>16.857268871379503</v>
      </c>
      <c r="Z17" s="97">
        <f t="shared" si="11"/>
        <v>35.925039455740816</v>
      </c>
      <c r="AA17" s="97">
        <f t="shared" si="11"/>
        <v>4.529821652898959</v>
      </c>
      <c r="AB17" s="97">
        <f t="shared" si="11"/>
        <v>5.5679334808294216</v>
      </c>
      <c r="AC17" s="97">
        <f t="shared" si="11"/>
        <v>18.235607987429109</v>
      </c>
      <c r="AD17" s="97">
        <f t="shared" si="11"/>
        <v>7.3825752200888353</v>
      </c>
      <c r="AE17" s="97">
        <f t="shared" si="11"/>
        <v>7.1411750906725082</v>
      </c>
      <c r="AF17" s="97">
        <f t="shared" si="11"/>
        <v>2.6998159978105662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0.3643833665125969</v>
      </c>
      <c r="C18" s="69">
        <f>'Basic T2'!O18</f>
        <v>3.8714258849478664</v>
      </c>
      <c r="D18" s="69">
        <f>'Basic T2'!Z18</f>
        <v>8.7354942368212409</v>
      </c>
      <c r="E18" s="69">
        <f>'Basic T2'!AK18</f>
        <v>2.5345494912416888</v>
      </c>
      <c r="F18" s="69">
        <f>'Basic T2'!AV18</f>
        <v>2.1487903521330347</v>
      </c>
      <c r="G18" s="69">
        <f>'Basic T2'!BG18</f>
        <v>8.2753811668001358</v>
      </c>
      <c r="H18" s="69">
        <f>'Basic T2'!BR18</f>
        <v>6.1301896160210134</v>
      </c>
      <c r="I18" s="69">
        <f>'Basic T2'!CC18</f>
        <v>3.2260125988401356</v>
      </c>
      <c r="J18" s="69">
        <f>'Basic T2'!CN18</f>
        <v>0.71444956964479545</v>
      </c>
      <c r="K18" s="309">
        <f t="shared" si="12"/>
        <v>36.000676282962516</v>
      </c>
      <c r="L18" s="97"/>
      <c r="M18" s="97">
        <f t="shared" si="0"/>
        <v>4.162628990787419</v>
      </c>
      <c r="N18" s="97">
        <f t="shared" si="1"/>
        <v>6.5491997413587608</v>
      </c>
      <c r="O18" s="97">
        <f t="shared" si="2"/>
        <v>7.4458317133016472</v>
      </c>
      <c r="P18" s="97">
        <f t="shared" si="3"/>
        <v>7.6594370391610251</v>
      </c>
      <c r="Q18" s="97">
        <f t="shared" si="4"/>
        <v>6.8099427118870084</v>
      </c>
      <c r="R18" s="97">
        <f t="shared" si="5"/>
        <v>5.3915318721150749</v>
      </c>
      <c r="S18" s="97">
        <f t="shared" si="6"/>
        <v>4.4780830730019847</v>
      </c>
      <c r="T18" s="97">
        <f t="shared" si="7"/>
        <v>4.0996100188988684</v>
      </c>
      <c r="U18" s="97">
        <f t="shared" si="8"/>
        <v>2.6944994783913452</v>
      </c>
      <c r="V18" s="97">
        <f t="shared" si="9"/>
        <v>5.5778767409950003</v>
      </c>
      <c r="W18" s="97"/>
      <c r="X18" s="97">
        <f t="shared" si="10"/>
        <v>1.0121570040756234</v>
      </c>
      <c r="Y18" s="97">
        <f t="shared" si="11"/>
        <v>10.753758775303996</v>
      </c>
      <c r="Z18" s="97">
        <f t="shared" si="11"/>
        <v>24.264805939091076</v>
      </c>
      <c r="AA18" s="97">
        <f t="shared" si="11"/>
        <v>7.0402829972424046</v>
      </c>
      <c r="AB18" s="97">
        <f t="shared" si="11"/>
        <v>5.9687499624832316</v>
      </c>
      <c r="AC18" s="97">
        <f t="shared" si="11"/>
        <v>22.98673808724115</v>
      </c>
      <c r="AD18" s="97">
        <f t="shared" si="11"/>
        <v>17.027984607395151</v>
      </c>
      <c r="AE18" s="97">
        <f t="shared" si="11"/>
        <v>8.9609777702061137</v>
      </c>
      <c r="AF18" s="97">
        <f t="shared" si="11"/>
        <v>1.9845448569612341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0.36074069728539299</v>
      </c>
      <c r="C19" s="69">
        <f>'Basic T2'!O19</f>
        <v>3.4737225285699056</v>
      </c>
      <c r="D19" s="69">
        <f>'Basic T2'!Z19</f>
        <v>12.038632493020955</v>
      </c>
      <c r="E19" s="69">
        <f>'Basic T2'!AK19</f>
        <v>4.2776881629839192</v>
      </c>
      <c r="F19" s="69">
        <f>'Basic T2'!AV19</f>
        <v>3.9127864744440335</v>
      </c>
      <c r="G19" s="69">
        <f>'Basic T2'!BG19</f>
        <v>16.175558222350553</v>
      </c>
      <c r="H19" s="69">
        <f>'Basic T2'!BR19</f>
        <v>16.874710334103082</v>
      </c>
      <c r="I19" s="69">
        <f>'Basic T2'!CC19</f>
        <v>6.962743529424805</v>
      </c>
      <c r="J19" s="69">
        <f>'Basic T2'!CN19</f>
        <v>1.7056311183793602</v>
      </c>
      <c r="K19" s="309">
        <f t="shared" si="12"/>
        <v>65.782213560561999</v>
      </c>
      <c r="L19" s="97"/>
      <c r="M19" s="97">
        <f t="shared" si="0"/>
        <v>4.1210160031416612</v>
      </c>
      <c r="N19" s="97">
        <f t="shared" si="1"/>
        <v>5.876414365599687</v>
      </c>
      <c r="O19" s="97">
        <f t="shared" si="2"/>
        <v>10.261311972880122</v>
      </c>
      <c r="P19" s="97">
        <f t="shared" si="3"/>
        <v>12.927221689992777</v>
      </c>
      <c r="Q19" s="97">
        <f t="shared" si="4"/>
        <v>12.400396208201386</v>
      </c>
      <c r="R19" s="97">
        <f t="shared" si="5"/>
        <v>10.538612777733618</v>
      </c>
      <c r="S19" s="97">
        <f t="shared" si="6"/>
        <v>12.326919629283397</v>
      </c>
      <c r="T19" s="97">
        <f t="shared" si="7"/>
        <v>8.8482398185661015</v>
      </c>
      <c r="U19" s="97">
        <f t="shared" si="8"/>
        <v>6.4326753826531773</v>
      </c>
      <c r="V19" s="97">
        <f t="shared" si="9"/>
        <v>10.192171838846086</v>
      </c>
      <c r="W19" s="97"/>
      <c r="X19" s="97">
        <f t="shared" si="10"/>
        <v>0.54838637643787902</v>
      </c>
      <c r="Y19" s="97">
        <f t="shared" si="11"/>
        <v>5.2806409826447149</v>
      </c>
      <c r="Z19" s="97">
        <f t="shared" si="11"/>
        <v>18.30074094715232</v>
      </c>
      <c r="AA19" s="97">
        <f t="shared" si="11"/>
        <v>6.5028036173420816</v>
      </c>
      <c r="AB19" s="97">
        <f t="shared" si="11"/>
        <v>5.9480918361644219</v>
      </c>
      <c r="AC19" s="97">
        <f t="shared" si="11"/>
        <v>24.589562051539389</v>
      </c>
      <c r="AD19" s="97">
        <f t="shared" si="11"/>
        <v>25.652390548651088</v>
      </c>
      <c r="AE19" s="97">
        <f t="shared" si="11"/>
        <v>10.584538209579399</v>
      </c>
      <c r="AF19" s="97">
        <f t="shared" si="11"/>
        <v>2.5928454304887159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2.1210854250624619E-2</v>
      </c>
      <c r="C20" s="69">
        <f>'Basic T2'!O20</f>
        <v>0.53121186534048948</v>
      </c>
      <c r="D20" s="69">
        <f>'Basic T2'!Z20</f>
        <v>1.7375902150941029</v>
      </c>
      <c r="E20" s="69">
        <f>'Basic T2'!AK20</f>
        <v>0.88337996704072053</v>
      </c>
      <c r="F20" s="69">
        <f>'Basic T2'!AV20</f>
        <v>0.65064912960240651</v>
      </c>
      <c r="G20" s="69">
        <f>'Basic T2'!BG20</f>
        <v>3.2364702936094467</v>
      </c>
      <c r="H20" s="69">
        <f>'Basic T2'!BR20</f>
        <v>3.4467387890775787</v>
      </c>
      <c r="I20" s="69">
        <f>'Basic T2'!CC20</f>
        <v>2.7067927399278866</v>
      </c>
      <c r="J20" s="69">
        <f>'Basic T2'!CN20</f>
        <v>0.70005671205948317</v>
      </c>
      <c r="K20" s="309">
        <f t="shared" si="12"/>
        <v>13.914100566002739</v>
      </c>
      <c r="L20" s="97"/>
      <c r="M20" s="97">
        <f t="shared" si="0"/>
        <v>0.24230775863355514</v>
      </c>
      <c r="N20" s="97">
        <f t="shared" si="1"/>
        <v>0.89863856741286618</v>
      </c>
      <c r="O20" s="97">
        <f t="shared" si="2"/>
        <v>1.4810615149553623</v>
      </c>
      <c r="P20" s="97">
        <f t="shared" si="3"/>
        <v>2.669584185507361</v>
      </c>
      <c r="Q20" s="97">
        <f t="shared" si="4"/>
        <v>2.0620361096340267</v>
      </c>
      <c r="R20" s="97">
        <f t="shared" si="5"/>
        <v>2.1086077353336252</v>
      </c>
      <c r="S20" s="97">
        <f t="shared" si="6"/>
        <v>2.5178311920547216</v>
      </c>
      <c r="T20" s="97">
        <f t="shared" si="7"/>
        <v>3.4397865153039913</v>
      </c>
      <c r="U20" s="97">
        <f t="shared" si="8"/>
        <v>2.6402177643223368</v>
      </c>
      <c r="V20" s="97">
        <f t="shared" si="9"/>
        <v>2.1558244436564062</v>
      </c>
      <c r="W20" s="97"/>
      <c r="X20" s="97">
        <f t="shared" si="10"/>
        <v>0.15244143270353047</v>
      </c>
      <c r="Y20" s="97">
        <f t="shared" si="11"/>
        <v>3.8177952129973476</v>
      </c>
      <c r="Z20" s="97">
        <f t="shared" si="11"/>
        <v>12.487980856913413</v>
      </c>
      <c r="AA20" s="97">
        <f t="shared" si="11"/>
        <v>6.3488111419802609</v>
      </c>
      <c r="AB20" s="97">
        <f t="shared" si="11"/>
        <v>4.6761853309597416</v>
      </c>
      <c r="AC20" s="97">
        <f t="shared" si="11"/>
        <v>23.260362955240765</v>
      </c>
      <c r="AD20" s="97">
        <f t="shared" si="11"/>
        <v>24.771552948950422</v>
      </c>
      <c r="AE20" s="97">
        <f t="shared" si="11"/>
        <v>19.453594769478496</v>
      </c>
      <c r="AF20" s="97">
        <f t="shared" si="11"/>
        <v>5.0312753507760242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8.2514802201202782E-3</v>
      </c>
      <c r="C21" s="69">
        <f>'Basic T2'!O21</f>
        <v>8.2574286268760025E-2</v>
      </c>
      <c r="D21" s="69">
        <f>'Basic T2'!Z21</f>
        <v>0.65900255463663471</v>
      </c>
      <c r="E21" s="69">
        <f>'Basic T2'!AK21</f>
        <v>0.34371181485441654</v>
      </c>
      <c r="F21" s="69">
        <f>'Basic T2'!AV21</f>
        <v>0.52126831989112965</v>
      </c>
      <c r="G21" s="69">
        <f>'Basic T2'!BG21</f>
        <v>0.97544433999602997</v>
      </c>
      <c r="H21" s="69">
        <f>'Basic T2'!BR21</f>
        <v>1.4234246527973062</v>
      </c>
      <c r="I21" s="69">
        <f>'Basic T2'!CC21</f>
        <v>1.0706697770151621</v>
      </c>
      <c r="J21" s="69">
        <f>'Basic T2'!CN21</f>
        <v>0.67414018901356287</v>
      </c>
      <c r="K21" s="309">
        <f t="shared" si="12"/>
        <v>5.7584874146931222</v>
      </c>
      <c r="L21" s="97"/>
      <c r="M21" s="97">
        <f t="shared" si="0"/>
        <v>9.4262949239188723E-2</v>
      </c>
      <c r="N21" s="97">
        <f t="shared" si="1"/>
        <v>0.13968896999342398</v>
      </c>
      <c r="O21" s="97">
        <f t="shared" si="2"/>
        <v>0.56171087604607017</v>
      </c>
      <c r="P21" s="97">
        <f t="shared" si="3"/>
        <v>1.0387009662231657</v>
      </c>
      <c r="Q21" s="97">
        <f t="shared" si="4"/>
        <v>1.6520026685974294</v>
      </c>
      <c r="R21" s="97">
        <f t="shared" si="5"/>
        <v>0.63551625508948173</v>
      </c>
      <c r="S21" s="97">
        <f t="shared" si="6"/>
        <v>1.0398069623697419</v>
      </c>
      <c r="T21" s="97">
        <f t="shared" si="7"/>
        <v>1.3606048985554779</v>
      </c>
      <c r="U21" s="97">
        <f t="shared" si="8"/>
        <v>2.5424753052378306</v>
      </c>
      <c r="V21" s="97">
        <f t="shared" si="9"/>
        <v>0.89220915632993814</v>
      </c>
      <c r="W21" s="97"/>
      <c r="X21" s="97">
        <f t="shared" si="10"/>
        <v>0.14329249377303729</v>
      </c>
      <c r="Y21" s="97">
        <f t="shared" si="11"/>
        <v>1.4339579184989939</v>
      </c>
      <c r="Z21" s="97">
        <f t="shared" si="11"/>
        <v>11.4440217921663</v>
      </c>
      <c r="AA21" s="97">
        <f t="shared" si="11"/>
        <v>5.968786420847521</v>
      </c>
      <c r="AB21" s="97">
        <f t="shared" si="11"/>
        <v>9.0521743359390285</v>
      </c>
      <c r="AC21" s="97">
        <f t="shared" si="11"/>
        <v>16.939245842703865</v>
      </c>
      <c r="AD21" s="97">
        <f t="shared" si="11"/>
        <v>24.718724732563516</v>
      </c>
      <c r="AE21" s="97">
        <f t="shared" si="11"/>
        <v>18.592899487516195</v>
      </c>
      <c r="AF21" s="97">
        <f t="shared" si="11"/>
        <v>11.706896975991546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1.3420524887642676E-2</v>
      </c>
      <c r="C22" s="69">
        <f>'Basic T2'!O22</f>
        <v>0.35248296770527748</v>
      </c>
      <c r="D22" s="69">
        <f>'Basic T2'!Z22</f>
        <v>0.99645596054307051</v>
      </c>
      <c r="E22" s="69">
        <f>'Basic T2'!AK22</f>
        <v>0.38017445393999533</v>
      </c>
      <c r="F22" s="69">
        <f>'Basic T2'!AV22</f>
        <v>1.5328517164551563</v>
      </c>
      <c r="G22" s="69">
        <f>'Basic T2'!BG22</f>
        <v>10.239061651884585</v>
      </c>
      <c r="H22" s="69">
        <f>'Basic T2'!BR22</f>
        <v>5.1083640447232064</v>
      </c>
      <c r="I22" s="69">
        <f>'Basic T2'!CC22</f>
        <v>2.4469617244408934</v>
      </c>
      <c r="J22" s="69">
        <f>'Basic T2'!CN22</f>
        <v>0.96159112735680408</v>
      </c>
      <c r="K22" s="309">
        <f t="shared" si="12"/>
        <v>22.03136417193663</v>
      </c>
      <c r="L22" s="97"/>
      <c r="M22" s="97">
        <f t="shared" si="0"/>
        <v>0.15331288720324782</v>
      </c>
      <c r="N22" s="97">
        <f t="shared" si="1"/>
        <v>0.5962871121733635</v>
      </c>
      <c r="O22" s="97">
        <f t="shared" si="2"/>
        <v>0.84934443212682043</v>
      </c>
      <c r="P22" s="97">
        <f t="shared" si="3"/>
        <v>1.1488914712114191</v>
      </c>
      <c r="Q22" s="97">
        <f t="shared" si="4"/>
        <v>4.8579110402814258</v>
      </c>
      <c r="R22" s="97">
        <f t="shared" si="5"/>
        <v>6.6708984304142849</v>
      </c>
      <c r="S22" s="97">
        <f t="shared" si="6"/>
        <v>3.7316429005103275</v>
      </c>
      <c r="T22" s="97">
        <f t="shared" si="7"/>
        <v>3.1095938078439764</v>
      </c>
      <c r="U22" s="97">
        <f t="shared" si="8"/>
        <v>3.6265775796839392</v>
      </c>
      <c r="V22" s="97">
        <f t="shared" si="9"/>
        <v>3.4134979249040756</v>
      </c>
      <c r="W22" s="97"/>
      <c r="X22" s="97">
        <f t="shared" si="10"/>
        <v>6.0915541965111855E-2</v>
      </c>
      <c r="Y22" s="97">
        <f t="shared" si="11"/>
        <v>1.5999143991013838</v>
      </c>
      <c r="Z22" s="97">
        <f t="shared" si="11"/>
        <v>4.522897233083496</v>
      </c>
      <c r="AA22" s="97">
        <f t="shared" si="11"/>
        <v>1.7256056001482576</v>
      </c>
      <c r="AB22" s="97">
        <f t="shared" si="11"/>
        <v>6.9575887561592316</v>
      </c>
      <c r="AC22" s="97">
        <f t="shared" si="11"/>
        <v>46.474932609606704</v>
      </c>
      <c r="AD22" s="97">
        <f t="shared" si="11"/>
        <v>23.186780468320698</v>
      </c>
      <c r="AE22" s="97">
        <f t="shared" si="11"/>
        <v>11.106719063533129</v>
      </c>
      <c r="AF22" s="97">
        <f t="shared" si="11"/>
        <v>4.364646328081994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4.5957018017035453E-3</v>
      </c>
      <c r="C23" s="69">
        <f>'Basic T2'!O23</f>
        <v>0.13090805547451345</v>
      </c>
      <c r="D23" s="69">
        <f>'Basic T2'!Z23</f>
        <v>0.54416249091878988</v>
      </c>
      <c r="E23" s="69">
        <f>'Basic T2'!AK23</f>
        <v>0.36516812926095116</v>
      </c>
      <c r="F23" s="69">
        <f>'Basic T2'!AV23</f>
        <v>0.54347740272195577</v>
      </c>
      <c r="G23" s="69">
        <f>'Basic T2'!BG23</f>
        <v>7.233175329757854</v>
      </c>
      <c r="H23" s="69">
        <f>'Basic T2'!BR23</f>
        <v>6.0957268012114714</v>
      </c>
      <c r="I23" s="69">
        <f>'Basic T2'!CC23</f>
        <v>2.7948892128705398</v>
      </c>
      <c r="J23" s="69">
        <f>'Basic T2'!CN23</f>
        <v>1.325420618048359</v>
      </c>
      <c r="K23" s="309">
        <f t="shared" si="12"/>
        <v>19.037523742066139</v>
      </c>
      <c r="L23" s="97"/>
      <c r="M23" s="97">
        <f t="shared" si="0"/>
        <v>5.2500205308147106E-2</v>
      </c>
      <c r="N23" s="97">
        <f t="shared" si="1"/>
        <v>0.2214540659008398</v>
      </c>
      <c r="O23" s="97">
        <f t="shared" si="2"/>
        <v>0.46382519663211796</v>
      </c>
      <c r="P23" s="97">
        <f t="shared" si="3"/>
        <v>1.1035421894295756</v>
      </c>
      <c r="Q23" s="97">
        <f t="shared" si="4"/>
        <v>1.7223876559515219</v>
      </c>
      <c r="R23" s="97">
        <f t="shared" si="5"/>
        <v>4.7125195251961252</v>
      </c>
      <c r="S23" s="97">
        <f t="shared" si="6"/>
        <v>4.4529081017020298</v>
      </c>
      <c r="T23" s="97">
        <f t="shared" si="7"/>
        <v>3.5517393276504792</v>
      </c>
      <c r="U23" s="97">
        <f t="shared" si="8"/>
        <v>4.9987365318954726</v>
      </c>
      <c r="V23" s="97">
        <f t="shared" si="9"/>
        <v>2.949637947142266</v>
      </c>
      <c r="W23" s="97"/>
      <c r="X23" s="97">
        <f t="shared" si="10"/>
        <v>2.4140228865735743E-2</v>
      </c>
      <c r="Y23" s="97">
        <f t="shared" si="11"/>
        <v>0.6876317384978663</v>
      </c>
      <c r="Z23" s="97">
        <f t="shared" si="11"/>
        <v>2.8583680224985608</v>
      </c>
      <c r="AA23" s="97">
        <f t="shared" si="11"/>
        <v>1.9181493045445812</v>
      </c>
      <c r="AB23" s="97">
        <f t="shared" si="11"/>
        <v>2.85476940218367</v>
      </c>
      <c r="AC23" s="97">
        <f t="shared" si="11"/>
        <v>37.994307598813997</v>
      </c>
      <c r="AD23" s="97">
        <f t="shared" si="11"/>
        <v>32.019536173930483</v>
      </c>
      <c r="AE23" s="97">
        <f t="shared" si="11"/>
        <v>14.680949322704356</v>
      </c>
      <c r="AF23" s="97">
        <f t="shared" si="11"/>
        <v>6.9621482079607446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3.7792605068981057E-2</v>
      </c>
      <c r="C24" s="69">
        <f>'Basic T2'!O24</f>
        <v>0.37976987112482502</v>
      </c>
      <c r="D24" s="69">
        <f>'Basic T2'!Z24</f>
        <v>0.87495984297899398</v>
      </c>
      <c r="E24" s="69">
        <f>'Basic T2'!AK24</f>
        <v>0.3351893024594651</v>
      </c>
      <c r="F24" s="69">
        <f>'Basic T2'!AV24</f>
        <v>0.3303396905675503</v>
      </c>
      <c r="G24" s="69">
        <f>'Basic T2'!BG24</f>
        <v>3.0115126570656701</v>
      </c>
      <c r="H24" s="69">
        <f>'Basic T2'!BR24</f>
        <v>3.0859604709273345</v>
      </c>
      <c r="I24" s="69">
        <f>'Basic T2'!CC24</f>
        <v>2.2494784411015445</v>
      </c>
      <c r="J24" s="69">
        <f>'Basic T2'!CN24</f>
        <v>0.98102055155511014</v>
      </c>
      <c r="K24" s="309">
        <f t="shared" si="12"/>
        <v>11.286023432849474</v>
      </c>
      <c r="L24" s="97"/>
      <c r="M24" s="97">
        <f t="shared" si="0"/>
        <v>0.43173373966860695</v>
      </c>
      <c r="N24" s="97">
        <f t="shared" si="1"/>
        <v>0.64244772227637437</v>
      </c>
      <c r="O24" s="97">
        <f t="shared" si="2"/>
        <v>0.74578536372420468</v>
      </c>
      <c r="P24" s="97">
        <f t="shared" si="3"/>
        <v>1.0129458380119503</v>
      </c>
      <c r="Q24" s="97">
        <f t="shared" si="4"/>
        <v>1.0469119828253133</v>
      </c>
      <c r="R24" s="97">
        <f t="shared" si="5"/>
        <v>1.9620445447258823</v>
      </c>
      <c r="S24" s="97">
        <f t="shared" si="6"/>
        <v>2.2542838336838749</v>
      </c>
      <c r="T24" s="97">
        <f t="shared" si="7"/>
        <v>2.8586324671368386</v>
      </c>
      <c r="U24" s="97">
        <f t="shared" si="8"/>
        <v>3.699854372885464</v>
      </c>
      <c r="V24" s="97">
        <f t="shared" si="9"/>
        <v>1.7486351397850814</v>
      </c>
      <c r="W24" s="97"/>
      <c r="X24" s="97">
        <f t="shared" si="10"/>
        <v>0.33486201135273785</v>
      </c>
      <c r="Y24" s="97">
        <f t="shared" ref="Y24:AG32" si="13">IF($K24&gt;0,C24/$K24*100,0)</f>
        <v>3.3649573154301122</v>
      </c>
      <c r="Z24" s="97">
        <f t="shared" si="13"/>
        <v>7.7525963700580913</v>
      </c>
      <c r="AA24" s="97">
        <f t="shared" si="13"/>
        <v>2.9699504387333806</v>
      </c>
      <c r="AB24" s="97">
        <f t="shared" si="13"/>
        <v>2.9269803711912616</v>
      </c>
      <c r="AC24" s="97">
        <f t="shared" si="13"/>
        <v>26.683558429448777</v>
      </c>
      <c r="AD24" s="97">
        <f t="shared" si="13"/>
        <v>27.343204533363235</v>
      </c>
      <c r="AE24" s="97">
        <f t="shared" si="13"/>
        <v>19.931541472385554</v>
      </c>
      <c r="AF24" s="97">
        <f t="shared" si="13"/>
        <v>8.6923490580368572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3.0641124797941524E-2</v>
      </c>
      <c r="C25" s="69">
        <f>'Basic T2'!O25</f>
        <v>1.635948864134436</v>
      </c>
      <c r="D25" s="69">
        <f>'Basic T2'!Z25</f>
        <v>5.3343666244794221</v>
      </c>
      <c r="E25" s="69">
        <f>'Basic T2'!AK25</f>
        <v>4.246076573671024</v>
      </c>
      <c r="F25" s="69">
        <f>'Basic T2'!AV25</f>
        <v>2.4880335230847792</v>
      </c>
      <c r="G25" s="69">
        <f>'Basic T2'!BG25</f>
        <v>21.507914674649172</v>
      </c>
      <c r="H25" s="69">
        <f>'Basic T2'!BR25</f>
        <v>15.175037701737009</v>
      </c>
      <c r="I25" s="69">
        <f>'Basic T2'!CC25</f>
        <v>1.8862936285236385</v>
      </c>
      <c r="J25" s="69">
        <f>'Basic T2'!CN25</f>
        <v>0.45415598482772529</v>
      </c>
      <c r="K25" s="309">
        <f t="shared" si="12"/>
        <v>52.758468699905151</v>
      </c>
      <c r="L25" s="97"/>
      <c r="M25" s="97">
        <f t="shared" si="0"/>
        <v>0.3500369284552326</v>
      </c>
      <c r="N25" s="97">
        <f t="shared" si="1"/>
        <v>2.7674960586284567</v>
      </c>
      <c r="O25" s="97">
        <f t="shared" si="2"/>
        <v>4.5468287318543315</v>
      </c>
      <c r="P25" s="97">
        <f t="shared" si="3"/>
        <v>12.831691111920964</v>
      </c>
      <c r="Q25" s="97">
        <f t="shared" si="4"/>
        <v>7.8850715895306482</v>
      </c>
      <c r="R25" s="97">
        <f t="shared" si="5"/>
        <v>14.012721001459482</v>
      </c>
      <c r="S25" s="97">
        <f t="shared" si="6"/>
        <v>11.085314439004868</v>
      </c>
      <c r="T25" s="97">
        <f t="shared" si="7"/>
        <v>2.3970979719238907</v>
      </c>
      <c r="U25" s="97">
        <f t="shared" si="8"/>
        <v>1.7128193734303945</v>
      </c>
      <c r="V25" s="97">
        <f t="shared" si="9"/>
        <v>8.1742974253787324</v>
      </c>
      <c r="W25" s="97"/>
      <c r="X25" s="97">
        <f t="shared" si="10"/>
        <v>5.8078116277845288E-2</v>
      </c>
      <c r="Y25" s="97">
        <f t="shared" si="13"/>
        <v>3.1008270415122512</v>
      </c>
      <c r="Z25" s="97">
        <f t="shared" si="13"/>
        <v>10.110920115634462</v>
      </c>
      <c r="AA25" s="97">
        <f t="shared" si="13"/>
        <v>8.0481421813492808</v>
      </c>
      <c r="AB25" s="97">
        <f t="shared" si="13"/>
        <v>4.7158941197420541</v>
      </c>
      <c r="AC25" s="97">
        <f t="shared" si="13"/>
        <v>40.7667531007924</v>
      </c>
      <c r="AD25" s="97">
        <f t="shared" si="13"/>
        <v>28.763226218816111</v>
      </c>
      <c r="AE25" s="97">
        <f t="shared" si="13"/>
        <v>3.5753380926445075</v>
      </c>
      <c r="AF25" s="97">
        <f t="shared" si="13"/>
        <v>0.86082101323107918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2.2306363525231198E-2</v>
      </c>
      <c r="C26" s="69">
        <f>'Basic T2'!O26</f>
        <v>0.22968030830976432</v>
      </c>
      <c r="D26" s="69">
        <f>'Basic T2'!Z26</f>
        <v>1.1993195534790493</v>
      </c>
      <c r="E26" s="69">
        <f>'Basic T2'!AK26</f>
        <v>0.77266104483248033</v>
      </c>
      <c r="F26" s="69">
        <f>'Basic T2'!AV26</f>
        <v>1.0073011567178942</v>
      </c>
      <c r="G26" s="69">
        <f>'Basic T2'!BG26</f>
        <v>3.9458212079933435</v>
      </c>
      <c r="H26" s="69">
        <f>'Basic T2'!BR26</f>
        <v>3.9933547451945084</v>
      </c>
      <c r="I26" s="69">
        <f>'Basic T2'!CC26</f>
        <v>2.3510284980247973</v>
      </c>
      <c r="J26" s="69">
        <f>'Basic T2'!CN26</f>
        <v>0.76127342911465812</v>
      </c>
      <c r="K26" s="309">
        <f t="shared" si="12"/>
        <v>14.282746307191728</v>
      </c>
      <c r="L26" s="97"/>
      <c r="M26" s="97">
        <f t="shared" si="0"/>
        <v>0.25482259626129355</v>
      </c>
      <c r="N26" s="97">
        <f t="shared" si="1"/>
        <v>0.38854475340104955</v>
      </c>
      <c r="O26" s="97">
        <f t="shared" si="2"/>
        <v>1.0222583088700645</v>
      </c>
      <c r="P26" s="97">
        <f t="shared" si="3"/>
        <v>2.3349903586248089</v>
      </c>
      <c r="Q26" s="97">
        <f t="shared" si="4"/>
        <v>3.1923371044816031</v>
      </c>
      <c r="R26" s="97">
        <f t="shared" si="5"/>
        <v>2.570760231554361</v>
      </c>
      <c r="S26" s="97">
        <f t="shared" si="6"/>
        <v>2.9171323252729846</v>
      </c>
      <c r="T26" s="97">
        <f t="shared" si="7"/>
        <v>2.987682065682113</v>
      </c>
      <c r="U26" s="97">
        <f t="shared" si="8"/>
        <v>2.8710925792599498</v>
      </c>
      <c r="V26" s="97">
        <f t="shared" si="9"/>
        <v>2.2129417180454447</v>
      </c>
      <c r="W26" s="97"/>
      <c r="X26" s="97">
        <f t="shared" si="10"/>
        <v>0.15617699177362951</v>
      </c>
      <c r="Y26" s="97">
        <f t="shared" si="13"/>
        <v>1.6080962538284</v>
      </c>
      <c r="Z26" s="97">
        <f t="shared" si="13"/>
        <v>8.3969814185886733</v>
      </c>
      <c r="AA26" s="97">
        <f t="shared" si="13"/>
        <v>5.4097512356109396</v>
      </c>
      <c r="AB26" s="97">
        <f t="shared" si="13"/>
        <v>7.0525733290571182</v>
      </c>
      <c r="AC26" s="97">
        <f t="shared" si="13"/>
        <v>27.62648809358549</v>
      </c>
      <c r="AD26" s="97">
        <f t="shared" si="13"/>
        <v>27.959291996832235</v>
      </c>
      <c r="AE26" s="97">
        <f t="shared" si="13"/>
        <v>16.4606193196962</v>
      </c>
      <c r="AF26" s="97">
        <f t="shared" si="13"/>
        <v>5.3300213610273079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1.0856566813014202E-3</v>
      </c>
      <c r="C27" s="69">
        <f>'Basic T2'!O27</f>
        <v>2.1140709230106341E-2</v>
      </c>
      <c r="D27" s="69">
        <f>'Basic T2'!Z27</f>
        <v>0.10706920312730463</v>
      </c>
      <c r="E27" s="69">
        <f>'Basic T2'!AK27</f>
        <v>3.3556003620223131E-2</v>
      </c>
      <c r="F27" s="69">
        <f>'Basic T2'!AV27</f>
        <v>2.6693545537027834E-2</v>
      </c>
      <c r="G27" s="69">
        <f>'Basic T2'!BG27</f>
        <v>0.13256169015687444</v>
      </c>
      <c r="H27" s="69">
        <f>'Basic T2'!BR27</f>
        <v>0.17907112375819043</v>
      </c>
      <c r="I27" s="69">
        <f>'Basic T2'!CC27</f>
        <v>0.14707242245394206</v>
      </c>
      <c r="J27" s="69">
        <f>'Basic T2'!CN27</f>
        <v>3.9658840166509474E-2</v>
      </c>
      <c r="K27" s="309">
        <f t="shared" si="12"/>
        <v>0.68790919473147971</v>
      </c>
      <c r="L27" s="97"/>
      <c r="M27" s="97">
        <f t="shared" si="0"/>
        <v>1.2402283943087502E-2</v>
      </c>
      <c r="N27" s="97">
        <f t="shared" si="1"/>
        <v>3.5763238542229688E-2</v>
      </c>
      <c r="O27" s="97">
        <f t="shared" si="2"/>
        <v>9.1262067897983162E-2</v>
      </c>
      <c r="P27" s="97">
        <f t="shared" si="3"/>
        <v>0.10140661995479246</v>
      </c>
      <c r="Q27" s="97">
        <f t="shared" si="4"/>
        <v>8.4597138899035931E-2</v>
      </c>
      <c r="R27" s="97">
        <f t="shared" si="5"/>
        <v>8.6365880084118316E-2</v>
      </c>
      <c r="S27" s="97">
        <f t="shared" si="6"/>
        <v>0.13081085878147614</v>
      </c>
      <c r="T27" s="97">
        <f t="shared" si="7"/>
        <v>0.18689932482368038</v>
      </c>
      <c r="U27" s="97">
        <f t="shared" si="8"/>
        <v>0.14957070265350386</v>
      </c>
      <c r="V27" s="97">
        <f t="shared" si="9"/>
        <v>0.10658335046403652</v>
      </c>
      <c r="W27" s="97"/>
      <c r="X27" s="97">
        <f t="shared" si="10"/>
        <v>0.15781976598309583</v>
      </c>
      <c r="Y27" s="97">
        <f t="shared" si="13"/>
        <v>3.0731831166115553</v>
      </c>
      <c r="Z27" s="97">
        <f t="shared" si="13"/>
        <v>15.564438438578845</v>
      </c>
      <c r="AA27" s="97">
        <f t="shared" si="13"/>
        <v>4.8779699235335077</v>
      </c>
      <c r="AB27" s="97">
        <f t="shared" si="13"/>
        <v>3.8803879554840757</v>
      </c>
      <c r="AC27" s="97">
        <f t="shared" si="13"/>
        <v>19.270230892700731</v>
      </c>
      <c r="AD27" s="97">
        <f t="shared" si="13"/>
        <v>26.031215330402656</v>
      </c>
      <c r="AE27" s="97">
        <f t="shared" si="13"/>
        <v>21.379627366566993</v>
      </c>
      <c r="AF27" s="97">
        <f t="shared" si="13"/>
        <v>5.7651272101385427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7.7604434606615424E-2</v>
      </c>
      <c r="C28" s="69">
        <f>'Basic T2'!O28</f>
        <v>1.0805985944138436</v>
      </c>
      <c r="D28" s="69">
        <f>'Basic T2'!Z28</f>
        <v>4.5771601868325158</v>
      </c>
      <c r="E28" s="69">
        <f>'Basic T2'!AK28</f>
        <v>1.4897930579320182</v>
      </c>
      <c r="F28" s="69">
        <f>'Basic T2'!AV28</f>
        <v>1.1819054686452126</v>
      </c>
      <c r="G28" s="69">
        <f>'Basic T2'!BG28</f>
        <v>12.195478503947818</v>
      </c>
      <c r="H28" s="69">
        <f>'Basic T2'!BR28</f>
        <v>11.375696191705597</v>
      </c>
      <c r="I28" s="69">
        <f>'Basic T2'!CC28</f>
        <v>6.7747360289758536</v>
      </c>
      <c r="J28" s="69">
        <f>'Basic T2'!CN28</f>
        <v>2.5925787262265301</v>
      </c>
      <c r="K28" s="309">
        <f t="shared" si="12"/>
        <v>41.345551193285999</v>
      </c>
      <c r="L28" s="97"/>
      <c r="M28" s="97">
        <f t="shared" si="0"/>
        <v>0.8865346198397237</v>
      </c>
      <c r="N28" s="97">
        <f t="shared" si="1"/>
        <v>1.8280231225821559</v>
      </c>
      <c r="O28" s="97">
        <f t="shared" si="2"/>
        <v>3.9014122786921885</v>
      </c>
      <c r="P28" s="97">
        <f t="shared" si="3"/>
        <v>4.5021713594628494</v>
      </c>
      <c r="Q28" s="97">
        <f t="shared" si="4"/>
        <v>3.7456927914583065</v>
      </c>
      <c r="R28" s="97">
        <f t="shared" si="5"/>
        <v>7.9455326255568188</v>
      </c>
      <c r="S28" s="97">
        <f t="shared" si="6"/>
        <v>8.3099081350692359</v>
      </c>
      <c r="T28" s="97">
        <f t="shared" si="7"/>
        <v>8.6093202828067668</v>
      </c>
      <c r="U28" s="97">
        <f t="shared" si="8"/>
        <v>9.7777398466052414</v>
      </c>
      <c r="V28" s="97">
        <f t="shared" si="9"/>
        <v>6.4060015576371327</v>
      </c>
      <c r="W28" s="97"/>
      <c r="X28" s="97">
        <f t="shared" si="10"/>
        <v>0.1876971823251867</v>
      </c>
      <c r="Y28" s="97">
        <f t="shared" si="13"/>
        <v>2.6135788814669847</v>
      </c>
      <c r="Z28" s="97">
        <f t="shared" si="13"/>
        <v>11.070502278309908</v>
      </c>
      <c r="AA28" s="97">
        <f t="shared" si="13"/>
        <v>3.6032729397351511</v>
      </c>
      <c r="AB28" s="97">
        <f t="shared" si="13"/>
        <v>2.8586037301085474</v>
      </c>
      <c r="AC28" s="97">
        <f t="shared" si="13"/>
        <v>29.496470967179199</v>
      </c>
      <c r="AD28" s="97">
        <f t="shared" si="13"/>
        <v>27.513712753581252</v>
      </c>
      <c r="AE28" s="97">
        <f t="shared" si="13"/>
        <v>16.385646903834207</v>
      </c>
      <c r="AF28" s="97">
        <f t="shared" si="13"/>
        <v>6.2705143634595739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3.9749889686503712E-2</v>
      </c>
      <c r="C29" s="69">
        <f>'Basic T2'!O29</f>
        <v>0.40723928165155909</v>
      </c>
      <c r="D29" s="69">
        <f>'Basic T2'!Z29</f>
        <v>1.7735645307933432</v>
      </c>
      <c r="E29" s="69">
        <f>'Basic T2'!AK29</f>
        <v>0.57243358422685087</v>
      </c>
      <c r="F29" s="69">
        <f>'Basic T2'!AV29</f>
        <v>0.73583090365496762</v>
      </c>
      <c r="G29" s="69">
        <f>'Basic T2'!BG29</f>
        <v>3.4498913334074564</v>
      </c>
      <c r="H29" s="69">
        <f>'Basic T2'!BR29</f>
        <v>3.1995933758363981</v>
      </c>
      <c r="I29" s="69">
        <f>'Basic T2'!CC29</f>
        <v>1.4820584986204617</v>
      </c>
      <c r="J29" s="69">
        <f>'Basic T2'!CN29</f>
        <v>0.50121922614101477</v>
      </c>
      <c r="K29" s="309">
        <f t="shared" si="12"/>
        <v>12.161580624018555</v>
      </c>
      <c r="L29" s="97"/>
      <c r="M29" s="97">
        <f t="shared" si="0"/>
        <v>0.45409329403053855</v>
      </c>
      <c r="N29" s="97">
        <f t="shared" si="1"/>
        <v>0.68891707534249591</v>
      </c>
      <c r="O29" s="97">
        <f t="shared" si="2"/>
        <v>1.5117247714851039</v>
      </c>
      <c r="P29" s="97">
        <f t="shared" si="3"/>
        <v>1.7299007230428338</v>
      </c>
      <c r="Q29" s="97">
        <f t="shared" si="4"/>
        <v>2.3319940423932719</v>
      </c>
      <c r="R29" s="97">
        <f t="shared" si="5"/>
        <v>2.2476546644185653</v>
      </c>
      <c r="S29" s="97">
        <f t="shared" si="6"/>
        <v>2.3372922918039047</v>
      </c>
      <c r="T29" s="97">
        <f t="shared" si="7"/>
        <v>1.8833968198770039</v>
      </c>
      <c r="U29" s="97">
        <f t="shared" si="8"/>
        <v>1.8903152871491358</v>
      </c>
      <c r="V29" s="97">
        <f t="shared" si="9"/>
        <v>1.8842923161571874</v>
      </c>
      <c r="W29" s="97"/>
      <c r="X29" s="97">
        <f>IF($K29&gt;0,B29/$K29*100,0)</f>
        <v>0.32684805466815336</v>
      </c>
      <c r="Y29" s="97">
        <f t="shared" si="13"/>
        <v>3.3485719845270809</v>
      </c>
      <c r="Z29" s="97">
        <f t="shared" si="13"/>
        <v>14.583339005216441</v>
      </c>
      <c r="AA29" s="97">
        <f t="shared" si="13"/>
        <v>4.70690119914447</v>
      </c>
      <c r="AB29" s="97">
        <f t="shared" si="13"/>
        <v>6.0504545124811804</v>
      </c>
      <c r="AC29" s="97">
        <f t="shared" si="13"/>
        <v>28.367129570263934</v>
      </c>
      <c r="AD29" s="97">
        <f t="shared" si="13"/>
        <v>26.309025732373559</v>
      </c>
      <c r="AE29" s="97">
        <f t="shared" si="13"/>
        <v>12.186397018932434</v>
      </c>
      <c r="AF29" s="97">
        <f t="shared" si="13"/>
        <v>4.121332922392754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3.4071835098236213E-2</v>
      </c>
      <c r="C30" s="69">
        <f>'Basic T2'!O30</f>
        <v>0.22004063848237296</v>
      </c>
      <c r="D30" s="69">
        <f>'Basic T2'!Z30</f>
        <v>0.61398071718429625</v>
      </c>
      <c r="E30" s="69">
        <f>'Basic T2'!AK30</f>
        <v>0.30233168173153802</v>
      </c>
      <c r="F30" s="69">
        <f>'Basic T2'!AV30</f>
        <v>0.64968696204781906</v>
      </c>
      <c r="G30" s="69">
        <f>'Basic T2'!BG30</f>
        <v>5.2210407108941164</v>
      </c>
      <c r="H30" s="69">
        <f>'Basic T2'!BR30</f>
        <v>5.9590650637339069</v>
      </c>
      <c r="I30" s="69">
        <f>'Basic T2'!CC30</f>
        <v>4.5777835763824779</v>
      </c>
      <c r="J30" s="69">
        <f>'Basic T2'!CN30</f>
        <v>1.7875962830299952</v>
      </c>
      <c r="K30" s="309">
        <f t="shared" si="12"/>
        <v>19.365597468584756</v>
      </c>
      <c r="L30" s="97"/>
      <c r="M30" s="97">
        <f t="shared" si="0"/>
        <v>0.38922854768768178</v>
      </c>
      <c r="N30" s="97">
        <f t="shared" si="1"/>
        <v>0.37223755160602273</v>
      </c>
      <c r="O30" s="97">
        <f t="shared" si="2"/>
        <v>0.52333582639167098</v>
      </c>
      <c r="P30" s="97">
        <f t="shared" si="3"/>
        <v>0.91364973900427415</v>
      </c>
      <c r="Q30" s="97">
        <f t="shared" si="4"/>
        <v>2.0589868098642876</v>
      </c>
      <c r="R30" s="97">
        <f t="shared" si="5"/>
        <v>3.4015843900131286</v>
      </c>
      <c r="S30" s="97">
        <f t="shared" si="6"/>
        <v>4.3530771581817955</v>
      </c>
      <c r="T30" s="97">
        <f t="shared" si="7"/>
        <v>5.817437731283424</v>
      </c>
      <c r="U30" s="97">
        <f t="shared" si="8"/>
        <v>6.741801600627106</v>
      </c>
      <c r="V30" s="97">
        <f t="shared" si="9"/>
        <v>3.0004690702605221</v>
      </c>
      <c r="W30" s="97"/>
      <c r="X30" s="97">
        <f t="shared" si="10"/>
        <v>0.17594001503701703</v>
      </c>
      <c r="Y30" s="97">
        <f t="shared" si="13"/>
        <v>1.1362450285323089</v>
      </c>
      <c r="Z30" s="97">
        <f t="shared" si="13"/>
        <v>3.1704713380535128</v>
      </c>
      <c r="AA30" s="97">
        <f t="shared" si="13"/>
        <v>1.561179210824692</v>
      </c>
      <c r="AB30" s="97">
        <f t="shared" si="13"/>
        <v>3.3548511121423119</v>
      </c>
      <c r="AC30" s="97">
        <f t="shared" si="13"/>
        <v>26.96039055528129</v>
      </c>
      <c r="AD30" s="97">
        <f t="shared" si="13"/>
        <v>30.771397956612578</v>
      </c>
      <c r="AE30" s="97">
        <f t="shared" si="13"/>
        <v>23.63874176259548</v>
      </c>
      <c r="AF30" s="97">
        <f t="shared" si="13"/>
        <v>9.2307830209208266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4.6038704910250507E-2</v>
      </c>
      <c r="C31" s="69">
        <f>'Basic T2'!O31</f>
        <v>0.27288235366578667</v>
      </c>
      <c r="D31" s="69">
        <f>'Basic T2'!Z31</f>
        <v>1.0751510220984379</v>
      </c>
      <c r="E31" s="69">
        <f>'Basic T2'!AK31</f>
        <v>0.50470880927995121</v>
      </c>
      <c r="F31" s="69">
        <f>'Basic T2'!AV31</f>
        <v>0.79310045966678799</v>
      </c>
      <c r="G31" s="69">
        <f>'Basic T2'!BG31</f>
        <v>5.4395251804957176</v>
      </c>
      <c r="H31" s="69">
        <f>'Basic T2'!BR31</f>
        <v>7.1948154202840691</v>
      </c>
      <c r="I31" s="69">
        <f>'Basic T2'!CC31</f>
        <v>5.8180102502386219</v>
      </c>
      <c r="J31" s="69">
        <f>'Basic T2'!CN31</f>
        <v>2.7048361591036625</v>
      </c>
      <c r="K31" s="309">
        <f t="shared" si="12"/>
        <v>23.849068359743285</v>
      </c>
      <c r="L31" s="97"/>
      <c r="M31" s="97">
        <f t="shared" si="0"/>
        <v>0.52593522473834087</v>
      </c>
      <c r="N31" s="97">
        <f t="shared" si="1"/>
        <v>0.46162863326347947</v>
      </c>
      <c r="O31" s="97">
        <f t="shared" si="2"/>
        <v>0.9164213678014298</v>
      </c>
      <c r="P31" s="97">
        <f t="shared" si="3"/>
        <v>1.5252356922396682</v>
      </c>
      <c r="Q31" s="97">
        <f t="shared" si="4"/>
        <v>2.5134926214373179</v>
      </c>
      <c r="R31" s="97">
        <f t="shared" si="5"/>
        <v>3.5439302176766394</v>
      </c>
      <c r="S31" s="97">
        <f t="shared" si="6"/>
        <v>5.2557886729546981</v>
      </c>
      <c r="T31" s="97">
        <f t="shared" si="7"/>
        <v>7.3935151773771883</v>
      </c>
      <c r="U31" s="97">
        <f t="shared" si="8"/>
        <v>10.201111358303917</v>
      </c>
      <c r="V31" s="97">
        <f t="shared" si="9"/>
        <v>3.6951295762509764</v>
      </c>
      <c r="W31" s="97"/>
      <c r="X31" s="97">
        <f t="shared" si="10"/>
        <v>0.19304194283732631</v>
      </c>
      <c r="Y31" s="97">
        <f t="shared" si="13"/>
        <v>1.1442055075258462</v>
      </c>
      <c r="Z31" s="97">
        <f t="shared" si="13"/>
        <v>4.5081468419675028</v>
      </c>
      <c r="AA31" s="97">
        <f t="shared" si="13"/>
        <v>2.1162621602942315</v>
      </c>
      <c r="AB31" s="97">
        <f t="shared" si="13"/>
        <v>3.325498705876178</v>
      </c>
      <c r="AC31" s="97">
        <f t="shared" si="13"/>
        <v>22.808124403205284</v>
      </c>
      <c r="AD31" s="97">
        <f t="shared" si="13"/>
        <v>30.168119407250149</v>
      </c>
      <c r="AE31" s="97">
        <f t="shared" si="13"/>
        <v>24.395125891203776</v>
      </c>
      <c r="AF31" s="97">
        <f t="shared" si="13"/>
        <v>11.341475139839709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4.4672511126861203E-4</v>
      </c>
      <c r="C32" s="69">
        <f>'Basic T2'!O32</f>
        <v>9.1295578516218667E-2</v>
      </c>
      <c r="D32" s="69">
        <f>'Basic T2'!Z32</f>
        <v>0.39754337309344634</v>
      </c>
      <c r="E32" s="69">
        <f>'Basic T2'!AK32</f>
        <v>0.24600604565345824</v>
      </c>
      <c r="F32" s="69">
        <f>'Basic T2'!AV32</f>
        <v>0.30458648898283264</v>
      </c>
      <c r="G32" s="69">
        <f>'Basic T2'!BG32</f>
        <v>1.8805392206497182</v>
      </c>
      <c r="H32" s="69">
        <f>'Basic T2'!BR32</f>
        <v>2.8869189255414294</v>
      </c>
      <c r="I32" s="69">
        <f>'Basic T2'!CC32</f>
        <v>3.5850047880885132</v>
      </c>
      <c r="J32" s="69">
        <f>'Basic T2'!CN32</f>
        <v>1.5558134129797696</v>
      </c>
      <c r="K32" s="309">
        <f t="shared" si="12"/>
        <v>10.948154558616656</v>
      </c>
      <c r="L32" s="97"/>
      <c r="M32" s="97">
        <f t="shared" si="0"/>
        <v>5.1032815160490432E-3</v>
      </c>
      <c r="N32" s="97">
        <f t="shared" si="1"/>
        <v>0.15444257412502921</v>
      </c>
      <c r="O32" s="97">
        <f t="shared" si="2"/>
        <v>0.33885215587632522</v>
      </c>
      <c r="P32" s="97">
        <f t="shared" si="3"/>
        <v>0.74343303393634808</v>
      </c>
      <c r="Q32" s="97">
        <f t="shared" si="4"/>
        <v>0.96529498037297401</v>
      </c>
      <c r="R32" s="97">
        <f t="shared" si="5"/>
        <v>1.2251988084333605</v>
      </c>
      <c r="S32" s="97">
        <f t="shared" si="6"/>
        <v>2.1088846484959753</v>
      </c>
      <c r="T32" s="97">
        <f t="shared" si="7"/>
        <v>4.555816537211359</v>
      </c>
      <c r="U32" s="97">
        <f t="shared" si="8"/>
        <v>5.8676477779004932</v>
      </c>
      <c r="V32" s="97">
        <f t="shared" si="9"/>
        <v>1.696286374993091</v>
      </c>
      <c r="W32" s="97"/>
      <c r="X32" s="97">
        <f t="shared" si="10"/>
        <v>4.0803690601629358E-3</v>
      </c>
      <c r="Y32" s="97">
        <f t="shared" si="13"/>
        <v>0.8338901138764544</v>
      </c>
      <c r="Z32" s="97">
        <f t="shared" si="13"/>
        <v>3.6311450570503965</v>
      </c>
      <c r="AA32" s="97">
        <f t="shared" si="13"/>
        <v>2.2470092501556911</v>
      </c>
      <c r="AB32" s="97">
        <f t="shared" si="13"/>
        <v>2.7820806452089255</v>
      </c>
      <c r="AC32" s="97">
        <f t="shared" si="13"/>
        <v>17.176769021493719</v>
      </c>
      <c r="AD32" s="97">
        <f t="shared" si="13"/>
        <v>26.369000456513497</v>
      </c>
      <c r="AE32" s="97">
        <f t="shared" si="13"/>
        <v>32.745288430980033</v>
      </c>
      <c r="AF32" s="97">
        <f t="shared" si="13"/>
        <v>14.210736655661108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3.7930929813642753E-2</v>
      </c>
      <c r="C33" s="69">
        <f>'Basic T2'!O33</f>
        <v>0.84932448913997516</v>
      </c>
      <c r="D33" s="69">
        <f>'Basic T2'!Z33</f>
        <v>3.3879304116594575</v>
      </c>
      <c r="E33" s="69">
        <f>'Basic T2'!AK33</f>
        <v>1.70809158809257</v>
      </c>
      <c r="F33" s="69">
        <f>'Basic T2'!AV33</f>
        <v>1.4920534649721804</v>
      </c>
      <c r="G33" s="69">
        <f>'Basic T2'!BG33</f>
        <v>10.239103189892372</v>
      </c>
      <c r="H33" s="69">
        <f>'Basic T2'!BR33</f>
        <v>15.956317929623765</v>
      </c>
      <c r="I33" s="69">
        <f>'Basic T2'!CC33</f>
        <v>13.552065775728478</v>
      </c>
      <c r="J33" s="69">
        <f>'Basic T2'!CN33</f>
        <v>5.2387380534707031</v>
      </c>
      <c r="K33" s="309">
        <f t="shared" ref="K33" si="14">SUM(B33:J33)</f>
        <v>52.461555832393145</v>
      </c>
      <c r="L33" s="97"/>
      <c r="M33" s="97">
        <f t="shared" si="0"/>
        <v>0.43331392868157642</v>
      </c>
      <c r="N33" s="97">
        <f t="shared" si="1"/>
        <v>1.436782180496293</v>
      </c>
      <c r="O33" s="97">
        <f t="shared" si="2"/>
        <v>2.8877541462121745</v>
      </c>
      <c r="P33" s="97">
        <f t="shared" si="3"/>
        <v>5.161871970275147</v>
      </c>
      <c r="Q33" s="97">
        <f t="shared" si="4"/>
        <v>4.7286132914021888</v>
      </c>
      <c r="R33" s="97">
        <f t="shared" si="5"/>
        <v>6.6709254930339243</v>
      </c>
      <c r="S33" s="97">
        <f t="shared" si="6"/>
        <v>11.656037040248272</v>
      </c>
      <c r="T33" s="97">
        <f t="shared" si="7"/>
        <v>17.221936656703711</v>
      </c>
      <c r="U33" s="97">
        <f t="shared" si="8"/>
        <v>19.757555399639578</v>
      </c>
      <c r="V33" s="97">
        <f t="shared" si="9"/>
        <v>8.128294306860063</v>
      </c>
      <c r="W33" s="97"/>
      <c r="X33" s="97">
        <f t="shared" ref="X33" si="15">IF($K33&gt;0,B33/$K33*100,0)</f>
        <v>7.2302334941850413E-2</v>
      </c>
      <c r="Y33" s="97">
        <f t="shared" ref="Y33" si="16">IF($K33&gt;0,C33/$K33*100,0)</f>
        <v>1.6189464373749043</v>
      </c>
      <c r="Z33" s="97">
        <f t="shared" ref="Z33" si="17">IF($K33&gt;0,D33/$K33*100,0)</f>
        <v>6.4579297314082531</v>
      </c>
      <c r="AA33" s="97">
        <f t="shared" ref="AA33" si="18">IF($K33&gt;0,E33/$K33*100,0)</f>
        <v>3.2558919784035156</v>
      </c>
      <c r="AB33" s="97">
        <f t="shared" ref="AB33" si="19">IF($K33&gt;0,F33/$K33*100,0)</f>
        <v>2.8440892407748426</v>
      </c>
      <c r="AC33" s="97">
        <f t="shared" ref="AC33" si="20">IF($K33&gt;0,G33/$K33*100,0)</f>
        <v>19.517345658990333</v>
      </c>
      <c r="AD33" s="97">
        <f t="shared" ref="AD33" si="21">IF($K33&gt;0,H33/$K33*100,0)</f>
        <v>30.415258709829008</v>
      </c>
      <c r="AE33" s="97">
        <f t="shared" ref="AE33" si="22">IF($K33&gt;0,I33/$K33*100,0)</f>
        <v>25.832374889958103</v>
      </c>
      <c r="AF33" s="97">
        <f>IF($K33&gt;0,J33/$K33*100,0)</f>
        <v>9.9858610183191878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8.753683485101293</v>
      </c>
      <c r="C35" s="310">
        <f t="shared" ref="C35:K35" si="24">SUM(C8:C33)</f>
        <v>59.112960939326349</v>
      </c>
      <c r="D35" s="310">
        <f t="shared" si="24"/>
        <v>117.32059725733082</v>
      </c>
      <c r="E35" s="310">
        <f t="shared" si="24"/>
        <v>33.090545405401102</v>
      </c>
      <c r="F35" s="310">
        <f t="shared" si="24"/>
        <v>31.553721419451023</v>
      </c>
      <c r="G35" s="310">
        <f t="shared" si="24"/>
        <v>153.4884957204888</v>
      </c>
      <c r="H35" s="310">
        <f t="shared" si="24"/>
        <v>136.89316424207158</v>
      </c>
      <c r="I35" s="310">
        <f t="shared" si="24"/>
        <v>78.690718970060075</v>
      </c>
      <c r="J35" s="310">
        <f t="shared" si="24"/>
        <v>26.515112560768877</v>
      </c>
      <c r="K35" s="310">
        <f t="shared" si="24"/>
        <v>645.41899999999987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1.3562791744744569</v>
      </c>
      <c r="Y35" s="98">
        <f t="shared" ref="Y35:AG35" si="26">IF($K35&gt;0,C35/$K35*100,0)</f>
        <v>9.1588504427862141</v>
      </c>
      <c r="Z35" s="98">
        <f t="shared" si="26"/>
        <v>18.177431599833728</v>
      </c>
      <c r="AA35" s="98">
        <f t="shared" si="26"/>
        <v>5.1269865630545599</v>
      </c>
      <c r="AB35" s="98">
        <f t="shared" si="26"/>
        <v>4.8888739593118622</v>
      </c>
      <c r="AC35" s="98">
        <f t="shared" si="26"/>
        <v>23.781217429373605</v>
      </c>
      <c r="AD35" s="98">
        <f t="shared" si="26"/>
        <v>21.209968135749275</v>
      </c>
      <c r="AE35" s="98">
        <f t="shared" si="26"/>
        <v>12.192191269556691</v>
      </c>
      <c r="AF35" s="98">
        <f t="shared" si="26"/>
        <v>4.1082014258596171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automation\Data\Results\Workbooks\LEPs\SH_LEP\[SH_LEP_MainTables.Main.xlsm]Manager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automation\Data\Results\Workbooks\LEPs\SH_LEP\[SH_LEP_MainTables.Main.xlsm]Manager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automation\Data\Results\Workbooks\LEPs\SH_LEP\[SH_LEP_MainTables.Main.xlsm]Manager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automation\Data\Results\Workbooks\LEPs\SH_LEP\[SH_LEP_MainTables.Main.xlsm]Manager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automation\Data\Results\Workbooks\LEPs\SH_LEP\[SH_LEP_MainTables.Main.xlsm]Manager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automation\Data\Results\Workbooks\LEPs\SH_LEP\[SH_LEP_MainTables.Main.xlsm]Manager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automation\Data\Results\Workbooks\LEPs\SH_LEP\[SH_LEP_MainTables.Main.xlsm]Manager</v>
      </c>
      <c r="Y79" s="91" t="str">
        <f ca="1">CELL("filename")</f>
        <v>M:\IE\Projects\Nuffield via NFER AI and automation\Data\Results\Workbooks\LEPs\SH_LEP\[SH_LEP_MainTables.Main.xlsm]Manager</v>
      </c>
      <c r="AW79" s="91" t="str">
        <f ca="1">CELL("filename")</f>
        <v>M:\IE\Projects\Nuffield via NFER AI and automation\Data\Results\Workbooks\LEPs\SH_LEP\[SH_LEP_MainTables.Main.xlsm]Manager</v>
      </c>
      <c r="BU79" s="91" t="str">
        <f ca="1">CELL("filename")</f>
        <v>M:\IE\Projects\Nuffield via NFER AI and automation\Data\Results\Workbooks\LEPs\SH_LEP\[SH_LEP_MainTables.Main.xlsm]Manager</v>
      </c>
      <c r="CS79" s="91" t="str">
        <f ca="1">CELL("filename")</f>
        <v>M:\IE\Projects\Nuffield via NFER AI and automation\Data\Results\Workbooks\LEPs\SH_LEP\[SH_LEP_MainTables.Main.xlsm]Manager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automation\Data\Results\Workbooks\LEPs\SH_LEP\[SH_LEP_MainTables.Main.xlsm]Manager</v>
      </c>
      <c r="Y96" s="91" t="str">
        <f ca="1">CELL("filename")</f>
        <v>M:\IE\Projects\Nuffield via NFER AI and automation\Data\Results\Workbooks\LEPs\SH_LEP\[SH_LEP_MainTables.Main.xlsm]Manager</v>
      </c>
      <c r="AW96" s="91" t="str">
        <f ca="1">CELL("filename")</f>
        <v>M:\IE\Projects\Nuffield via NFER AI and automation\Data\Results\Workbooks\LEPs\SH_LEP\[SH_LEP_MainTables.Main.xlsm]Manager</v>
      </c>
      <c r="BU96" s="91" t="str">
        <f ca="1">CELL("filename")</f>
        <v>M:\IE\Projects\Nuffield via NFER AI and automation\Data\Results\Workbooks\LEPs\SH_LEP\[SH_LEP_MainTables.Main.xlsm]Manager</v>
      </c>
      <c r="CS96" s="91" t="str">
        <f ca="1">CELL("filename")</f>
        <v>M:\IE\Projects\Nuffield via NFER AI and automation\Data\Results\Workbooks\LEPs\SH_LEP\[SH_LEP_MainTables.Main.xlsm]Manager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40833E7-0A4D-4593-810A-82D685ACF5B2}"/>
</file>

<file path=customXml/itemProps2.xml><?xml version="1.0" encoding="utf-8"?>
<ds:datastoreItem xmlns:ds="http://schemas.openxmlformats.org/officeDocument/2006/customXml" ds:itemID="{30CF78A1-1E9D-457B-AD00-FA6033462E57}"/>
</file>

<file path=customXml/itemProps3.xml><?xml version="1.0" encoding="utf-8"?>
<ds:datastoreItem xmlns:ds="http://schemas.openxmlformats.org/officeDocument/2006/customXml" ds:itemID="{4EF38383-5962-45B8-BC2B-9A6B23DECA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