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ST_LSIP\"/>
    </mc:Choice>
  </mc:AlternateContent>
  <xr:revisionPtr revIDLastSave="0" documentId="13_ncr:1_{D5D37CD8-779E-4754-9515-7123B9A57AB0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<sst xmlns="http://schemas.openxmlformats.org/spreadsheetml/2006/main" count="2354" uniqueCount="530">
  <si>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</si>
  <si>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</si>
  <si>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</si>
  <si>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</si>
  <si>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</si>
  <si>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</si>
  <si>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</si>
  <si>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</si>
  <si>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</si>
  <si>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</si>
  <si>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</si>
  <si>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</si>
  <si>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</si>
  <si>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</si>
  <si>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</si>
  <si>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</si>
  <si>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</si>
  <si>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</si>
  <si>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</si>
  <si>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</si>
  <si>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</si>
  <si>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</si>
  <si>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</si>
  <si>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</si>
  <si>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</si>
  <si>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</si>
  <si>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</si>
  <si>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</si>
  <si>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</si>
  <si>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</si>
  <si>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</si>
  <si>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</si>
  <si>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</si>
  <si>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</si>
  <si>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</si>
  <si>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</si>
  <si>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</si>
  <si>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</si>
  <si>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</si>
  <si>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</si>
  <si>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</si>
  <si>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</si>
  <si>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</si>
  <si>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</si>
  <si>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</si>
  <si>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</si>
  <si>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</si>
  <si>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</si>
  <si>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</si>
  <si>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</si>
  <si>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</si>
  <si>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</si>
  <si>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</si>
  <si>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</si>
  <si>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</si>
  <si>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</si>
  <si>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</si>
  <si>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</si>
  <si>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</si>
  <si>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</si>
  <si>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</si>
  <si>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</si>
  <si>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</si>
  <si>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</si>
  <si>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</si>
  <si>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</si>
  <si>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</si>
  <si>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</si>
  <si>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</si>
  <si>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</si>
  <si>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</si>
  <si>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</si>
  <si>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</si>
  <si>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</si>
  <si>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</si>
  <si>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</si>
  <si>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</si>
  <si>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</si>
  <si>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</si>
  <si>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</si>
  <si>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</si>
  <si>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</si>
  <si>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</si>
  <si>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</si>
  <si>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</si>
  <si>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</si>
  <si>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</si>
  <si>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</si>
  <si>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</si>
  <si>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</si>
  <si>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</si>
  <si>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</si>
  <si>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</si>
  <si>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</si>
  <si>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</si>
  <si>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</si>
  <si>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</si>
  <si>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</si>
  <si>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</si>
  <si>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</si>
  <si>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</si>
  <si>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</si>
  <si>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</si>
  <si>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</si>
  <si>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</si>
  <si>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</si>
  <si>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</si>
  <si>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</si>
  <si>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</si>
  <si>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</si>
  <si>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</si>
  <si>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</si>
  <si>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</si>
  <si>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</si>
  <si>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</si>
  <si>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</si>
  <si>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</si>
  <si>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</si>
  <si>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</si>
  <si>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</si>
  <si>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</si>
  <si>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</si>
  <si>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</si>
  <si>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</si>
  <si>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</si>
  <si>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</si>
  <si>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</si>
  <si>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</si>
  <si>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</si>
  <si>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</si>
  <si>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</si>
  <si>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</si>
  <si>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</si>
  <si>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</si>
  <si>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</si>
  <si>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</si>
  <si>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</si>
  <si>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</si>
  <si>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</si>
  <si>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</si>
  <si>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</si>
  <si>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</si>
  <si>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</si>
  <si>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</si>
  <si>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</si>
  <si>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</si>
  <si>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</si>
  <si>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</si>
  <si>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</si>
  <si>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</si>
  <si>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</si>
  <si>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</si>
  <si>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</si>
  <si>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</si>
  <si>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</si>
  <si>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</si>
  <si>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</si>
  <si>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</si>
  <si>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</si>
  <si>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</si>
  <si>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</si>
  <si>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</si>
  <si>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</si>
  <si>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</si>
  <si>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</si>
  <si>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</si>
  <si>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</si>
  <si>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</si>
  <si>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</si>
  <si>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</si>
  <si>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</si>
  <si>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</si>
  <si>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</si>
  <si>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</si>
  <si>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</si>
  <si>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</si>
  <si>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</si>
  <si>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</si>
  <si>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</si>
  <si>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</si>
  <si>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</si>
  <si>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</si>
  <si>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</si>
  <si>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</si>
  <si>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</si>
  <si>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</si>
  <si>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</si>
  <si>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</si>
  <si>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</si>
  <si>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</si>
  <si>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</si>
  <si>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</si>
  <si>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</si>
  <si>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</si>
  <si>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</si>
  <si>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</si>
  <si>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</si>
  <si>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</si>
  <si>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</si>
  <si>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</si>
  <si>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</si>
  <si>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</si>
  <si>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</si>
  <si>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</si>
  <si>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</si>
  <si>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</si>
  <si>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</si>
  <si>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</si>
  <si>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</si>
  <si>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</si>
  <si>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</si>
  <si>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</si>
  <si>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</si>
  <si>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</si>
  <si>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</si>
  <si>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</si>
  <si>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</si>
  <si>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</si>
  <si>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</si>
  <si>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</si>
  <si>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</si>
  <si>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</si>
  <si>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</si>
  <si>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</si>
  <si>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</si>
  <si>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</si>
  <si>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</si>
  <si>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</si>
  <si>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</si>
  <si>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</si>
  <si>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</si>
  <si>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</si>
  <si>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</si>
  <si>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</si>
  <si>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</si>
  <si>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</si>
  <si>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</si>
  <si>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</si>
  <si>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</si>
  <si>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</si>
  <si>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</si>
  <si>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</si>
  <si>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</si>
  <si>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</si>
  <si>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</si>
  <si>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</si>
  <si>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</si>
  <si>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</si>
  <si>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</si>
  <si>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</si>
  <si>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</si>
  <si>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</si>
  <si>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</si>
  <si>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</si>
  <si>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</si>
  <si>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</si>
  <si>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</si>
  <si>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</si>
  <si>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</si>
  <si>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</si>
  <si>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</si>
  <si>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</si>
  <si>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</si>
  <si>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</si>
  <si>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</si>
  <si>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</si>
  <si>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</si>
  <si>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</si>
  <si>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</si>
  <si>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</si>
  <si>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</si>
  <si>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</si>
  <si>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</si>
  <si>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</si>
  <si>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</si>
  <si>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</si>
  <si>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</si>
  <si>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</si>
  <si>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</si>
  <si>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</si>
  <si>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</si>
  <si>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</si>
  <si>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</si>
  <si>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</si>
  <si>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</si>
  <si>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</si>
  <si>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</si>
  <si>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</si>
  <si>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</si>
  <si>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</si>
  <si>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</si>
  <si>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</si>
  <si>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</si>
  <si>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</si>
  <si>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</si>
  <si>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</si>
  <si>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</si>
  <si>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</si>
  <si>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</si>
  <si>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</si>
  <si>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</si>
  <si>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</si>
  <si>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</si>
  <si>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</si>
  <si>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</si>
  <si>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</si>
  <si>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</si>
  <si>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</si>
  <si>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</si>
  <si>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</si>
  <si>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</si>
  <si>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</si>
  <si>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</si>
  <si>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</si>
  <si>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</si>
  <si>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</si>
  <si>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</si>
  <si>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</si>
  <si>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</si>
  <si>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</si>
  <si>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</si>
  <si>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</si>
  <si>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</si>
  <si>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</si>
  <si>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</si>
  <si>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</si>
  <si>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</si>
  <si>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</si>
  <si>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</si>
  <si>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</si>
  <si>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</si>
  <si>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</si>
  <si>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</si>
  <si>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</si>
  <si>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</si>
  <si>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</si>
  <si>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</si>
  <si>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</si>
  <si>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</si>
  <si>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</si>
  <si>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</si>
  <si>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</si>
  <si>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</si>
  <si>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</si>
  <si>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</si>
  <si>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</si>
  <si>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</si>
  <si>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</si>
  <si>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</si>
  <si>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</si>
  <si>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</si>
  <si>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</si>
  <si>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</si>
  <si>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</si>
  <si>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</si>
  <si>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</si>
  <si>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</si>
  <si>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</si>
  <si>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</si>
  <si>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</si>
  <si>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</si>
  <si>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</si>
  <si>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</si>
  <si>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</si>
  <si>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</si>
  <si>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</si>
  <si>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</si>
  <si>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</si>
  <si>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</si>
  <si>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</si>
  <si>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</si>
  <si>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</si>
  <si>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</si>
  <si>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</si>
  <si>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</si>
  <si>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</si>
  <si>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</si>
  <si>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</si>
  <si>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</si>
  <si>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</si>
  <si>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</si>
  <si>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</si>
  <si>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</si>
  <si>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</si>
  <si>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</si>
  <si>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</si>
  <si>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</si>
  <si>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</si>
  <si>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</si>
  <si>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</si>
  <si>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</si>
  <si>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</si>
  <si>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</si>
  <si>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</si>
  <si>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</si>
  <si>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</si>
  <si>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</si>
  <si>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</si>
  <si>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</si>
  <si>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</si>
  <si>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</si>
  <si>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</si>
  <si>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</si>
  <si>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</si>
  <si>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</si>
  <si>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</si>
  <si>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</si>
  <si>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</si>
  <si>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</si>
  <si>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</si>
  <si>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</si>
  <si>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</si>
  <si>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</si>
  <si>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</si>
  <si>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</si>
  <si>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</si>
  <si>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</si>
  <si>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</si>
  <si>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</si>
  <si>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</si>
  <si>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</si>
  <si>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</si>
  <si>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</si>
  <si>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</si>
  <si>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</si>
  <si>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</si>
  <si>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</si>
  <si>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</si>
  <si>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</si>
  <si>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</si>
  <si>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</si>
  <si>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</si>
  <si>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</si>
  <si>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</si>
  <si>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</si>
  <si>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</si>
  <si>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</si>
  <si>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</si>
  <si>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</si>
  <si>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</si>
  <si>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</si>
  <si>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</si>
  <si>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</si>
  <si>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</si>
  <si>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</si>
  <si>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</si>
  <si>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</si>
  <si>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</si>
  <si>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</si>
  <si>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</si>
  <si>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</si>
  <si>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</si>
  <si>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</si>
  <si>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</si>
  <si>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</si>
  <si>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</si>
  <si>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</si>
  <si>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</si>
  <si>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</si>
  <si>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</si>
  <si>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</si>
  <si>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</si>
  <si>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</si>
  <si>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</si>
  <si>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</si>
  <si>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</si>
  <si>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</si>
  <si>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</si>
  <si>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</si>
  <si>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</si>
  <si>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</si>
  <si>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</si>
  <si>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</si>
  <si>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</si>
  <si>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</si>
  <si>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</si>
  <si>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</si>
  <si>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</si>
  <si>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</si>
  <si>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</si>
  <si>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</si>
  <si>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</si>
  <si>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</si>
  <si>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</si>
  <si>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</si>
  <si>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</si>
  <si>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</si>
  <si>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</si>
  <si>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</si>
  <si>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</si>
  <si>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</si>
  <si>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</si>
  <si>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</si>
  <si>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</si>
  <si>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</si>
  <si>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</si>
  <si>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</si>
  <si>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</si>
  <si>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</si>
  <si>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</si>
  <si>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</si>
  <si>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</si>
  <si>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</si>
  <si>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</si>
  <si>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</si>
  <si>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</si>
  <si>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</si>
  <si>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</si>
  <si>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</si>
  <si>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</si>
  <si>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</si>
  <si>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</si>
  <si>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</si>
  <si>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</si>
  <si>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</si>
  <si>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</si>
  <si>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</si>
  <si>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</si>
  <si>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</si>
  <si>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</si>
  <si>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</si>
  <si>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</si>
  <si>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</si>
  <si>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</si>
  <si>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automation/Data/Results/Workbooks/LSIPs/ST_LSIP/ST_LSIP_Database.Main.xlsx</t>
  </si>
  <si>
    <t>LSIP</t>
  </si>
  <si>
    <t>29. Stoke-on-Trent and Staffordshire</t>
  </si>
  <si>
    <t>LSIP name</t>
  </si>
  <si>
    <t>Stoke-on-Trent and Staffordshire</t>
  </si>
  <si>
    <t>09 03 2023 10:32:16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</si>
</sst>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5.4860100005660328E-2</c:v>
                </c:pt>
                <c:pt idx="2">
                  <c:v>1.5006827514315146</c:v>
                </c:pt>
                <c:pt idx="3">
                  <c:v>-0.27825900678439819</c:v>
                </c:pt>
                <c:pt idx="4">
                  <c:v>-1.6823047439685768</c:v>
                </c:pt>
                <c:pt idx="5">
                  <c:v>0.44452894269111365</c:v>
                </c:pt>
                <c:pt idx="7">
                  <c:v>-1.7882897561499966</c:v>
                </c:pt>
                <c:pt idx="8">
                  <c:v>-1.0340895444575948</c:v>
                </c:pt>
                <c:pt idx="9">
                  <c:v>-2.106449992438153</c:v>
                </c:pt>
                <c:pt idx="10">
                  <c:v>1.4158148800865078</c:v>
                </c:pt>
                <c:pt idx="11">
                  <c:v>1.2485556620842386</c:v>
                </c:pt>
                <c:pt idx="12">
                  <c:v>-6.104328887376365</c:v>
                </c:pt>
                <c:pt idx="13">
                  <c:v>4.3847138862969315</c:v>
                </c:pt>
                <c:pt idx="14">
                  <c:v>6.0587068008596257</c:v>
                </c:pt>
                <c:pt idx="15">
                  <c:v>-0.51096900374791865</c:v>
                </c:pt>
                <c:pt idx="17">
                  <c:v>-0.24267366801289381</c:v>
                </c:pt>
                <c:pt idx="18">
                  <c:v>3.7488686363424062</c:v>
                </c:pt>
                <c:pt idx="19">
                  <c:v>-1.1030493314045708</c:v>
                </c:pt>
                <c:pt idx="20">
                  <c:v>0.22612954738667757</c:v>
                </c:pt>
                <c:pt idx="22">
                  <c:v>2.8714594938446858</c:v>
                </c:pt>
                <c:pt idx="24">
                  <c:v>-0.56595887083746854</c:v>
                </c:pt>
                <c:pt idx="25">
                  <c:v>0.61649663797556098</c:v>
                </c:pt>
                <c:pt idx="26">
                  <c:v>-2.9597923579358643</c:v>
                </c:pt>
                <c:pt idx="27">
                  <c:v>-0.64292962289769218</c:v>
                </c:pt>
                <c:pt idx="29">
                  <c:v>0.60161676154597554</c:v>
                </c:pt>
                <c:pt idx="30">
                  <c:v>-6.030023430883813</c:v>
                </c:pt>
                <c:pt idx="31">
                  <c:v>13.084265528238493</c:v>
                </c:pt>
                <c:pt idx="32">
                  <c:v>-10.361216850894605</c:v>
                </c:pt>
                <c:pt idx="33">
                  <c:v>-5.7787465450530595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0.46283220204645925</c:v>
                </c:pt>
                <c:pt idx="2">
                  <c:v>0.70872039409803911</c:v>
                </c:pt>
                <c:pt idx="3">
                  <c:v>0.40208218687585173</c:v>
                </c:pt>
                <c:pt idx="4">
                  <c:v>0.29439836327931346</c:v>
                </c:pt>
                <c:pt idx="5">
                  <c:v>0.5549899817159254</c:v>
                </c:pt>
                <c:pt idx="7">
                  <c:v>-0.14567618171635877</c:v>
                </c:pt>
                <c:pt idx="8">
                  <c:v>0.51147320499285165</c:v>
                </c:pt>
                <c:pt idx="9">
                  <c:v>1.0626652702484085</c:v>
                </c:pt>
                <c:pt idx="10">
                  <c:v>0.60084168210952082</c:v>
                </c:pt>
                <c:pt idx="11">
                  <c:v>0.80158561922889504</c:v>
                </c:pt>
                <c:pt idx="12">
                  <c:v>-0.34170601547698354</c:v>
                </c:pt>
                <c:pt idx="13">
                  <c:v>0.97344136123191927</c:v>
                </c:pt>
                <c:pt idx="14">
                  <c:v>-1.3367201357616931E-2</c:v>
                </c:pt>
                <c:pt idx="15">
                  <c:v>0.63321457234681855</c:v>
                </c:pt>
                <c:pt idx="17">
                  <c:v>1.3672990339703039</c:v>
                </c:pt>
                <c:pt idx="18">
                  <c:v>1.2395427209162868</c:v>
                </c:pt>
                <c:pt idx="19">
                  <c:v>0.14201799693769335</c:v>
                </c:pt>
                <c:pt idx="20">
                  <c:v>0.70623165537775368</c:v>
                </c:pt>
                <c:pt idx="22">
                  <c:v>9.7474898949223565E-2</c:v>
                </c:pt>
                <c:pt idx="24">
                  <c:v>-0.62974369767746508</c:v>
                </c:pt>
                <c:pt idx="25">
                  <c:v>-0.18137439404199984</c:v>
                </c:pt>
                <c:pt idx="26">
                  <c:v>-0.16529303593253442</c:v>
                </c:pt>
                <c:pt idx="27">
                  <c:v>-0.48424044417738621</c:v>
                </c:pt>
                <c:pt idx="29">
                  <c:v>0.31311872245898265</c:v>
                </c:pt>
                <c:pt idx="30">
                  <c:v>-0.46569882395157691</c:v>
                </c:pt>
                <c:pt idx="31">
                  <c:v>-5.4765390102835649</c:v>
                </c:pt>
                <c:pt idx="32">
                  <c:v>0.3142289363051054</c:v>
                </c:pt>
                <c:pt idx="33">
                  <c:v>-9.7695792762308997E-3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11.417000000000003</c:v>
                </c:pt>
                <c:pt idx="1">
                  <c:v>7.3809999999999976</c:v>
                </c:pt>
                <c:pt idx="2">
                  <c:v>8.5460000000000171</c:v>
                </c:pt>
                <c:pt idx="3">
                  <c:v>8.360999999999974</c:v>
                </c:pt>
                <c:pt idx="4">
                  <c:v>7.8690000000000078</c:v>
                </c:pt>
                <c:pt idx="5">
                  <c:v>8.4269999999999872</c:v>
                </c:pt>
                <c:pt idx="6">
                  <c:v>7.0640000000000116</c:v>
                </c:pt>
                <c:pt idx="7">
                  <c:v>5.3750000000000062</c:v>
                </c:pt>
                <c:pt idx="8">
                  <c:v>10.198000000000004</c:v>
                </c:pt>
                <c:pt idx="9">
                  <c:v>7.2390000000000017</c:v>
                </c:pt>
                <c:pt idx="10">
                  <c:v>4.8769999999999998</c:v>
                </c:pt>
                <c:pt idx="11">
                  <c:v>4.9320000000000066</c:v>
                </c:pt>
                <c:pt idx="12">
                  <c:v>4.9830000000000085</c:v>
                </c:pt>
                <c:pt idx="13">
                  <c:v>5.0550000000000006</c:v>
                </c:pt>
                <c:pt idx="14">
                  <c:v>5.1079999999999961</c:v>
                </c:pt>
                <c:pt idx="15">
                  <c:v>5.1050000000000058</c:v>
                </c:pt>
                <c:pt idx="16">
                  <c:v>5.1060000000000016</c:v>
                </c:pt>
                <c:pt idx="17">
                  <c:v>5.1049999999999986</c:v>
                </c:pt>
                <c:pt idx="18">
                  <c:v>5.1029999999999935</c:v>
                </c:pt>
                <c:pt idx="19">
                  <c:v>5.1010000000000071</c:v>
                </c:pt>
                <c:pt idx="20">
                  <c:v>5.103999999999993</c:v>
                </c:pt>
                <c:pt idx="21">
                  <c:v>5.1070000000000055</c:v>
                </c:pt>
                <c:pt idx="22">
                  <c:v>5.1089999999999982</c:v>
                </c:pt>
                <c:pt idx="23">
                  <c:v>5.1110000000000015</c:v>
                </c:pt>
                <c:pt idx="24" formatCode="#,##0.00">
                  <c:v>5.1110000000000024</c:v>
                </c:pt>
                <c:pt idx="25">
                  <c:v>5.111999999999993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0.31599999999999945</c:v>
                </c:pt>
                <c:pt idx="1">
                  <c:v>0.305999999999999</c:v>
                </c:pt>
                <c:pt idx="2">
                  <c:v>0.75400000000000034</c:v>
                </c:pt>
                <c:pt idx="3">
                  <c:v>0.47000000000000058</c:v>
                </c:pt>
                <c:pt idx="4">
                  <c:v>0.18199999999999958</c:v>
                </c:pt>
                <c:pt idx="5">
                  <c:v>0.36500000000000066</c:v>
                </c:pt>
                <c:pt idx="6">
                  <c:v>0.20800000000000016</c:v>
                </c:pt>
                <c:pt idx="7">
                  <c:v>0.26099999999999934</c:v>
                </c:pt>
                <c:pt idx="8">
                  <c:v>0.48100000000000032</c:v>
                </c:pt>
                <c:pt idx="9">
                  <c:v>0.6339999999999989</c:v>
                </c:pt>
                <c:pt idx="10">
                  <c:v>0.67500000000000071</c:v>
                </c:pt>
                <c:pt idx="11">
                  <c:v>0.62100000000000133</c:v>
                </c:pt>
                <c:pt idx="12">
                  <c:v>0.59900000000000186</c:v>
                </c:pt>
                <c:pt idx="13">
                  <c:v>0.55799999999999972</c:v>
                </c:pt>
                <c:pt idx="14">
                  <c:v>0.5169999999999999</c:v>
                </c:pt>
                <c:pt idx="15">
                  <c:v>0.48399999999999904</c:v>
                </c:pt>
                <c:pt idx="16">
                  <c:v>0.45699999999999985</c:v>
                </c:pt>
                <c:pt idx="17">
                  <c:v>0.43099999999999922</c:v>
                </c:pt>
                <c:pt idx="18">
                  <c:v>0.40799999999999992</c:v>
                </c:pt>
                <c:pt idx="19">
                  <c:v>0.38699999999999946</c:v>
                </c:pt>
                <c:pt idx="20">
                  <c:v>0.36799999999999944</c:v>
                </c:pt>
                <c:pt idx="21">
                  <c:v>0.3500000000000012</c:v>
                </c:pt>
                <c:pt idx="22">
                  <c:v>0.33300000000000002</c:v>
                </c:pt>
                <c:pt idx="23">
                  <c:v>0.3170000000000005</c:v>
                </c:pt>
                <c:pt idx="24" formatCode="#,##0.00">
                  <c:v>0.3030000000000006</c:v>
                </c:pt>
                <c:pt idx="25">
                  <c:v>0.29000000000000042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2.0600000000000005</c:v>
                </c:pt>
                <c:pt idx="1">
                  <c:v>1.172000000000001</c:v>
                </c:pt>
                <c:pt idx="2">
                  <c:v>1.3360000000000032</c:v>
                </c:pt>
                <c:pt idx="3">
                  <c:v>1.1449999999999989</c:v>
                </c:pt>
                <c:pt idx="4">
                  <c:v>1.091999999999999</c:v>
                </c:pt>
                <c:pt idx="5">
                  <c:v>0.6659999999999997</c:v>
                </c:pt>
                <c:pt idx="6">
                  <c:v>0.81900000000000062</c:v>
                </c:pt>
                <c:pt idx="7">
                  <c:v>0.79500000000000193</c:v>
                </c:pt>
                <c:pt idx="8">
                  <c:v>0.39900000000000041</c:v>
                </c:pt>
                <c:pt idx="9">
                  <c:v>0.43200000000000049</c:v>
                </c:pt>
                <c:pt idx="10">
                  <c:v>0.48800000000000016</c:v>
                </c:pt>
                <c:pt idx="11">
                  <c:v>0.48000000000000026</c:v>
                </c:pt>
                <c:pt idx="12">
                  <c:v>0.46899999999999903</c:v>
                </c:pt>
                <c:pt idx="13">
                  <c:v>0.4659999999999998</c:v>
                </c:pt>
                <c:pt idx="14">
                  <c:v>0.46500000000000008</c:v>
                </c:pt>
                <c:pt idx="15">
                  <c:v>0.46399999999999969</c:v>
                </c:pt>
                <c:pt idx="16">
                  <c:v>0.46199999999999941</c:v>
                </c:pt>
                <c:pt idx="17">
                  <c:v>0.46099999999999947</c:v>
                </c:pt>
                <c:pt idx="18">
                  <c:v>0.46000000000000046</c:v>
                </c:pt>
                <c:pt idx="19">
                  <c:v>0.45899999999999896</c:v>
                </c:pt>
                <c:pt idx="20">
                  <c:v>0.45800000000000007</c:v>
                </c:pt>
                <c:pt idx="21">
                  <c:v>0.45800000000000146</c:v>
                </c:pt>
                <c:pt idx="22">
                  <c:v>0.45700000000000063</c:v>
                </c:pt>
                <c:pt idx="23">
                  <c:v>0.45699999999999985</c:v>
                </c:pt>
                <c:pt idx="24" formatCode="#,##0.00">
                  <c:v>0.45599999999999996</c:v>
                </c:pt>
                <c:pt idx="25">
                  <c:v>0.45500000000000024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2.7779999999999996</c:v>
                </c:pt>
                <c:pt idx="1">
                  <c:v>3.1660000000000053</c:v>
                </c:pt>
                <c:pt idx="2">
                  <c:v>3.3409999999999949</c:v>
                </c:pt>
                <c:pt idx="3">
                  <c:v>2.8859999999999992</c:v>
                </c:pt>
                <c:pt idx="4">
                  <c:v>3.4310000000000045</c:v>
                </c:pt>
                <c:pt idx="5">
                  <c:v>3.4159999999999853</c:v>
                </c:pt>
                <c:pt idx="6">
                  <c:v>2.7630000000000075</c:v>
                </c:pt>
                <c:pt idx="7">
                  <c:v>3.6689999999999965</c:v>
                </c:pt>
                <c:pt idx="8">
                  <c:v>3.4769999999999928</c:v>
                </c:pt>
                <c:pt idx="9">
                  <c:v>3.9229999999999983</c:v>
                </c:pt>
                <c:pt idx="10">
                  <c:v>3.5199999999999974</c:v>
                </c:pt>
                <c:pt idx="11">
                  <c:v>3.4479999999999977</c:v>
                </c:pt>
                <c:pt idx="12">
                  <c:v>3.4229999999999974</c:v>
                </c:pt>
                <c:pt idx="13">
                  <c:v>3.4430000000000072</c:v>
                </c:pt>
                <c:pt idx="14">
                  <c:v>3.5420000000000038</c:v>
                </c:pt>
                <c:pt idx="15">
                  <c:v>3.5960000000000014</c:v>
                </c:pt>
                <c:pt idx="16">
                  <c:v>3.632000000000001</c:v>
                </c:pt>
                <c:pt idx="17">
                  <c:v>3.6550000000000007</c:v>
                </c:pt>
                <c:pt idx="18">
                  <c:v>3.6690000000000067</c:v>
                </c:pt>
                <c:pt idx="19">
                  <c:v>3.6770000000000054</c:v>
                </c:pt>
                <c:pt idx="20">
                  <c:v>3.6820000000000013</c:v>
                </c:pt>
                <c:pt idx="21">
                  <c:v>3.6860000000000039</c:v>
                </c:pt>
                <c:pt idx="22">
                  <c:v>3.6870000000000021</c:v>
                </c:pt>
                <c:pt idx="23">
                  <c:v>3.6879999999999931</c:v>
                </c:pt>
                <c:pt idx="24" formatCode="#,##0.00">
                  <c:v>3.6890000000000032</c:v>
                </c:pt>
                <c:pt idx="25">
                  <c:v>3.6889999999999925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8.1829999999999821</c:v>
                </c:pt>
                <c:pt idx="1">
                  <c:v>8.2349999999999977</c:v>
                </c:pt>
                <c:pt idx="2">
                  <c:v>8.2269999999999914</c:v>
                </c:pt>
                <c:pt idx="3">
                  <c:v>8.5060000000000002</c:v>
                </c:pt>
                <c:pt idx="4">
                  <c:v>9.0589999999999975</c:v>
                </c:pt>
                <c:pt idx="5">
                  <c:v>8.3449999999999971</c:v>
                </c:pt>
                <c:pt idx="6">
                  <c:v>9.51799999999999</c:v>
                </c:pt>
                <c:pt idx="7">
                  <c:v>8.2819999999999609</c:v>
                </c:pt>
                <c:pt idx="8">
                  <c:v>7.7060000000000057</c:v>
                </c:pt>
                <c:pt idx="9">
                  <c:v>7.2549999999999901</c:v>
                </c:pt>
                <c:pt idx="10">
                  <c:v>7.1809999999999912</c:v>
                </c:pt>
                <c:pt idx="11">
                  <c:v>7.1919999999999948</c:v>
                </c:pt>
                <c:pt idx="12">
                  <c:v>7.20999999999996</c:v>
                </c:pt>
                <c:pt idx="13">
                  <c:v>7.2749999999999941</c:v>
                </c:pt>
                <c:pt idx="14">
                  <c:v>7.2780000000000129</c:v>
                </c:pt>
                <c:pt idx="15">
                  <c:v>7.2450000000000188</c:v>
                </c:pt>
                <c:pt idx="16">
                  <c:v>7.2310000000000052</c:v>
                </c:pt>
                <c:pt idx="17">
                  <c:v>7.2119999999999935</c:v>
                </c:pt>
                <c:pt idx="18">
                  <c:v>7.1869999999999887</c:v>
                </c:pt>
                <c:pt idx="19">
                  <c:v>7.1619999999999928</c:v>
                </c:pt>
                <c:pt idx="20">
                  <c:v>7.1380000000000177</c:v>
                </c:pt>
                <c:pt idx="21">
                  <c:v>7.1139999999999892</c:v>
                </c:pt>
                <c:pt idx="22">
                  <c:v>7.0879999999999992</c:v>
                </c:pt>
                <c:pt idx="23">
                  <c:v>7.0620000000000012</c:v>
                </c:pt>
                <c:pt idx="24" formatCode="#,##0.00">
                  <c:v>7.0339999999999936</c:v>
                </c:pt>
                <c:pt idx="25">
                  <c:v>7.0049999999999724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11.387000000000027</c:v>
                </c:pt>
                <c:pt idx="1">
                  <c:v>12.63200000000001</c:v>
                </c:pt>
                <c:pt idx="2">
                  <c:v>12.965999999999971</c:v>
                </c:pt>
                <c:pt idx="3">
                  <c:v>12.051000000000004</c:v>
                </c:pt>
                <c:pt idx="4">
                  <c:v>12.046000000000008</c:v>
                </c:pt>
                <c:pt idx="5">
                  <c:v>11.696000000000019</c:v>
                </c:pt>
                <c:pt idx="6">
                  <c:v>11.741999999999972</c:v>
                </c:pt>
                <c:pt idx="7">
                  <c:v>12.190999999999951</c:v>
                </c:pt>
                <c:pt idx="8">
                  <c:v>12.799000000000035</c:v>
                </c:pt>
                <c:pt idx="9">
                  <c:v>13.189</c:v>
                </c:pt>
                <c:pt idx="10">
                  <c:v>12.060999999999988</c:v>
                </c:pt>
                <c:pt idx="11">
                  <c:v>12.710999999999986</c:v>
                </c:pt>
                <c:pt idx="12">
                  <c:v>12.698000000000009</c:v>
                </c:pt>
                <c:pt idx="13">
                  <c:v>12.905999999999985</c:v>
                </c:pt>
                <c:pt idx="14">
                  <c:v>13.003999999999998</c:v>
                </c:pt>
                <c:pt idx="15">
                  <c:v>13.005999999999998</c:v>
                </c:pt>
                <c:pt idx="16">
                  <c:v>12.874999999999998</c:v>
                </c:pt>
                <c:pt idx="17">
                  <c:v>12.739999999999979</c:v>
                </c:pt>
                <c:pt idx="18">
                  <c:v>12.605000000000024</c:v>
                </c:pt>
                <c:pt idx="19">
                  <c:v>12.471999999999968</c:v>
                </c:pt>
                <c:pt idx="20">
                  <c:v>12.359999999999991</c:v>
                </c:pt>
                <c:pt idx="21">
                  <c:v>12.23900000000001</c:v>
                </c:pt>
                <c:pt idx="22">
                  <c:v>12.115999999999989</c:v>
                </c:pt>
                <c:pt idx="23">
                  <c:v>11.990999999999978</c:v>
                </c:pt>
                <c:pt idx="24" formatCode="#,##0.00">
                  <c:v>11.864000000000006</c:v>
                </c:pt>
                <c:pt idx="25">
                  <c:v>11.736999999999973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39.591000000000015</c:v>
                </c:pt>
                <c:pt idx="1">
                  <c:v>36.497000000000021</c:v>
                </c:pt>
                <c:pt idx="2">
                  <c:v>37.652000000000065</c:v>
                </c:pt>
                <c:pt idx="3">
                  <c:v>40.674999999999912</c:v>
                </c:pt>
                <c:pt idx="4">
                  <c:v>41.057999999999957</c:v>
                </c:pt>
                <c:pt idx="5">
                  <c:v>43.38900000000006</c:v>
                </c:pt>
                <c:pt idx="6">
                  <c:v>42.677999999999926</c:v>
                </c:pt>
                <c:pt idx="7">
                  <c:v>42.314999999999877</c:v>
                </c:pt>
                <c:pt idx="8">
                  <c:v>45.371999999999893</c:v>
                </c:pt>
                <c:pt idx="9">
                  <c:v>43.864000000000026</c:v>
                </c:pt>
                <c:pt idx="10">
                  <c:v>42.175000000000061</c:v>
                </c:pt>
                <c:pt idx="11">
                  <c:v>42.714000000000041</c:v>
                </c:pt>
                <c:pt idx="12">
                  <c:v>42.49700000000017</c:v>
                </c:pt>
                <c:pt idx="13">
                  <c:v>42.286999999999871</c:v>
                </c:pt>
                <c:pt idx="14">
                  <c:v>42.050000000000075</c:v>
                </c:pt>
                <c:pt idx="15">
                  <c:v>41.597999999999992</c:v>
                </c:pt>
                <c:pt idx="16">
                  <c:v>41.201999999999956</c:v>
                </c:pt>
                <c:pt idx="17">
                  <c:v>40.795999999999935</c:v>
                </c:pt>
                <c:pt idx="18">
                  <c:v>40.420999999999971</c:v>
                </c:pt>
                <c:pt idx="19">
                  <c:v>40.069000000000038</c:v>
                </c:pt>
                <c:pt idx="20">
                  <c:v>39.78199999999994</c:v>
                </c:pt>
                <c:pt idx="21">
                  <c:v>39.462000000000032</c:v>
                </c:pt>
                <c:pt idx="22">
                  <c:v>39.160000000000061</c:v>
                </c:pt>
                <c:pt idx="23">
                  <c:v>38.876000000000019</c:v>
                </c:pt>
                <c:pt idx="24" formatCode="#,##0.00">
                  <c:v>38.608999999999781</c:v>
                </c:pt>
                <c:pt idx="25">
                  <c:v>38.361999999999853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37.719999999999978</c:v>
                </c:pt>
                <c:pt idx="1">
                  <c:v>34.215999999999966</c:v>
                </c:pt>
                <c:pt idx="2">
                  <c:v>33.853999999999964</c:v>
                </c:pt>
                <c:pt idx="3">
                  <c:v>36.786000000000008</c:v>
                </c:pt>
                <c:pt idx="4">
                  <c:v>30.385999999999953</c:v>
                </c:pt>
                <c:pt idx="5">
                  <c:v>36.144000000000048</c:v>
                </c:pt>
                <c:pt idx="6">
                  <c:v>35.170000000000044</c:v>
                </c:pt>
                <c:pt idx="7">
                  <c:v>35.370000000000033</c:v>
                </c:pt>
                <c:pt idx="8">
                  <c:v>45.760999999999854</c:v>
                </c:pt>
                <c:pt idx="9">
                  <c:v>44.22599999999985</c:v>
                </c:pt>
                <c:pt idx="10">
                  <c:v>41.639999999999915</c:v>
                </c:pt>
                <c:pt idx="11">
                  <c:v>40.798999999999872</c:v>
                </c:pt>
                <c:pt idx="12">
                  <c:v>40.877000000000017</c:v>
                </c:pt>
                <c:pt idx="13">
                  <c:v>41.130000000000081</c:v>
                </c:pt>
                <c:pt idx="14">
                  <c:v>41.378999999999955</c:v>
                </c:pt>
                <c:pt idx="15">
                  <c:v>41.528000000000041</c:v>
                </c:pt>
                <c:pt idx="16">
                  <c:v>41.632000000000112</c:v>
                </c:pt>
                <c:pt idx="17">
                  <c:v>41.639000000000095</c:v>
                </c:pt>
                <c:pt idx="18">
                  <c:v>41.691000000000081</c:v>
                </c:pt>
                <c:pt idx="19">
                  <c:v>41.719000000000037</c:v>
                </c:pt>
                <c:pt idx="20">
                  <c:v>41.793000000000077</c:v>
                </c:pt>
                <c:pt idx="21">
                  <c:v>41.874999999999957</c:v>
                </c:pt>
                <c:pt idx="22">
                  <c:v>41.964000000000148</c:v>
                </c:pt>
                <c:pt idx="23">
                  <c:v>42.058999999999976</c:v>
                </c:pt>
                <c:pt idx="24" formatCode="#,##0.00">
                  <c:v>42.15499999999988</c:v>
                </c:pt>
                <c:pt idx="25">
                  <c:v>42.252999999999965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84.153999999999996</c:v>
                </c:pt>
                <c:pt idx="1">
                  <c:v>81.483999999999966</c:v>
                </c:pt>
                <c:pt idx="2">
                  <c:v>88.745999999999938</c:v>
                </c:pt>
                <c:pt idx="3">
                  <c:v>89.835000000000051</c:v>
                </c:pt>
                <c:pt idx="4">
                  <c:v>91.31400000000022</c:v>
                </c:pt>
                <c:pt idx="5">
                  <c:v>90.641000000000076</c:v>
                </c:pt>
                <c:pt idx="6">
                  <c:v>91.285000000000068</c:v>
                </c:pt>
                <c:pt idx="7">
                  <c:v>90.67999999999968</c:v>
                </c:pt>
                <c:pt idx="8">
                  <c:v>89.407999999999873</c:v>
                </c:pt>
                <c:pt idx="9">
                  <c:v>87.563999999999751</c:v>
                </c:pt>
                <c:pt idx="10">
                  <c:v>85.751000000000161</c:v>
                </c:pt>
                <c:pt idx="11">
                  <c:v>86.269000000000176</c:v>
                </c:pt>
                <c:pt idx="12">
                  <c:v>86.380999999999773</c:v>
                </c:pt>
                <c:pt idx="13">
                  <c:v>86.349000000000174</c:v>
                </c:pt>
                <c:pt idx="14">
                  <c:v>86.475000000000321</c:v>
                </c:pt>
                <c:pt idx="15">
                  <c:v>86.653999999999812</c:v>
                </c:pt>
                <c:pt idx="16">
                  <c:v>86.740000000000052</c:v>
                </c:pt>
                <c:pt idx="17">
                  <c:v>86.80499999999995</c:v>
                </c:pt>
                <c:pt idx="18">
                  <c:v>86.860999999999791</c:v>
                </c:pt>
                <c:pt idx="19">
                  <c:v>86.916000000000082</c:v>
                </c:pt>
                <c:pt idx="20">
                  <c:v>86.996000000000166</c:v>
                </c:pt>
                <c:pt idx="21">
                  <c:v>87.092000000000127</c:v>
                </c:pt>
                <c:pt idx="22">
                  <c:v>87.190999999999974</c:v>
                </c:pt>
                <c:pt idx="23">
                  <c:v>87.329999999999913</c:v>
                </c:pt>
                <c:pt idx="24" formatCode="#,##0.00">
                  <c:v>87.46200000000016</c:v>
                </c:pt>
                <c:pt idx="25">
                  <c:v>87.59599999999979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29.255999999999993</c:v>
                </c:pt>
                <c:pt idx="1">
                  <c:v>26.999000000000006</c:v>
                </c:pt>
                <c:pt idx="2">
                  <c:v>31.319000000000038</c:v>
                </c:pt>
                <c:pt idx="3">
                  <c:v>28.730000000000018</c:v>
                </c:pt>
                <c:pt idx="4">
                  <c:v>27.169000000000036</c:v>
                </c:pt>
                <c:pt idx="5">
                  <c:v>35.196999999999939</c:v>
                </c:pt>
                <c:pt idx="6">
                  <c:v>38.068000000000076</c:v>
                </c:pt>
                <c:pt idx="7">
                  <c:v>36.636999999999908</c:v>
                </c:pt>
                <c:pt idx="8">
                  <c:v>36.180000000000028</c:v>
                </c:pt>
                <c:pt idx="9">
                  <c:v>44.026000000000053</c:v>
                </c:pt>
                <c:pt idx="10">
                  <c:v>42.308000000000007</c:v>
                </c:pt>
                <c:pt idx="11">
                  <c:v>45.905000000000079</c:v>
                </c:pt>
                <c:pt idx="12">
                  <c:v>46.061000000000071</c:v>
                </c:pt>
                <c:pt idx="13">
                  <c:v>46.595999999999968</c:v>
                </c:pt>
                <c:pt idx="14">
                  <c:v>47.184999999999917</c:v>
                </c:pt>
                <c:pt idx="15">
                  <c:v>47.584000000000003</c:v>
                </c:pt>
                <c:pt idx="16">
                  <c:v>47.923999999999936</c:v>
                </c:pt>
                <c:pt idx="17">
                  <c:v>48.25600000000005</c:v>
                </c:pt>
                <c:pt idx="18">
                  <c:v>48.580000000000062</c:v>
                </c:pt>
                <c:pt idx="19">
                  <c:v>48.906000000000006</c:v>
                </c:pt>
                <c:pt idx="20">
                  <c:v>49.251999999999981</c:v>
                </c:pt>
                <c:pt idx="21">
                  <c:v>49.581000000000039</c:v>
                </c:pt>
                <c:pt idx="22">
                  <c:v>49.910999999999973</c:v>
                </c:pt>
                <c:pt idx="23">
                  <c:v>50.239000000000082</c:v>
                </c:pt>
                <c:pt idx="24" formatCode="#,##0.00">
                  <c:v>50.564999999999898</c:v>
                </c:pt>
                <c:pt idx="25">
                  <c:v>50.895000000000131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26.925999999999998</c:v>
                </c:pt>
                <c:pt idx="1">
                  <c:v>26.075999999999937</c:v>
                </c:pt>
                <c:pt idx="2">
                  <c:v>26.645999999999994</c:v>
                </c:pt>
                <c:pt idx="3">
                  <c:v>26.914000000000051</c:v>
                </c:pt>
                <c:pt idx="4">
                  <c:v>31.212000000000067</c:v>
                </c:pt>
                <c:pt idx="5">
                  <c:v>33.788999999999938</c:v>
                </c:pt>
                <c:pt idx="6">
                  <c:v>34.791000000000025</c:v>
                </c:pt>
                <c:pt idx="7">
                  <c:v>35.467999999999989</c:v>
                </c:pt>
                <c:pt idx="8">
                  <c:v>31.799000000000007</c:v>
                </c:pt>
                <c:pt idx="9">
                  <c:v>32.569999999999965</c:v>
                </c:pt>
                <c:pt idx="10">
                  <c:v>33.381000000000029</c:v>
                </c:pt>
                <c:pt idx="11">
                  <c:v>31.912999999999922</c:v>
                </c:pt>
                <c:pt idx="12">
                  <c:v>33.155999999999992</c:v>
                </c:pt>
                <c:pt idx="13">
                  <c:v>33.852000000000061</c:v>
                </c:pt>
                <c:pt idx="14">
                  <c:v>34.471999999999987</c:v>
                </c:pt>
                <c:pt idx="15">
                  <c:v>35.27500000000002</c:v>
                </c:pt>
                <c:pt idx="16">
                  <c:v>35.978999999999928</c:v>
                </c:pt>
                <c:pt idx="17">
                  <c:v>36.624000000000052</c:v>
                </c:pt>
                <c:pt idx="18">
                  <c:v>37.230999999999973</c:v>
                </c:pt>
                <c:pt idx="19">
                  <c:v>37.810000000000073</c:v>
                </c:pt>
                <c:pt idx="20">
                  <c:v>38.380000000000003</c:v>
                </c:pt>
                <c:pt idx="21">
                  <c:v>38.933000000000057</c:v>
                </c:pt>
                <c:pt idx="22">
                  <c:v>39.467000000000048</c:v>
                </c:pt>
                <c:pt idx="23">
                  <c:v>39.97699999999999</c:v>
                </c:pt>
                <c:pt idx="24" formatCode="#,##0.00">
                  <c:v>40.460000000000136</c:v>
                </c:pt>
                <c:pt idx="25">
                  <c:v>40.922999999999995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2.5350000000000019</c:v>
                </c:pt>
                <c:pt idx="1">
                  <c:v>1.2590000000000001</c:v>
                </c:pt>
                <c:pt idx="2">
                  <c:v>1.5480000000000009</c:v>
                </c:pt>
                <c:pt idx="3">
                  <c:v>1.9389999999999998</c:v>
                </c:pt>
                <c:pt idx="4">
                  <c:v>2.5690000000000004</c:v>
                </c:pt>
                <c:pt idx="5">
                  <c:v>1.859999999999997</c:v>
                </c:pt>
                <c:pt idx="6">
                  <c:v>1.4859999999999969</c:v>
                </c:pt>
                <c:pt idx="7">
                  <c:v>2.0239999999999996</c:v>
                </c:pt>
                <c:pt idx="8">
                  <c:v>1.5660000000000012</c:v>
                </c:pt>
                <c:pt idx="9">
                  <c:v>2.1129999999999964</c:v>
                </c:pt>
                <c:pt idx="10">
                  <c:v>2.4960000000000049</c:v>
                </c:pt>
                <c:pt idx="11">
                  <c:v>2.4670000000000059</c:v>
                </c:pt>
                <c:pt idx="12">
                  <c:v>2.458999999999993</c:v>
                </c:pt>
                <c:pt idx="13">
                  <c:v>2.4490000000000021</c:v>
                </c:pt>
                <c:pt idx="14">
                  <c:v>2.4439999999999968</c:v>
                </c:pt>
                <c:pt idx="15">
                  <c:v>2.4520000000000004</c:v>
                </c:pt>
                <c:pt idx="16">
                  <c:v>2.456</c:v>
                </c:pt>
                <c:pt idx="17">
                  <c:v>2.4610000000000056</c:v>
                </c:pt>
                <c:pt idx="18">
                  <c:v>2.4650000000000061</c:v>
                </c:pt>
                <c:pt idx="19">
                  <c:v>2.4689999999999976</c:v>
                </c:pt>
                <c:pt idx="20">
                  <c:v>2.4720000000000013</c:v>
                </c:pt>
                <c:pt idx="21">
                  <c:v>2.4760000000000035</c:v>
                </c:pt>
                <c:pt idx="22">
                  <c:v>2.4800000000000075</c:v>
                </c:pt>
                <c:pt idx="23">
                  <c:v>2.483999999999996</c:v>
                </c:pt>
                <c:pt idx="24" formatCode="#,##0.00">
                  <c:v>2.4870000000000037</c:v>
                </c:pt>
                <c:pt idx="25">
                  <c:v>2.4910000000000001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10.658999999999999</c:v>
                </c:pt>
                <c:pt idx="1">
                  <c:v>9.2009999999999934</c:v>
                </c:pt>
                <c:pt idx="2">
                  <c:v>8.5720000000000134</c:v>
                </c:pt>
                <c:pt idx="3">
                  <c:v>9.6519999999999886</c:v>
                </c:pt>
                <c:pt idx="4">
                  <c:v>8.497999999999994</c:v>
                </c:pt>
                <c:pt idx="5">
                  <c:v>10.045000000000009</c:v>
                </c:pt>
                <c:pt idx="6">
                  <c:v>11.36000000000001</c:v>
                </c:pt>
                <c:pt idx="7">
                  <c:v>11.553999999999986</c:v>
                </c:pt>
                <c:pt idx="8">
                  <c:v>12.630000000000033</c:v>
                </c:pt>
                <c:pt idx="9">
                  <c:v>11.419000000000036</c:v>
                </c:pt>
                <c:pt idx="10">
                  <c:v>12.448999999999977</c:v>
                </c:pt>
                <c:pt idx="11">
                  <c:v>12.779000000000064</c:v>
                </c:pt>
                <c:pt idx="12">
                  <c:v>12.878000000000013</c:v>
                </c:pt>
                <c:pt idx="13">
                  <c:v>13.110999999999985</c:v>
                </c:pt>
                <c:pt idx="14">
                  <c:v>13.28700000000004</c:v>
                </c:pt>
                <c:pt idx="15">
                  <c:v>13.425999999999911</c:v>
                </c:pt>
                <c:pt idx="16">
                  <c:v>13.553000000000004</c:v>
                </c:pt>
                <c:pt idx="17">
                  <c:v>13.657000000000007</c:v>
                </c:pt>
                <c:pt idx="18">
                  <c:v>13.754999999999987</c:v>
                </c:pt>
                <c:pt idx="19">
                  <c:v>13.850000000000014</c:v>
                </c:pt>
                <c:pt idx="20">
                  <c:v>13.952999999999992</c:v>
                </c:pt>
                <c:pt idx="21">
                  <c:v>14.052000000000028</c:v>
                </c:pt>
                <c:pt idx="22">
                  <c:v>14.146999999999951</c:v>
                </c:pt>
                <c:pt idx="23">
                  <c:v>14.23700000000002</c:v>
                </c:pt>
                <c:pt idx="24" formatCode="#,##0.00">
                  <c:v>14.320000000000027</c:v>
                </c:pt>
                <c:pt idx="25">
                  <c:v>14.395999999999972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11.926000000000025</c:v>
                </c:pt>
                <c:pt idx="1">
                  <c:v>9.7320000000000277</c:v>
                </c:pt>
                <c:pt idx="2">
                  <c:v>7.9489999999999936</c:v>
                </c:pt>
                <c:pt idx="3">
                  <c:v>9.5380000000000056</c:v>
                </c:pt>
                <c:pt idx="4">
                  <c:v>9.0290000000000106</c:v>
                </c:pt>
                <c:pt idx="5">
                  <c:v>10.020000000000024</c:v>
                </c:pt>
                <c:pt idx="6">
                  <c:v>8.031000000000013</c:v>
                </c:pt>
                <c:pt idx="7">
                  <c:v>8.7030000000000207</c:v>
                </c:pt>
                <c:pt idx="8">
                  <c:v>7.5200000000000014</c:v>
                </c:pt>
                <c:pt idx="9">
                  <c:v>7.1810000000000027</c:v>
                </c:pt>
                <c:pt idx="10">
                  <c:v>7.3129999999999926</c:v>
                </c:pt>
                <c:pt idx="11">
                  <c:v>7.4970000000000097</c:v>
                </c:pt>
                <c:pt idx="12">
                  <c:v>7.4599999999999902</c:v>
                </c:pt>
                <c:pt idx="13">
                  <c:v>7.4180000000000197</c:v>
                </c:pt>
                <c:pt idx="14">
                  <c:v>7.3560000000000079</c:v>
                </c:pt>
                <c:pt idx="15">
                  <c:v>7.3129999999999979</c:v>
                </c:pt>
                <c:pt idx="16">
                  <c:v>7.2799999999999949</c:v>
                </c:pt>
                <c:pt idx="17">
                  <c:v>7.247000000000007</c:v>
                </c:pt>
                <c:pt idx="18">
                  <c:v>7.2119999999999953</c:v>
                </c:pt>
                <c:pt idx="19">
                  <c:v>7.1769999999999898</c:v>
                </c:pt>
                <c:pt idx="20">
                  <c:v>7.1439999999999859</c:v>
                </c:pt>
                <c:pt idx="21">
                  <c:v>7.104000000000001</c:v>
                </c:pt>
                <c:pt idx="22">
                  <c:v>7.0649999999999959</c:v>
                </c:pt>
                <c:pt idx="23">
                  <c:v>7.0259999999999945</c:v>
                </c:pt>
                <c:pt idx="24" formatCode="#,##0.00">
                  <c:v>6.9859999999999891</c:v>
                </c:pt>
                <c:pt idx="25">
                  <c:v>6.9470000000000063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3.526999999999997</c:v>
                </c:pt>
                <c:pt idx="1">
                  <c:v>4.7690000000000001</c:v>
                </c:pt>
                <c:pt idx="2">
                  <c:v>5.2869999999999946</c:v>
                </c:pt>
                <c:pt idx="3">
                  <c:v>6.1939999999999973</c:v>
                </c:pt>
                <c:pt idx="4">
                  <c:v>7.266999999999995</c:v>
                </c:pt>
                <c:pt idx="5">
                  <c:v>6.3900000000000112</c:v>
                </c:pt>
                <c:pt idx="6">
                  <c:v>6.601999999999987</c:v>
                </c:pt>
                <c:pt idx="7">
                  <c:v>6.4889999999999919</c:v>
                </c:pt>
                <c:pt idx="8">
                  <c:v>6.1009999999999973</c:v>
                </c:pt>
                <c:pt idx="9">
                  <c:v>6.7520000000000087</c:v>
                </c:pt>
                <c:pt idx="10">
                  <c:v>6.7990000000000022</c:v>
                </c:pt>
                <c:pt idx="11">
                  <c:v>6.7810000000000006</c:v>
                </c:pt>
                <c:pt idx="12">
                  <c:v>6.7460000000000173</c:v>
                </c:pt>
                <c:pt idx="13">
                  <c:v>6.7519999999999918</c:v>
                </c:pt>
                <c:pt idx="14">
                  <c:v>6.8040000000000092</c:v>
                </c:pt>
                <c:pt idx="15">
                  <c:v>6.8569999999999887</c:v>
                </c:pt>
                <c:pt idx="16">
                  <c:v>6.9260000000000081</c:v>
                </c:pt>
                <c:pt idx="17">
                  <c:v>7.0030000000000037</c:v>
                </c:pt>
                <c:pt idx="18">
                  <c:v>7.083000000000002</c:v>
                </c:pt>
                <c:pt idx="19">
                  <c:v>7.1659999999999942</c:v>
                </c:pt>
                <c:pt idx="20">
                  <c:v>7.248999999999997</c:v>
                </c:pt>
                <c:pt idx="21">
                  <c:v>7.3329999999999993</c:v>
                </c:pt>
                <c:pt idx="22">
                  <c:v>7.4169999999999998</c:v>
                </c:pt>
                <c:pt idx="23">
                  <c:v>7.5000000000000071</c:v>
                </c:pt>
                <c:pt idx="24" formatCode="#,##0.00">
                  <c:v>7.5829999999999931</c:v>
                </c:pt>
                <c:pt idx="25">
                  <c:v>7.6640000000000077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21.348999999999997</c:v>
                </c:pt>
                <c:pt idx="1">
                  <c:v>25.833999999999932</c:v>
                </c:pt>
                <c:pt idx="2">
                  <c:v>24.594999999999963</c:v>
                </c:pt>
                <c:pt idx="3">
                  <c:v>25.249999999999957</c:v>
                </c:pt>
                <c:pt idx="4">
                  <c:v>26.468999999999916</c:v>
                </c:pt>
                <c:pt idx="5">
                  <c:v>29.743000000000002</c:v>
                </c:pt>
                <c:pt idx="6">
                  <c:v>30.928000000000004</c:v>
                </c:pt>
                <c:pt idx="7">
                  <c:v>30.682999999999854</c:v>
                </c:pt>
                <c:pt idx="8">
                  <c:v>34.67699999999995</c:v>
                </c:pt>
                <c:pt idx="9">
                  <c:v>31.961999999999993</c:v>
                </c:pt>
                <c:pt idx="10">
                  <c:v>31.908999999999953</c:v>
                </c:pt>
                <c:pt idx="11">
                  <c:v>32.261000000000003</c:v>
                </c:pt>
                <c:pt idx="12">
                  <c:v>32.400000000000006</c:v>
                </c:pt>
                <c:pt idx="13">
                  <c:v>32.59800000000007</c:v>
                </c:pt>
                <c:pt idx="14">
                  <c:v>32.815999999999988</c:v>
                </c:pt>
                <c:pt idx="15">
                  <c:v>32.993999999999978</c:v>
                </c:pt>
                <c:pt idx="16">
                  <c:v>33.154999999999959</c:v>
                </c:pt>
                <c:pt idx="17">
                  <c:v>33.325999999999972</c:v>
                </c:pt>
                <c:pt idx="18">
                  <c:v>33.506000000000014</c:v>
                </c:pt>
                <c:pt idx="19">
                  <c:v>33.697000000000031</c:v>
                </c:pt>
                <c:pt idx="20">
                  <c:v>33.9</c:v>
                </c:pt>
                <c:pt idx="21">
                  <c:v>34.100999999999999</c:v>
                </c:pt>
                <c:pt idx="22">
                  <c:v>34.302999999999997</c:v>
                </c:pt>
                <c:pt idx="23">
                  <c:v>34.505000000000038</c:v>
                </c:pt>
                <c:pt idx="24" formatCode="#,##0.00">
                  <c:v>34.706999999999887</c:v>
                </c:pt>
                <c:pt idx="25">
                  <c:v>34.909000000000127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31.597000000000019</c:v>
                </c:pt>
                <c:pt idx="1">
                  <c:v>35.392999999999972</c:v>
                </c:pt>
                <c:pt idx="2">
                  <c:v>40.649000000000008</c:v>
                </c:pt>
                <c:pt idx="3">
                  <c:v>37.577999999999932</c:v>
                </c:pt>
                <c:pt idx="4">
                  <c:v>42.772000000000077</c:v>
                </c:pt>
                <c:pt idx="5">
                  <c:v>39.78100000000002</c:v>
                </c:pt>
                <c:pt idx="6">
                  <c:v>39.580999999999911</c:v>
                </c:pt>
                <c:pt idx="7">
                  <c:v>37.642000000000102</c:v>
                </c:pt>
                <c:pt idx="8">
                  <c:v>40.622000000000057</c:v>
                </c:pt>
                <c:pt idx="9">
                  <c:v>39.760000000000005</c:v>
                </c:pt>
                <c:pt idx="10">
                  <c:v>35.763999999999996</c:v>
                </c:pt>
                <c:pt idx="11">
                  <c:v>36.55799999999995</c:v>
                </c:pt>
                <c:pt idx="12">
                  <c:v>37.481999999999971</c:v>
                </c:pt>
                <c:pt idx="13">
                  <c:v>38.081000000000039</c:v>
                </c:pt>
                <c:pt idx="14">
                  <c:v>38.456000000000088</c:v>
                </c:pt>
                <c:pt idx="15">
                  <c:v>38.740000000000073</c:v>
                </c:pt>
                <c:pt idx="16">
                  <c:v>39.063999999999993</c:v>
                </c:pt>
                <c:pt idx="17">
                  <c:v>39.382000000000041</c:v>
                </c:pt>
                <c:pt idx="18">
                  <c:v>39.698000000000008</c:v>
                </c:pt>
                <c:pt idx="19">
                  <c:v>40.013000000000083</c:v>
                </c:pt>
                <c:pt idx="20">
                  <c:v>40.339999999999975</c:v>
                </c:pt>
                <c:pt idx="21">
                  <c:v>40.652000000000065</c:v>
                </c:pt>
                <c:pt idx="22">
                  <c:v>40.966000000000022</c:v>
                </c:pt>
                <c:pt idx="23">
                  <c:v>41.279000000000089</c:v>
                </c:pt>
                <c:pt idx="24" formatCode="#,##0.00">
                  <c:v>41.594000000000015</c:v>
                </c:pt>
                <c:pt idx="25">
                  <c:v>41.908999999999963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15.271999999999975</c:v>
                </c:pt>
                <c:pt idx="1">
                  <c:v>13.893999999999977</c:v>
                </c:pt>
                <c:pt idx="2">
                  <c:v>16.067999999999998</c:v>
                </c:pt>
                <c:pt idx="3">
                  <c:v>17.676000000000002</c:v>
                </c:pt>
                <c:pt idx="4">
                  <c:v>15.60399999999998</c:v>
                </c:pt>
                <c:pt idx="5">
                  <c:v>18.185000000000016</c:v>
                </c:pt>
                <c:pt idx="6">
                  <c:v>16.520000000000049</c:v>
                </c:pt>
                <c:pt idx="7">
                  <c:v>16.530999999999995</c:v>
                </c:pt>
                <c:pt idx="8">
                  <c:v>15.91800000000001</c:v>
                </c:pt>
                <c:pt idx="9">
                  <c:v>18.185000000000006</c:v>
                </c:pt>
                <c:pt idx="10">
                  <c:v>17.263999999999974</c:v>
                </c:pt>
                <c:pt idx="11">
                  <c:v>17.289999999999992</c:v>
                </c:pt>
                <c:pt idx="12">
                  <c:v>16.743999999999975</c:v>
                </c:pt>
                <c:pt idx="13">
                  <c:v>16.670999999999996</c:v>
                </c:pt>
                <c:pt idx="14">
                  <c:v>16.949999999999985</c:v>
                </c:pt>
                <c:pt idx="15">
                  <c:v>17.079000000000001</c:v>
                </c:pt>
                <c:pt idx="16">
                  <c:v>17.262000000000008</c:v>
                </c:pt>
                <c:pt idx="17">
                  <c:v>17.408999999999992</c:v>
                </c:pt>
                <c:pt idx="18">
                  <c:v>17.559000000000015</c:v>
                </c:pt>
                <c:pt idx="19">
                  <c:v>17.702000000000005</c:v>
                </c:pt>
                <c:pt idx="20">
                  <c:v>17.852000000000015</c:v>
                </c:pt>
                <c:pt idx="21">
                  <c:v>18.005000000000049</c:v>
                </c:pt>
                <c:pt idx="22">
                  <c:v>18.16200000000001</c:v>
                </c:pt>
                <c:pt idx="23">
                  <c:v>18.319999999999986</c:v>
                </c:pt>
                <c:pt idx="24" formatCode="#,##0.00">
                  <c:v>18.478000000000002</c:v>
                </c:pt>
                <c:pt idx="25">
                  <c:v>18.637000000000018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13.67799999999999</c:v>
                </c:pt>
                <c:pt idx="1">
                  <c:v>13.760000000000012</c:v>
                </c:pt>
                <c:pt idx="2">
                  <c:v>13.513999999999998</c:v>
                </c:pt>
                <c:pt idx="3">
                  <c:v>14.738000000000028</c:v>
                </c:pt>
                <c:pt idx="4">
                  <c:v>11.842000000000015</c:v>
                </c:pt>
                <c:pt idx="5">
                  <c:v>14.825000000000017</c:v>
                </c:pt>
                <c:pt idx="6">
                  <c:v>16.375000000000004</c:v>
                </c:pt>
                <c:pt idx="7">
                  <c:v>17.40900000000002</c:v>
                </c:pt>
                <c:pt idx="8">
                  <c:v>17.156999999999936</c:v>
                </c:pt>
                <c:pt idx="9">
                  <c:v>14.132999999999981</c:v>
                </c:pt>
                <c:pt idx="10">
                  <c:v>13.546000000000015</c:v>
                </c:pt>
                <c:pt idx="11">
                  <c:v>13.359999999999989</c:v>
                </c:pt>
                <c:pt idx="12">
                  <c:v>13.231999999999983</c:v>
                </c:pt>
                <c:pt idx="13">
                  <c:v>13.24200000000001</c:v>
                </c:pt>
                <c:pt idx="14">
                  <c:v>13.264000000000028</c:v>
                </c:pt>
                <c:pt idx="15">
                  <c:v>13.251999999999994</c:v>
                </c:pt>
                <c:pt idx="16">
                  <c:v>13.233000000000011</c:v>
                </c:pt>
                <c:pt idx="17">
                  <c:v>13.21699999999999</c:v>
                </c:pt>
                <c:pt idx="18">
                  <c:v>13.204999999999998</c:v>
                </c:pt>
                <c:pt idx="19">
                  <c:v>13.196999999999996</c:v>
                </c:pt>
                <c:pt idx="20">
                  <c:v>13.198000000000004</c:v>
                </c:pt>
                <c:pt idx="21">
                  <c:v>13.202999999999991</c:v>
                </c:pt>
                <c:pt idx="22">
                  <c:v>13.211000000000007</c:v>
                </c:pt>
                <c:pt idx="23">
                  <c:v>13.222000000000003</c:v>
                </c:pt>
                <c:pt idx="24" formatCode="#,##0.00">
                  <c:v>13.236000000000017</c:v>
                </c:pt>
                <c:pt idx="25">
                  <c:v>13.252999999999975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21.616000000000017</c:v>
                </c:pt>
                <c:pt idx="1">
                  <c:v>20.742000000000001</c:v>
                </c:pt>
                <c:pt idx="2">
                  <c:v>20.487000000000066</c:v>
                </c:pt>
                <c:pt idx="3">
                  <c:v>18.426000000000013</c:v>
                </c:pt>
                <c:pt idx="4">
                  <c:v>18.974999999999962</c:v>
                </c:pt>
                <c:pt idx="5">
                  <c:v>19.364999999999984</c:v>
                </c:pt>
                <c:pt idx="6">
                  <c:v>17.809999999999992</c:v>
                </c:pt>
                <c:pt idx="7">
                  <c:v>17.301999999999978</c:v>
                </c:pt>
                <c:pt idx="8">
                  <c:v>17.920999999999975</c:v>
                </c:pt>
                <c:pt idx="9">
                  <c:v>17.937999999999967</c:v>
                </c:pt>
                <c:pt idx="10">
                  <c:v>17.79000000000001</c:v>
                </c:pt>
                <c:pt idx="11">
                  <c:v>17.573000000000011</c:v>
                </c:pt>
                <c:pt idx="12">
                  <c:v>17.721000000000011</c:v>
                </c:pt>
                <c:pt idx="13">
                  <c:v>17.817999999999998</c:v>
                </c:pt>
                <c:pt idx="14">
                  <c:v>17.937999999999995</c:v>
                </c:pt>
                <c:pt idx="15">
                  <c:v>18.009</c:v>
                </c:pt>
                <c:pt idx="16">
                  <c:v>18.063999999999997</c:v>
                </c:pt>
                <c:pt idx="17">
                  <c:v>18.121000000000056</c:v>
                </c:pt>
                <c:pt idx="18">
                  <c:v>18.178999999999942</c:v>
                </c:pt>
                <c:pt idx="19">
                  <c:v>18.235999999999986</c:v>
                </c:pt>
                <c:pt idx="20">
                  <c:v>18.293999999999986</c:v>
                </c:pt>
                <c:pt idx="21">
                  <c:v>18.354000000000003</c:v>
                </c:pt>
                <c:pt idx="22">
                  <c:v>18.414000000000001</c:v>
                </c:pt>
                <c:pt idx="23">
                  <c:v>18.474000000000036</c:v>
                </c:pt>
                <c:pt idx="24" formatCode="#,##0.00">
                  <c:v>18.532999999999944</c:v>
                </c:pt>
                <c:pt idx="25">
                  <c:v>18.591999999999981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40.670000000000108</c:v>
                </c:pt>
                <c:pt idx="1">
                  <c:v>43.200000000000045</c:v>
                </c:pt>
                <c:pt idx="2">
                  <c:v>44.333000000000041</c:v>
                </c:pt>
                <c:pt idx="3">
                  <c:v>42.875999999999991</c:v>
                </c:pt>
                <c:pt idx="4">
                  <c:v>40.019999999999975</c:v>
                </c:pt>
                <c:pt idx="5">
                  <c:v>40.764000000000038</c:v>
                </c:pt>
                <c:pt idx="6">
                  <c:v>41.706999999999965</c:v>
                </c:pt>
                <c:pt idx="7">
                  <c:v>38.859999999999985</c:v>
                </c:pt>
                <c:pt idx="8">
                  <c:v>40.369000000000085</c:v>
                </c:pt>
                <c:pt idx="9">
                  <c:v>39.78700000000007</c:v>
                </c:pt>
                <c:pt idx="10">
                  <c:v>40.200000000000017</c:v>
                </c:pt>
                <c:pt idx="11">
                  <c:v>40.303000000000026</c:v>
                </c:pt>
                <c:pt idx="12">
                  <c:v>40.416000000000025</c:v>
                </c:pt>
                <c:pt idx="13">
                  <c:v>40.577000000000048</c:v>
                </c:pt>
                <c:pt idx="14">
                  <c:v>40.760999999999996</c:v>
                </c:pt>
                <c:pt idx="15">
                  <c:v>40.948999999999991</c:v>
                </c:pt>
                <c:pt idx="16">
                  <c:v>41.09400000000003</c:v>
                </c:pt>
                <c:pt idx="17">
                  <c:v>41.244</c:v>
                </c:pt>
                <c:pt idx="18">
                  <c:v>41.399000000000086</c:v>
                </c:pt>
                <c:pt idx="19">
                  <c:v>41.562000000000083</c:v>
                </c:pt>
                <c:pt idx="20">
                  <c:v>41.748000000000111</c:v>
                </c:pt>
                <c:pt idx="21">
                  <c:v>41.934999999999988</c:v>
                </c:pt>
                <c:pt idx="22">
                  <c:v>42.125000000000057</c:v>
                </c:pt>
                <c:pt idx="23">
                  <c:v>42.313999999999929</c:v>
                </c:pt>
                <c:pt idx="24" formatCode="#,##0.00">
                  <c:v>42.503000000000021</c:v>
                </c:pt>
                <c:pt idx="25">
                  <c:v>42.693999999999939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67.347999999999942</c:v>
                </c:pt>
                <c:pt idx="1">
                  <c:v>65.493000000000052</c:v>
                </c:pt>
                <c:pt idx="2">
                  <c:v>65.036999999999907</c:v>
                </c:pt>
                <c:pt idx="3">
                  <c:v>64.645999999999916</c:v>
                </c:pt>
                <c:pt idx="4">
                  <c:v>69.47199999999998</c:v>
                </c:pt>
                <c:pt idx="5">
                  <c:v>63.528000000000141</c:v>
                </c:pt>
                <c:pt idx="6">
                  <c:v>69.786999999999992</c:v>
                </c:pt>
                <c:pt idx="7">
                  <c:v>71.42000000000003</c:v>
                </c:pt>
                <c:pt idx="8">
                  <c:v>69.43400000000014</c:v>
                </c:pt>
                <c:pt idx="9">
                  <c:v>69.122</c:v>
                </c:pt>
                <c:pt idx="10">
                  <c:v>68.439999999999912</c:v>
                </c:pt>
                <c:pt idx="11">
                  <c:v>69.581999999999809</c:v>
                </c:pt>
                <c:pt idx="12">
                  <c:v>70.348000000000027</c:v>
                </c:pt>
                <c:pt idx="13">
                  <c:v>70.986999999999995</c:v>
                </c:pt>
                <c:pt idx="14">
                  <c:v>71.802000000000021</c:v>
                </c:pt>
                <c:pt idx="15">
                  <c:v>72.360999999999891</c:v>
                </c:pt>
                <c:pt idx="16">
                  <c:v>72.785999999999959</c:v>
                </c:pt>
                <c:pt idx="17">
                  <c:v>73.176000000000059</c:v>
                </c:pt>
                <c:pt idx="18">
                  <c:v>73.551000000000101</c:v>
                </c:pt>
                <c:pt idx="19">
                  <c:v>73.921999999999969</c:v>
                </c:pt>
                <c:pt idx="20">
                  <c:v>74.286000000000072</c:v>
                </c:pt>
                <c:pt idx="21">
                  <c:v>74.647000000000133</c:v>
                </c:pt>
                <c:pt idx="22">
                  <c:v>75.005999999999986</c:v>
                </c:pt>
                <c:pt idx="23">
                  <c:v>75.363999999999976</c:v>
                </c:pt>
                <c:pt idx="24" formatCode="#,##0.00">
                  <c:v>75.724000000000004</c:v>
                </c:pt>
                <c:pt idx="25">
                  <c:v>76.088000000000008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16.571000000000002</c:v>
                </c:pt>
                <c:pt idx="1">
                  <c:v>12.025000000000004</c:v>
                </c:pt>
                <c:pt idx="2">
                  <c:v>13.977000000000015</c:v>
                </c:pt>
                <c:pt idx="3">
                  <c:v>12.861999999999973</c:v>
                </c:pt>
                <c:pt idx="4">
                  <c:v>12.574000000000011</c:v>
                </c:pt>
                <c:pt idx="5">
                  <c:v>12.873999999999974</c:v>
                </c:pt>
                <c:pt idx="6">
                  <c:v>10.854000000000019</c:v>
                </c:pt>
                <c:pt idx="7">
                  <c:v>10.100000000000003</c:v>
                </c:pt>
                <c:pt idx="8">
                  <c:v>14.554999999999998</c:v>
                </c:pt>
                <c:pt idx="9">
                  <c:v>12.228</c:v>
                </c:pt>
                <c:pt idx="10">
                  <c:v>9.5599999999999987</c:v>
                </c:pt>
                <c:pt idx="11">
                  <c:v>9.4810000000000052</c:v>
                </c:pt>
                <c:pt idx="12">
                  <c:v>9.4740000000000073</c:v>
                </c:pt>
                <c:pt idx="13">
                  <c:v>9.5220000000000073</c:v>
                </c:pt>
                <c:pt idx="14">
                  <c:v>9.6319999999999997</c:v>
                </c:pt>
                <c:pt idx="15">
                  <c:v>9.6490000000000062</c:v>
                </c:pt>
                <c:pt idx="16">
                  <c:v>9.6570000000000018</c:v>
                </c:pt>
                <c:pt idx="17">
                  <c:v>9.6519999999999975</c:v>
                </c:pt>
                <c:pt idx="18">
                  <c:v>9.64</c:v>
                </c:pt>
                <c:pt idx="19">
                  <c:v>9.6240000000000112</c:v>
                </c:pt>
                <c:pt idx="20">
                  <c:v>9.6119999999999948</c:v>
                </c:pt>
                <c:pt idx="21">
                  <c:v>9.6010000000000115</c:v>
                </c:pt>
                <c:pt idx="22">
                  <c:v>9.5860000000000021</c:v>
                </c:pt>
                <c:pt idx="23">
                  <c:v>9.5729999999999951</c:v>
                </c:pt>
                <c:pt idx="24">
                  <c:v>9.5590000000000064</c:v>
                </c:pt>
                <c:pt idx="25">
                  <c:v>9.5459999999999852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59.161000000000023</c:v>
                </c:pt>
                <c:pt idx="1">
                  <c:v>57.364000000000033</c:v>
                </c:pt>
                <c:pt idx="2">
                  <c:v>58.845000000000027</c:v>
                </c:pt>
                <c:pt idx="3">
                  <c:v>61.231999999999914</c:v>
                </c:pt>
                <c:pt idx="4">
                  <c:v>62.162999999999961</c:v>
                </c:pt>
                <c:pt idx="5">
                  <c:v>63.430000000000078</c:v>
                </c:pt>
                <c:pt idx="6">
                  <c:v>63.937999999999889</c:v>
                </c:pt>
                <c:pt idx="7">
                  <c:v>62.787999999999791</c:v>
                </c:pt>
                <c:pt idx="8">
                  <c:v>65.876999999999938</c:v>
                </c:pt>
                <c:pt idx="9">
                  <c:v>64.308000000000021</c:v>
                </c:pt>
                <c:pt idx="10">
                  <c:v>61.417000000000044</c:v>
                </c:pt>
                <c:pt idx="11">
                  <c:v>62.617000000000019</c:v>
                </c:pt>
                <c:pt idx="12">
                  <c:v>62.405000000000143</c:v>
                </c:pt>
                <c:pt idx="13">
                  <c:v>62.467999999999847</c:v>
                </c:pt>
                <c:pt idx="14">
                  <c:v>62.332000000000086</c:v>
                </c:pt>
                <c:pt idx="15">
                  <c:v>61.849000000000011</c:v>
                </c:pt>
                <c:pt idx="16">
                  <c:v>61.307999999999957</c:v>
                </c:pt>
                <c:pt idx="17">
                  <c:v>60.747999999999905</c:v>
                </c:pt>
                <c:pt idx="18">
                  <c:v>60.21299999999998</c:v>
                </c:pt>
                <c:pt idx="19">
                  <c:v>59.703000000000003</c:v>
                </c:pt>
                <c:pt idx="20">
                  <c:v>59.279999999999944</c:v>
                </c:pt>
                <c:pt idx="21">
                  <c:v>58.815000000000026</c:v>
                </c:pt>
                <c:pt idx="22">
                  <c:v>58.364000000000047</c:v>
                </c:pt>
                <c:pt idx="23">
                  <c:v>57.929000000000002</c:v>
                </c:pt>
                <c:pt idx="24">
                  <c:v>57.506999999999778</c:v>
                </c:pt>
                <c:pt idx="25">
                  <c:v>57.1039999999998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37.719999999999978</c:v>
                </c:pt>
                <c:pt idx="1">
                  <c:v>34.215999999999966</c:v>
                </c:pt>
                <c:pt idx="2">
                  <c:v>33.853999999999964</c:v>
                </c:pt>
                <c:pt idx="3">
                  <c:v>36.786000000000008</c:v>
                </c:pt>
                <c:pt idx="4">
                  <c:v>30.385999999999953</c:v>
                </c:pt>
                <c:pt idx="5">
                  <c:v>36.144000000000048</c:v>
                </c:pt>
                <c:pt idx="6">
                  <c:v>35.170000000000044</c:v>
                </c:pt>
                <c:pt idx="7">
                  <c:v>35.370000000000033</c:v>
                </c:pt>
                <c:pt idx="8">
                  <c:v>45.760999999999854</c:v>
                </c:pt>
                <c:pt idx="9">
                  <c:v>44.22599999999985</c:v>
                </c:pt>
                <c:pt idx="10">
                  <c:v>41.639999999999915</c:v>
                </c:pt>
                <c:pt idx="11">
                  <c:v>40.798999999999872</c:v>
                </c:pt>
                <c:pt idx="12">
                  <c:v>40.877000000000017</c:v>
                </c:pt>
                <c:pt idx="13">
                  <c:v>41.130000000000081</c:v>
                </c:pt>
                <c:pt idx="14">
                  <c:v>41.378999999999955</c:v>
                </c:pt>
                <c:pt idx="15">
                  <c:v>41.528000000000041</c:v>
                </c:pt>
                <c:pt idx="16">
                  <c:v>41.632000000000112</c:v>
                </c:pt>
                <c:pt idx="17">
                  <c:v>41.639000000000095</c:v>
                </c:pt>
                <c:pt idx="18">
                  <c:v>41.691000000000081</c:v>
                </c:pt>
                <c:pt idx="19">
                  <c:v>41.719000000000037</c:v>
                </c:pt>
                <c:pt idx="20">
                  <c:v>41.793000000000077</c:v>
                </c:pt>
                <c:pt idx="21">
                  <c:v>41.874999999999957</c:v>
                </c:pt>
                <c:pt idx="22">
                  <c:v>41.964000000000148</c:v>
                </c:pt>
                <c:pt idx="23">
                  <c:v>42.058999999999976</c:v>
                </c:pt>
                <c:pt idx="24" formatCode="#,##0.00">
                  <c:v>42.15499999999988</c:v>
                </c:pt>
                <c:pt idx="25">
                  <c:v>42.252999999999965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140.33599999999998</c:v>
                </c:pt>
                <c:pt idx="1">
                  <c:v>134.55899999999991</c:v>
                </c:pt>
                <c:pt idx="2">
                  <c:v>146.71099999999996</c:v>
                </c:pt>
                <c:pt idx="3">
                  <c:v>145.47900000000013</c:v>
                </c:pt>
                <c:pt idx="4">
                  <c:v>149.69500000000033</c:v>
                </c:pt>
                <c:pt idx="5">
                  <c:v>159.62699999999995</c:v>
                </c:pt>
                <c:pt idx="6">
                  <c:v>164.14400000000018</c:v>
                </c:pt>
                <c:pt idx="7">
                  <c:v>162.78499999999957</c:v>
                </c:pt>
                <c:pt idx="8">
                  <c:v>157.38699999999992</c:v>
                </c:pt>
                <c:pt idx="9">
                  <c:v>164.15999999999977</c:v>
                </c:pt>
                <c:pt idx="10">
                  <c:v>161.4400000000002</c:v>
                </c:pt>
                <c:pt idx="11">
                  <c:v>164.08700000000019</c:v>
                </c:pt>
                <c:pt idx="12">
                  <c:v>165.59799999999984</c:v>
                </c:pt>
                <c:pt idx="13">
                  <c:v>166.7970000000002</c:v>
                </c:pt>
                <c:pt idx="14">
                  <c:v>168.13200000000023</c:v>
                </c:pt>
                <c:pt idx="15">
                  <c:v>169.51299999999986</c:v>
                </c:pt>
                <c:pt idx="16">
                  <c:v>170.64299999999992</c:v>
                </c:pt>
                <c:pt idx="17">
                  <c:v>171.68500000000006</c:v>
                </c:pt>
                <c:pt idx="18">
                  <c:v>172.67199999999983</c:v>
                </c:pt>
                <c:pt idx="19">
                  <c:v>173.63200000000018</c:v>
                </c:pt>
                <c:pt idx="20">
                  <c:v>174.62800000000016</c:v>
                </c:pt>
                <c:pt idx="21">
                  <c:v>175.60600000000022</c:v>
                </c:pt>
                <c:pt idx="22">
                  <c:v>176.56899999999999</c:v>
                </c:pt>
                <c:pt idx="23">
                  <c:v>177.54599999999999</c:v>
                </c:pt>
                <c:pt idx="24">
                  <c:v>178.48700000000019</c:v>
                </c:pt>
                <c:pt idx="25">
                  <c:v>179.41399999999993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110.54300000000001</c:v>
                </c:pt>
                <c:pt idx="1">
                  <c:v>113.84199999999993</c:v>
                </c:pt>
                <c:pt idx="2">
                  <c:v>118.18199999999996</c:v>
                </c:pt>
                <c:pt idx="3">
                  <c:v>122.56499999999991</c:v>
                </c:pt>
                <c:pt idx="4">
                  <c:v>124.04999999999998</c:v>
                </c:pt>
                <c:pt idx="5">
                  <c:v>130.8490000000001</c:v>
                </c:pt>
                <c:pt idx="6">
                  <c:v>130.88299999999998</c:v>
                </c:pt>
                <c:pt idx="7">
                  <c:v>131.03499999999997</c:v>
                </c:pt>
                <c:pt idx="8">
                  <c:v>136.19099999999997</c:v>
                </c:pt>
                <c:pt idx="9">
                  <c:v>131.50500000000002</c:v>
                </c:pt>
                <c:pt idx="10">
                  <c:v>127.53999999999994</c:v>
                </c:pt>
                <c:pt idx="11">
                  <c:v>128.99300000000002</c:v>
                </c:pt>
                <c:pt idx="12">
                  <c:v>129.40099999999993</c:v>
                </c:pt>
                <c:pt idx="13">
                  <c:v>130.32200000000012</c:v>
                </c:pt>
                <c:pt idx="14">
                  <c:v>131.37700000000015</c:v>
                </c:pt>
                <c:pt idx="15">
                  <c:v>132.11299999999994</c:v>
                </c:pt>
                <c:pt idx="16">
                  <c:v>132.92899999999997</c:v>
                </c:pt>
                <c:pt idx="17">
                  <c:v>133.70200000000003</c:v>
                </c:pt>
                <c:pt idx="18">
                  <c:v>134.483</c:v>
                </c:pt>
                <c:pt idx="19">
                  <c:v>135.2710000000001</c:v>
                </c:pt>
                <c:pt idx="20">
                  <c:v>136.10799999999998</c:v>
                </c:pt>
                <c:pt idx="21">
                  <c:v>136.92600000000016</c:v>
                </c:pt>
                <c:pt idx="22">
                  <c:v>137.75099999999998</c:v>
                </c:pt>
                <c:pt idx="23">
                  <c:v>138.57300000000015</c:v>
                </c:pt>
                <c:pt idx="24">
                  <c:v>139.39099999999993</c:v>
                </c:pt>
                <c:pt idx="25">
                  <c:v>140.20600000000007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129.63400000000007</c:v>
                </c:pt>
                <c:pt idx="1">
                  <c:v>129.43500000000012</c:v>
                </c:pt>
                <c:pt idx="2">
                  <c:v>129.85700000000003</c:v>
                </c:pt>
                <c:pt idx="3">
                  <c:v>125.94799999999992</c:v>
                </c:pt>
                <c:pt idx="4">
                  <c:v>128.46699999999993</c:v>
                </c:pt>
                <c:pt idx="5">
                  <c:v>123.65700000000015</c:v>
                </c:pt>
                <c:pt idx="6">
                  <c:v>129.30399999999995</c:v>
                </c:pt>
                <c:pt idx="7">
                  <c:v>127.58199999999999</c:v>
                </c:pt>
                <c:pt idx="8">
                  <c:v>127.7240000000002</c:v>
                </c:pt>
                <c:pt idx="9">
                  <c:v>126.84700000000004</c:v>
                </c:pt>
                <c:pt idx="10">
                  <c:v>126.42999999999994</c:v>
                </c:pt>
                <c:pt idx="11">
                  <c:v>127.45799999999984</c:v>
                </c:pt>
                <c:pt idx="12">
                  <c:v>128.48500000000007</c:v>
                </c:pt>
                <c:pt idx="13">
                  <c:v>129.38200000000003</c:v>
                </c:pt>
                <c:pt idx="14">
                  <c:v>130.501</c:v>
                </c:pt>
                <c:pt idx="15">
                  <c:v>131.31899999999987</c:v>
                </c:pt>
                <c:pt idx="16">
                  <c:v>131.94399999999999</c:v>
                </c:pt>
                <c:pt idx="17">
                  <c:v>132.54100000000011</c:v>
                </c:pt>
                <c:pt idx="18">
                  <c:v>133.12900000000013</c:v>
                </c:pt>
                <c:pt idx="19">
                  <c:v>133.72000000000003</c:v>
                </c:pt>
                <c:pt idx="20">
                  <c:v>134.32800000000017</c:v>
                </c:pt>
                <c:pt idx="21">
                  <c:v>134.93600000000012</c:v>
                </c:pt>
                <c:pt idx="22">
                  <c:v>135.54500000000004</c:v>
                </c:pt>
                <c:pt idx="23">
                  <c:v>136.15199999999993</c:v>
                </c:pt>
                <c:pt idx="24">
                  <c:v>136.75999999999996</c:v>
                </c:pt>
                <c:pt idx="25">
                  <c:v>137.37399999999991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23.482996917853107</c:v>
                </c:pt>
                <c:pt idx="1">
                  <c:v>23.943851356085943</c:v>
                </c:pt>
                <c:pt idx="2">
                  <c:v>24.275442350816487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24.848788695376403</c:v>
                </c:pt>
                <c:pt idx="1">
                  <c:v>24.154067879104652</c:v>
                </c:pt>
                <c:pt idx="2">
                  <c:v>24.775886777982592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30.313854848541787</c:v>
                </c:pt>
                <c:pt idx="1">
                  <c:v>30.574194122649068</c:v>
                </c:pt>
                <c:pt idx="2">
                  <c:v>31.704356093069947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6.8639012801449395</c:v>
                </c:pt>
                <c:pt idx="1">
                  <c:v>7.8859603770261577</c:v>
                </c:pt>
                <c:pt idx="2">
                  <c:v>7.4665531006525896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12.04563020693873</c:v>
                </c:pt>
                <c:pt idx="1">
                  <c:v>11.631412787603672</c:v>
                </c:pt>
                <c:pt idx="2">
                  <c:v>10.090882263026634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2.4448280511450213</c:v>
                </c:pt>
                <c:pt idx="1">
                  <c:v>1.8105134775305047</c:v>
                </c:pt>
                <c:pt idx="2">
                  <c:v>1.6868794144517447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2.772999999999783</c:v>
                </c:pt>
                <c:pt idx="1">
                  <c:v>-3.309000000000168</c:v>
                </c:pt>
                <c:pt idx="2">
                  <c:v>1.813000000000244</c:v>
                </c:pt>
                <c:pt idx="3">
                  <c:v>5.4959999999998672</c:v>
                </c:pt>
                <c:pt idx="4">
                  <c:v>-2.0130000000000337</c:v>
                </c:pt>
                <c:pt idx="5">
                  <c:v>-3.3139999999999752</c:v>
                </c:pt>
                <c:pt idx="7">
                  <c:v>1.4459999999996853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10.943999999999974</c:v>
                </c:pt>
                <c:pt idx="1">
                  <c:v>12.666000000000139</c:v>
                </c:pt>
                <c:pt idx="2">
                  <c:v>17.973999999999734</c:v>
                </c:pt>
                <c:pt idx="3">
                  <c:v>0.61300000000004928</c:v>
                </c:pt>
                <c:pt idx="4">
                  <c:v>-4.313000000000244</c:v>
                </c:pt>
                <c:pt idx="5">
                  <c:v>-1.4000000000013557E-2</c:v>
                </c:pt>
                <c:pt idx="7">
                  <c:v>37.869999999999635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0.46283220204645925</c:v>
                </c:pt>
                <c:pt idx="2">
                  <c:v>-1.2404314243833148</c:v>
                </c:pt>
                <c:pt idx="3">
                  <c:v>4.5420684159771518</c:v>
                </c:pt>
                <c:pt idx="4">
                  <c:v>0.19961265398495964</c:v>
                </c:pt>
                <c:pt idx="6">
                  <c:v>0.53279070733673883</c:v>
                </c:pt>
                <c:pt idx="7">
                  <c:v>-0.10694670320577915</c:v>
                </c:pt>
                <c:pt idx="8">
                  <c:v>0.27128990619658122</c:v>
                </c:pt>
                <c:pt idx="10">
                  <c:v>1.7545871529795365</c:v>
                </c:pt>
                <c:pt idx="11">
                  <c:v>-0.37221242714295943</c:v>
                </c:pt>
                <c:pt idx="12">
                  <c:v>0.19697841603498745</c:v>
                </c:pt>
                <c:pt idx="14">
                  <c:v>-1.1440728091009378</c:v>
                </c:pt>
                <c:pt idx="15">
                  <c:v>-0.35645133664411466</c:v>
                </c:pt>
                <c:pt idx="16">
                  <c:v>0.7891969156495815</c:v>
                </c:pt>
                <c:pt idx="17">
                  <c:v>0.54394256867580371</c:v>
                </c:pt>
                <c:pt idx="19">
                  <c:v>-3.5992014337082878E-2</c:v>
                </c:pt>
                <c:pt idx="20">
                  <c:v>-1.2109201931302049</c:v>
                </c:pt>
                <c:pt idx="21">
                  <c:v>-0.52355222141332591</c:v>
                </c:pt>
                <c:pt idx="22">
                  <c:v>0.32333946908147393</c:v>
                </c:pt>
                <c:pt idx="23">
                  <c:v>-0.57543282586809408</c:v>
                </c:pt>
                <c:pt idx="25">
                  <c:v>-3.1129284185068773</c:v>
                </c:pt>
                <c:pt idx="26">
                  <c:v>0.35188575720814796</c:v>
                </c:pt>
                <c:pt idx="27">
                  <c:v>-0.11284204763495342</c:v>
                </c:pt>
                <c:pt idx="29">
                  <c:v>0.5249071232217517</c:v>
                </c:pt>
                <c:pt idx="30">
                  <c:v>-0.10281570214508706</c:v>
                </c:pt>
                <c:pt idx="31">
                  <c:v>-0.30596753245407671</c:v>
                </c:pt>
                <c:pt idx="32">
                  <c:v>4.331636184978005</c:v>
                </c:pt>
                <c:pt idx="33">
                  <c:v>1.3142888409811704E-2</c:v>
                </c:pt>
                <c:pt idx="34">
                  <c:v>1.0979216288072857</c:v>
                </c:pt>
                <c:pt idx="36">
                  <c:v>1.1278732111750012</c:v>
                </c:pt>
                <c:pt idx="37">
                  <c:v>0.45625567823475155</c:v>
                </c:pt>
                <c:pt idx="38">
                  <c:v>0.34339394242814958</c:v>
                </c:pt>
                <c:pt idx="39">
                  <c:v>2.2365664768256854</c:v>
                </c:pt>
                <c:pt idx="40">
                  <c:v>1.1632054097505451</c:v>
                </c:pt>
                <c:pt idx="42">
                  <c:v>1.1573806015581667</c:v>
                </c:pt>
                <c:pt idx="43">
                  <c:v>1.523804178278354E-2</c:v>
                </c:pt>
                <c:pt idx="44">
                  <c:v>0.36252672050565149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5.4860100005682533E-2</c:v>
                </c:pt>
                <c:pt idx="2">
                  <c:v>-3.2318827665659189</c:v>
                </c:pt>
                <c:pt idx="3">
                  <c:v>-4.9065576708587022</c:v>
                </c:pt>
                <c:pt idx="4">
                  <c:v>-3.5464046611923261</c:v>
                </c:pt>
                <c:pt idx="6">
                  <c:v>0.67893838600052714</c:v>
                </c:pt>
                <c:pt idx="7">
                  <c:v>-3.7232307684828769</c:v>
                </c:pt>
                <c:pt idx="8">
                  <c:v>-1.3135328010581815</c:v>
                </c:pt>
                <c:pt idx="10">
                  <c:v>0.97645926077571943</c:v>
                </c:pt>
                <c:pt idx="11">
                  <c:v>-2.4127652569392199</c:v>
                </c:pt>
                <c:pt idx="12">
                  <c:v>-1.6628120136609081</c:v>
                </c:pt>
                <c:pt idx="14">
                  <c:v>0.28302808800473311</c:v>
                </c:pt>
                <c:pt idx="15">
                  <c:v>-2.7518262486975642</c:v>
                </c:pt>
                <c:pt idx="16">
                  <c:v>-0.33707745580328075</c:v>
                </c:pt>
                <c:pt idx="17">
                  <c:v>-0.87094961303382235</c:v>
                </c:pt>
                <c:pt idx="19">
                  <c:v>-3.3567241177184681</c:v>
                </c:pt>
                <c:pt idx="20">
                  <c:v>-0.53847434097697988</c:v>
                </c:pt>
                <c:pt idx="21">
                  <c:v>-2.8883278555655867</c:v>
                </c:pt>
                <c:pt idx="22">
                  <c:v>-5.8945256318699846</c:v>
                </c:pt>
                <c:pt idx="23">
                  <c:v>-2.5471311611555802</c:v>
                </c:pt>
                <c:pt idx="25">
                  <c:v>-3.2130887158054455</c:v>
                </c:pt>
                <c:pt idx="26">
                  <c:v>-0.35734342035734779</c:v>
                </c:pt>
                <c:pt idx="27">
                  <c:v>-0.86162263634763647</c:v>
                </c:pt>
                <c:pt idx="29">
                  <c:v>1.34080123617486</c:v>
                </c:pt>
                <c:pt idx="30">
                  <c:v>1.1601639509065675</c:v>
                </c:pt>
                <c:pt idx="31">
                  <c:v>0.98562168027485075</c:v>
                </c:pt>
                <c:pt idx="32">
                  <c:v>2.7708302511437966</c:v>
                </c:pt>
                <c:pt idx="33">
                  <c:v>4.5278173545459932</c:v>
                </c:pt>
                <c:pt idx="34">
                  <c:v>1.9470857305412093</c:v>
                </c:pt>
                <c:pt idx="36">
                  <c:v>5.209801536668146</c:v>
                </c:pt>
                <c:pt idx="37">
                  <c:v>2.1936550753227646</c:v>
                </c:pt>
                <c:pt idx="38">
                  <c:v>3.1244494689665281</c:v>
                </c:pt>
                <c:pt idx="39">
                  <c:v>4.1183614348588193</c:v>
                </c:pt>
                <c:pt idx="40">
                  <c:v>3.7887783789025464</c:v>
                </c:pt>
                <c:pt idx="42">
                  <c:v>1.1538491853987587</c:v>
                </c:pt>
                <c:pt idx="43">
                  <c:v>3.7777572866909193</c:v>
                </c:pt>
                <c:pt idx="44">
                  <c:v>2.9815014189864764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6.2143356378398771</c:v>
                </c:pt>
                <c:pt idx="1">
                  <c:v>0.82568704123753989</c:v>
                </c:pt>
                <c:pt idx="2">
                  <c:v>5.5310151446111533</c:v>
                </c:pt>
                <c:pt idx="3">
                  <c:v>3.7268492901461627</c:v>
                </c:pt>
                <c:pt idx="4">
                  <c:v>2.0891450419295943</c:v>
                </c:pt>
                <c:pt idx="5">
                  <c:v>6.8669687431957165</c:v>
                </c:pt>
                <c:pt idx="6">
                  <c:v>1.8943038526568303</c:v>
                </c:pt>
                <c:pt idx="7">
                  <c:v>1.3621102166029662</c:v>
                </c:pt>
                <c:pt idx="8">
                  <c:v>0.25524260506759067</c:v>
                </c:pt>
                <c:pt idx="9">
                  <c:v>0.52776977466629482</c:v>
                </c:pt>
                <c:pt idx="10">
                  <c:v>1.9375334410754341</c:v>
                </c:pt>
                <c:pt idx="11">
                  <c:v>-0.90631030427331893</c:v>
                </c:pt>
                <c:pt idx="12">
                  <c:v>-1.7484961700560273</c:v>
                </c:pt>
                <c:pt idx="13">
                  <c:v>-1.89418658688645</c:v>
                </c:pt>
                <c:pt idx="14">
                  <c:v>-3.7550604735588209</c:v>
                </c:pt>
                <c:pt idx="15">
                  <c:v>-0.51583419531377572</c:v>
                </c:pt>
                <c:pt idx="16">
                  <c:v>-1.6964695898514002</c:v>
                </c:pt>
                <c:pt idx="17">
                  <c:v>-0.65270113525138385</c:v>
                </c:pt>
                <c:pt idx="18">
                  <c:v>-1.5560581939836915</c:v>
                </c:pt>
                <c:pt idx="19">
                  <c:v>7.1967696627985855E-3</c:v>
                </c:pt>
                <c:pt idx="20">
                  <c:v>-4.0010007880530765</c:v>
                </c:pt>
                <c:pt idx="21">
                  <c:v>0.45957954430740955</c:v>
                </c:pt>
                <c:pt idx="22">
                  <c:v>-3.8694620520515883</c:v>
                </c:pt>
                <c:pt idx="23">
                  <c:v>0.85235057100162948</c:v>
                </c:pt>
                <c:pt idx="24">
                  <c:v>-2.7330959767825078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8.4021460001785897E-2</c:v>
                </c:pt>
                <c:pt idx="1">
                  <c:v>2.7904458353688515</c:v>
                </c:pt>
                <c:pt idx="2">
                  <c:v>11.909223547601922</c:v>
                </c:pt>
                <c:pt idx="3">
                  <c:v>1.3791937207555733</c:v>
                </c:pt>
                <c:pt idx="4">
                  <c:v>1.4358861687236697</c:v>
                </c:pt>
                <c:pt idx="5">
                  <c:v>5.6102262820268969</c:v>
                </c:pt>
                <c:pt idx="6">
                  <c:v>1.8819876748587205E-2</c:v>
                </c:pt>
                <c:pt idx="7">
                  <c:v>9.4806253581839535</c:v>
                </c:pt>
                <c:pt idx="8">
                  <c:v>-0.23960648901421866</c:v>
                </c:pt>
                <c:pt idx="9">
                  <c:v>-0.14419614844757689</c:v>
                </c:pt>
                <c:pt idx="10">
                  <c:v>2.4569218718049761</c:v>
                </c:pt>
                <c:pt idx="11">
                  <c:v>2.7150209065602198</c:v>
                </c:pt>
                <c:pt idx="12">
                  <c:v>-3.7232834683402194</c:v>
                </c:pt>
                <c:pt idx="13">
                  <c:v>0.26476033249945718</c:v>
                </c:pt>
                <c:pt idx="14">
                  <c:v>-1.8015510921206612</c:v>
                </c:pt>
                <c:pt idx="15">
                  <c:v>-3.1484632986944217</c:v>
                </c:pt>
                <c:pt idx="16">
                  <c:v>-4.9076405922942712E-2</c:v>
                </c:pt>
                <c:pt idx="17">
                  <c:v>4.7977271370990309</c:v>
                </c:pt>
                <c:pt idx="18">
                  <c:v>-0.54203655789732252</c:v>
                </c:pt>
                <c:pt idx="19">
                  <c:v>-8.1305023997941983E-2</c:v>
                </c:pt>
                <c:pt idx="20">
                  <c:v>-1.675735488453153</c:v>
                </c:pt>
                <c:pt idx="21">
                  <c:v>2.8888551921544519</c:v>
                </c:pt>
                <c:pt idx="22">
                  <c:v>-0.29492420866899138</c:v>
                </c:pt>
                <c:pt idx="23">
                  <c:v>2.125839158939673</c:v>
                </c:pt>
                <c:pt idx="24">
                  <c:v>9.0492333059020069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7.040022679077417</c:v>
                </c:pt>
                <c:pt idx="1">
                  <c:v>18.21397821988262</c:v>
                </c:pt>
                <c:pt idx="2">
                  <c:v>5.9769598900691108</c:v>
                </c:pt>
                <c:pt idx="3">
                  <c:v>-2.6548064743293409</c:v>
                </c:pt>
                <c:pt idx="4">
                  <c:v>-7.8615508456104521</c:v>
                </c:pt>
                <c:pt idx="5">
                  <c:v>-2.2015625595722739</c:v>
                </c:pt>
                <c:pt idx="6">
                  <c:v>-3.5414212437456669</c:v>
                </c:pt>
                <c:pt idx="7">
                  <c:v>-3.017111481049966</c:v>
                </c:pt>
                <c:pt idx="8">
                  <c:v>-10.508508184721379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2.8744672953706356</c:v>
                </c:pt>
                <c:pt idx="1">
                  <c:v>20.334529719108076</c:v>
                </c:pt>
                <c:pt idx="2">
                  <c:v>11.572564469275733</c:v>
                </c:pt>
                <c:pt idx="3">
                  <c:v>-1.0082625617800005</c:v>
                </c:pt>
                <c:pt idx="4">
                  <c:v>-4.7343304642385675</c:v>
                </c:pt>
                <c:pt idx="5">
                  <c:v>4.174385555203763</c:v>
                </c:pt>
                <c:pt idx="6">
                  <c:v>1.2131197037012953</c:v>
                </c:pt>
                <c:pt idx="7">
                  <c:v>1.8309149502706816</c:v>
                </c:pt>
                <c:pt idx="8">
                  <c:v>1.6126113330879548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25.371963394150765</c:v>
                </c:pt>
                <c:pt idx="1">
                  <c:v>26.969747574763716</c:v>
                </c:pt>
                <c:pt idx="2">
                  <c:v>28.328387959325447</c:v>
                </c:pt>
                <c:pt idx="3">
                  <c:v>29.552145437953445</c:v>
                </c:pt>
                <c:pt idx="4">
                  <c:v>28.028888569345746</c:v>
                </c:pt>
                <c:pt idx="5">
                  <c:v>30.505987982525465</c:v>
                </c:pt>
                <c:pt idx="6">
                  <c:v>32.994288377019437</c:v>
                </c:pt>
                <c:pt idx="7">
                  <c:v>33.15442719379562</c:v>
                </c:pt>
                <c:pt idx="8">
                  <c:v>35.372121730226588</c:v>
                </c:pt>
                <c:pt idx="9">
                  <c:v>35.758579516301687</c:v>
                </c:pt>
                <c:pt idx="10">
                  <c:v>36.720323620365342</c:v>
                </c:pt>
                <c:pt idx="11">
                  <c:v>32.084719435167834</c:v>
                </c:pt>
                <c:pt idx="12">
                  <c:v>32.393699399322998</c:v>
                </c:pt>
                <c:pt idx="13">
                  <c:v>32.769588452117716</c:v>
                </c:pt>
                <c:pt idx="14">
                  <c:v>33.177773784193718</c:v>
                </c:pt>
                <c:pt idx="15">
                  <c:v>33.508295035242092</c:v>
                </c:pt>
                <c:pt idx="16">
                  <c:v>33.817438662349112</c:v>
                </c:pt>
                <c:pt idx="17">
                  <c:v>34.123210355622597</c:v>
                </c:pt>
                <c:pt idx="18">
                  <c:v>34.440875713938325</c:v>
                </c:pt>
                <c:pt idx="19">
                  <c:v>34.75518175852222</c:v>
                </c:pt>
                <c:pt idx="20">
                  <c:v>35.096144583848073</c:v>
                </c:pt>
                <c:pt idx="21">
                  <c:v>35.42755041158091</c:v>
                </c:pt>
                <c:pt idx="22">
                  <c:v>35.761950062885241</c:v>
                </c:pt>
                <c:pt idx="23">
                  <c:v>36.106140453384405</c:v>
                </c:pt>
                <c:pt idx="24">
                  <c:v>36.449390534382211</c:v>
                </c:pt>
                <c:pt idx="25">
                  <c:v>36.804345080367128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10.975254028032467</c:v>
                </c:pt>
                <c:pt idx="1">
                  <c:v>11.782962496123242</c:v>
                </c:pt>
                <c:pt idx="2">
                  <c:v>12.545954205486654</c:v>
                </c:pt>
                <c:pt idx="3">
                  <c:v>13.060779181813238</c:v>
                </c:pt>
                <c:pt idx="4">
                  <c:v>14.21454053630454</c:v>
                </c:pt>
                <c:pt idx="5">
                  <c:v>13.985385135056744</c:v>
                </c:pt>
                <c:pt idx="6">
                  <c:v>13.160165760085492</c:v>
                </c:pt>
                <c:pt idx="7">
                  <c:v>14.09186588011451</c:v>
                </c:pt>
                <c:pt idx="8">
                  <c:v>14.119677261311818</c:v>
                </c:pt>
                <c:pt idx="9">
                  <c:v>14.24086306558981</c:v>
                </c:pt>
                <c:pt idx="10">
                  <c:v>14.811072176294283</c:v>
                </c:pt>
                <c:pt idx="11">
                  <c:v>14.52064385264323</c:v>
                </c:pt>
                <c:pt idx="12">
                  <c:v>14.7584469103115</c:v>
                </c:pt>
                <c:pt idx="13">
                  <c:v>14.977507688455422</c:v>
                </c:pt>
                <c:pt idx="14">
                  <c:v>15.205164297926212</c:v>
                </c:pt>
                <c:pt idx="15">
                  <c:v>15.430246809281</c:v>
                </c:pt>
                <c:pt idx="16">
                  <c:v>15.631973967727955</c:v>
                </c:pt>
                <c:pt idx="17">
                  <c:v>15.824223800897675</c:v>
                </c:pt>
                <c:pt idx="18">
                  <c:v>16.019645290093003</c:v>
                </c:pt>
                <c:pt idx="19">
                  <c:v>16.228587673354685</c:v>
                </c:pt>
                <c:pt idx="20">
                  <c:v>16.449514392027496</c:v>
                </c:pt>
                <c:pt idx="21">
                  <c:v>16.66999438571688</c:v>
                </c:pt>
                <c:pt idx="22">
                  <c:v>16.886868081586567</c:v>
                </c:pt>
                <c:pt idx="23">
                  <c:v>17.11206744367492</c:v>
                </c:pt>
                <c:pt idx="24">
                  <c:v>17.354768061183353</c:v>
                </c:pt>
                <c:pt idx="25">
                  <c:v>17.601518011663135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23.016338223868846</c:v>
                </c:pt>
                <c:pt idx="1">
                  <c:v>21.228274645683999</c:v>
                </c:pt>
                <c:pt idx="2">
                  <c:v>21.794180980460272</c:v>
                </c:pt>
                <c:pt idx="3">
                  <c:v>22.798605634303737</c:v>
                </c:pt>
                <c:pt idx="4">
                  <c:v>23.026642399722054</c:v>
                </c:pt>
                <c:pt idx="5">
                  <c:v>24.737090291879849</c:v>
                </c:pt>
                <c:pt idx="6">
                  <c:v>26.111974993687298</c:v>
                </c:pt>
                <c:pt idx="7">
                  <c:v>25.169778892008804</c:v>
                </c:pt>
                <c:pt idx="8">
                  <c:v>28.957746487470597</c:v>
                </c:pt>
                <c:pt idx="9">
                  <c:v>28.718838642847022</c:v>
                </c:pt>
                <c:pt idx="10">
                  <c:v>30.268105436491002</c:v>
                </c:pt>
                <c:pt idx="11">
                  <c:v>34.69650170724956</c:v>
                </c:pt>
                <c:pt idx="12">
                  <c:v>35.224872565804645</c:v>
                </c:pt>
                <c:pt idx="13">
                  <c:v>35.867736123445766</c:v>
                </c:pt>
                <c:pt idx="14">
                  <c:v>36.514963299412379</c:v>
                </c:pt>
                <c:pt idx="15">
                  <c:v>37.071051898549847</c:v>
                </c:pt>
                <c:pt idx="16">
                  <c:v>37.581208331960418</c:v>
                </c:pt>
                <c:pt idx="17">
                  <c:v>38.064699826173388</c:v>
                </c:pt>
                <c:pt idx="18">
                  <c:v>38.54280795207977</c:v>
                </c:pt>
                <c:pt idx="19">
                  <c:v>39.030689173748478</c:v>
                </c:pt>
                <c:pt idx="20">
                  <c:v>39.557478763758823</c:v>
                </c:pt>
                <c:pt idx="21">
                  <c:v>40.076872998143614</c:v>
                </c:pt>
                <c:pt idx="22">
                  <c:v>40.599271619338403</c:v>
                </c:pt>
                <c:pt idx="23">
                  <c:v>41.120801983964085</c:v>
                </c:pt>
                <c:pt idx="24">
                  <c:v>41.650044350673859</c:v>
                </c:pt>
                <c:pt idx="25">
                  <c:v>42.177328984092924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20.592234266214994</c:v>
                </c:pt>
                <c:pt idx="1">
                  <c:v>21.474483195179179</c:v>
                </c:pt>
                <c:pt idx="2">
                  <c:v>22.146643737124116</c:v>
                </c:pt>
                <c:pt idx="3">
                  <c:v>22.413025569307184</c:v>
                </c:pt>
                <c:pt idx="4">
                  <c:v>23.528543065606492</c:v>
                </c:pt>
                <c:pt idx="5">
                  <c:v>22.4111442307963</c:v>
                </c:pt>
                <c:pt idx="6">
                  <c:v>25.049431575020019</c:v>
                </c:pt>
                <c:pt idx="7">
                  <c:v>25.996421169497999</c:v>
                </c:pt>
                <c:pt idx="8">
                  <c:v>25.822067428803333</c:v>
                </c:pt>
                <c:pt idx="9">
                  <c:v>26.492015123974973</c:v>
                </c:pt>
                <c:pt idx="10">
                  <c:v>26.137993520942462</c:v>
                </c:pt>
                <c:pt idx="11">
                  <c:v>24.766941562973372</c:v>
                </c:pt>
                <c:pt idx="12">
                  <c:v>24.972317546146126</c:v>
                </c:pt>
                <c:pt idx="13">
                  <c:v>25.204196237705734</c:v>
                </c:pt>
                <c:pt idx="14">
                  <c:v>25.473958457031557</c:v>
                </c:pt>
                <c:pt idx="15">
                  <c:v>25.691824209932559</c:v>
                </c:pt>
                <c:pt idx="16">
                  <c:v>25.896161886464689</c:v>
                </c:pt>
                <c:pt idx="17">
                  <c:v>26.090378369189459</c:v>
                </c:pt>
                <c:pt idx="18">
                  <c:v>26.244902673375936</c:v>
                </c:pt>
                <c:pt idx="19">
                  <c:v>26.429018079260725</c:v>
                </c:pt>
                <c:pt idx="20">
                  <c:v>26.610893630510411</c:v>
                </c:pt>
                <c:pt idx="21">
                  <c:v>26.796665951046229</c:v>
                </c:pt>
                <c:pt idx="22">
                  <c:v>26.980780209935396</c:v>
                </c:pt>
                <c:pt idx="23">
                  <c:v>27.168438395992606</c:v>
                </c:pt>
                <c:pt idx="24">
                  <c:v>27.351219182618678</c:v>
                </c:pt>
                <c:pt idx="25">
                  <c:v>27.517187241698036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18.988293497065715</c:v>
                </c:pt>
                <c:pt idx="1">
                  <c:v>20.053692027010829</c:v>
                </c:pt>
                <c:pt idx="2">
                  <c:v>20.463108069042097</c:v>
                </c:pt>
                <c:pt idx="3">
                  <c:v>19.61688749496814</c:v>
                </c:pt>
                <c:pt idx="4">
                  <c:v>18.314862672095931</c:v>
                </c:pt>
                <c:pt idx="5">
                  <c:v>18.22963231220751</c:v>
                </c:pt>
                <c:pt idx="6">
                  <c:v>19.27351171694519</c:v>
                </c:pt>
                <c:pt idx="7">
                  <c:v>17.647512085078318</c:v>
                </c:pt>
                <c:pt idx="8">
                  <c:v>18.403296299994743</c:v>
                </c:pt>
                <c:pt idx="9">
                  <c:v>19.218124978221674</c:v>
                </c:pt>
                <c:pt idx="10">
                  <c:v>20.318777354137104</c:v>
                </c:pt>
                <c:pt idx="11">
                  <c:v>19.34458896898996</c:v>
                </c:pt>
                <c:pt idx="12">
                  <c:v>19.488323106181277</c:v>
                </c:pt>
                <c:pt idx="13">
                  <c:v>19.684161177716764</c:v>
                </c:pt>
                <c:pt idx="14">
                  <c:v>19.899142361301873</c:v>
                </c:pt>
                <c:pt idx="15">
                  <c:v>20.081589559406645</c:v>
                </c:pt>
                <c:pt idx="16">
                  <c:v>20.274368533558491</c:v>
                </c:pt>
                <c:pt idx="17">
                  <c:v>20.466015064283287</c:v>
                </c:pt>
                <c:pt idx="18">
                  <c:v>20.647484481800792</c:v>
                </c:pt>
                <c:pt idx="19">
                  <c:v>20.811548589439528</c:v>
                </c:pt>
                <c:pt idx="20">
                  <c:v>20.978884083681631</c:v>
                </c:pt>
                <c:pt idx="21">
                  <c:v>21.153580781011609</c:v>
                </c:pt>
                <c:pt idx="22">
                  <c:v>21.305381280713682</c:v>
                </c:pt>
                <c:pt idx="23">
                  <c:v>21.460198550959923</c:v>
                </c:pt>
                <c:pt idx="24">
                  <c:v>21.6123197966911</c:v>
                </c:pt>
                <c:pt idx="25">
                  <c:v>21.754663522860774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24.212970201077056</c:v>
                </c:pt>
                <c:pt idx="1">
                  <c:v>22.549860840648854</c:v>
                </c:pt>
                <c:pt idx="2">
                  <c:v>22.214991877591036</c:v>
                </c:pt>
                <c:pt idx="3">
                  <c:v>24.022367974467208</c:v>
                </c:pt>
                <c:pt idx="4">
                  <c:v>23.338636953561302</c:v>
                </c:pt>
                <c:pt idx="5">
                  <c:v>23.754284681152903</c:v>
                </c:pt>
                <c:pt idx="6">
                  <c:v>25.867587028433434</c:v>
                </c:pt>
                <c:pt idx="7">
                  <c:v>25.845299229911433</c:v>
                </c:pt>
                <c:pt idx="8">
                  <c:v>28.29605270706292</c:v>
                </c:pt>
                <c:pt idx="9">
                  <c:v>27.907303981014678</c:v>
                </c:pt>
                <c:pt idx="10">
                  <c:v>30.62125342434862</c:v>
                </c:pt>
                <c:pt idx="11">
                  <c:v>30.66814903307624</c:v>
                </c:pt>
                <c:pt idx="12">
                  <c:v>30.971130654948503</c:v>
                </c:pt>
                <c:pt idx="13">
                  <c:v>31.376610112117</c:v>
                </c:pt>
                <c:pt idx="14">
                  <c:v>31.829341148450549</c:v>
                </c:pt>
                <c:pt idx="15">
                  <c:v>32.20664141646332</c:v>
                </c:pt>
                <c:pt idx="16">
                  <c:v>32.573225516066543</c:v>
                </c:pt>
                <c:pt idx="17">
                  <c:v>32.941701167069958</c:v>
                </c:pt>
                <c:pt idx="18">
                  <c:v>33.332178699768903</c:v>
                </c:pt>
                <c:pt idx="19">
                  <c:v>33.720594033969874</c:v>
                </c:pt>
                <c:pt idx="20">
                  <c:v>34.1367921339208</c:v>
                </c:pt>
                <c:pt idx="21">
                  <c:v>34.549102565035547</c:v>
                </c:pt>
                <c:pt idx="22">
                  <c:v>34.962783781453879</c:v>
                </c:pt>
                <c:pt idx="23">
                  <c:v>35.390763962022632</c:v>
                </c:pt>
                <c:pt idx="24">
                  <c:v>35.813710530583528</c:v>
                </c:pt>
                <c:pt idx="25">
                  <c:v>36.231479706375517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7.9772216289748483</c:v>
                </c:pt>
                <c:pt idx="1">
                  <c:v>7.7162545346983844</c:v>
                </c:pt>
                <c:pt idx="2">
                  <c:v>7.9554270768911115</c:v>
                </c:pt>
                <c:pt idx="3">
                  <c:v>8.2945306282581566</c:v>
                </c:pt>
                <c:pt idx="4">
                  <c:v>7.4914902980393991</c:v>
                </c:pt>
                <c:pt idx="5">
                  <c:v>7.6432081981617772</c:v>
                </c:pt>
                <c:pt idx="6">
                  <c:v>8.0748643511753535</c:v>
                </c:pt>
                <c:pt idx="7">
                  <c:v>8.7611824458135601</c:v>
                </c:pt>
                <c:pt idx="8">
                  <c:v>9.5614502128239351</c:v>
                </c:pt>
                <c:pt idx="9">
                  <c:v>8.8206369814915799</c:v>
                </c:pt>
                <c:pt idx="10">
                  <c:v>9.5375120508186075</c:v>
                </c:pt>
                <c:pt idx="11">
                  <c:v>8.6008895702214705</c:v>
                </c:pt>
                <c:pt idx="12">
                  <c:v>8.6743034561861823</c:v>
                </c:pt>
                <c:pt idx="13">
                  <c:v>8.767089118849384</c:v>
                </c:pt>
                <c:pt idx="14">
                  <c:v>8.8598687606042326</c:v>
                </c:pt>
                <c:pt idx="15">
                  <c:v>8.9305359112826252</c:v>
                </c:pt>
                <c:pt idx="16">
                  <c:v>8.9975570355659951</c:v>
                </c:pt>
                <c:pt idx="17">
                  <c:v>9.058330091607214</c:v>
                </c:pt>
                <c:pt idx="18">
                  <c:v>9.1206576434510129</c:v>
                </c:pt>
                <c:pt idx="19">
                  <c:v>9.1757577455759378</c:v>
                </c:pt>
                <c:pt idx="20">
                  <c:v>9.2339398106175015</c:v>
                </c:pt>
                <c:pt idx="21">
                  <c:v>9.2963090256184717</c:v>
                </c:pt>
                <c:pt idx="22">
                  <c:v>9.3564480553551608</c:v>
                </c:pt>
                <c:pt idx="23">
                  <c:v>9.4193129078195401</c:v>
                </c:pt>
                <c:pt idx="24">
                  <c:v>9.4874857993529282</c:v>
                </c:pt>
                <c:pt idx="25">
                  <c:v>9.5563319275671947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7.6087491795539188</c:v>
                </c:pt>
                <c:pt idx="1">
                  <c:v>9.5678267700280824</c:v>
                </c:pt>
                <c:pt idx="2">
                  <c:v>9.5649019268912436</c:v>
                </c:pt>
                <c:pt idx="3">
                  <c:v>9.2011646938204841</c:v>
                </c:pt>
                <c:pt idx="4">
                  <c:v>9.6624850128366671</c:v>
                </c:pt>
                <c:pt idx="5">
                  <c:v>9.3018263614397778</c:v>
                </c:pt>
                <c:pt idx="6">
                  <c:v>10.199276935583034</c:v>
                </c:pt>
                <c:pt idx="7">
                  <c:v>10.08844292012232</c:v>
                </c:pt>
                <c:pt idx="8">
                  <c:v>10.795661039187541</c:v>
                </c:pt>
                <c:pt idx="9">
                  <c:v>10.601860875692479</c:v>
                </c:pt>
                <c:pt idx="10">
                  <c:v>10.663936578042744</c:v>
                </c:pt>
                <c:pt idx="11">
                  <c:v>15.717769136236576</c:v>
                </c:pt>
                <c:pt idx="12">
                  <c:v>16.034892146765635</c:v>
                </c:pt>
                <c:pt idx="13">
                  <c:v>16.365009617410841</c:v>
                </c:pt>
                <c:pt idx="14">
                  <c:v>16.719556339869825</c:v>
                </c:pt>
                <c:pt idx="15">
                  <c:v>17.037607736595334</c:v>
                </c:pt>
                <c:pt idx="16">
                  <c:v>17.345117065715883</c:v>
                </c:pt>
                <c:pt idx="17">
                  <c:v>17.649587117062481</c:v>
                </c:pt>
                <c:pt idx="18">
                  <c:v>17.965606559678832</c:v>
                </c:pt>
                <c:pt idx="19">
                  <c:v>18.277348088706841</c:v>
                </c:pt>
                <c:pt idx="20">
                  <c:v>18.589558970204145</c:v>
                </c:pt>
                <c:pt idx="21">
                  <c:v>18.887209553326056</c:v>
                </c:pt>
                <c:pt idx="22">
                  <c:v>19.181166694399849</c:v>
                </c:pt>
                <c:pt idx="23">
                  <c:v>19.501923642591489</c:v>
                </c:pt>
                <c:pt idx="24">
                  <c:v>19.823981237829216</c:v>
                </c:pt>
                <c:pt idx="25">
                  <c:v>20.144561936226697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4.8893967718487543</c:v>
                </c:pt>
                <c:pt idx="1">
                  <c:v>5.4450661993222003</c:v>
                </c:pt>
                <c:pt idx="2">
                  <c:v>5.5437184422669281</c:v>
                </c:pt>
                <c:pt idx="3">
                  <c:v>4.8577279515240868</c:v>
                </c:pt>
                <c:pt idx="4">
                  <c:v>4.9731059139601657</c:v>
                </c:pt>
                <c:pt idx="5">
                  <c:v>5.0782263297945383</c:v>
                </c:pt>
                <c:pt idx="6">
                  <c:v>5.4502608572143938</c:v>
                </c:pt>
                <c:pt idx="7">
                  <c:v>5.0763319387789894</c:v>
                </c:pt>
                <c:pt idx="8">
                  <c:v>5.1743852203382259</c:v>
                </c:pt>
                <c:pt idx="9">
                  <c:v>5.0521785934724264</c:v>
                </c:pt>
                <c:pt idx="10">
                  <c:v>5.3334689348621289</c:v>
                </c:pt>
                <c:pt idx="11">
                  <c:v>4.4153836567358917</c:v>
                </c:pt>
                <c:pt idx="12">
                  <c:v>4.4664240308993355</c:v>
                </c:pt>
                <c:pt idx="13">
                  <c:v>4.5247939703782247</c:v>
                </c:pt>
                <c:pt idx="14">
                  <c:v>4.5898579204729542</c:v>
                </c:pt>
                <c:pt idx="15">
                  <c:v>4.6486783156835241</c:v>
                </c:pt>
                <c:pt idx="16">
                  <c:v>4.697167051543401</c:v>
                </c:pt>
                <c:pt idx="17">
                  <c:v>4.7429514580046064</c:v>
                </c:pt>
                <c:pt idx="18">
                  <c:v>4.7781776100608484</c:v>
                </c:pt>
                <c:pt idx="19">
                  <c:v>4.8304713347979007</c:v>
                </c:pt>
                <c:pt idx="20">
                  <c:v>4.8714140471064233</c:v>
                </c:pt>
                <c:pt idx="21">
                  <c:v>4.9121899727911096</c:v>
                </c:pt>
                <c:pt idx="22">
                  <c:v>4.9445762507519264</c:v>
                </c:pt>
                <c:pt idx="23">
                  <c:v>4.9999811461084729</c:v>
                </c:pt>
                <c:pt idx="24">
                  <c:v>5.0354152230643141</c:v>
                </c:pt>
                <c:pt idx="25">
                  <c:v>5.0938624458479103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6.8590310712599933</c:v>
                </c:pt>
                <c:pt idx="1">
                  <c:v>6.0888463411716991</c:v>
                </c:pt>
                <c:pt idx="2">
                  <c:v>6.9912564921347133</c:v>
                </c:pt>
                <c:pt idx="3">
                  <c:v>7.8033517800442338</c:v>
                </c:pt>
                <c:pt idx="4">
                  <c:v>7.7557406815510674</c:v>
                </c:pt>
                <c:pt idx="5">
                  <c:v>8.8895200115601458</c:v>
                </c:pt>
                <c:pt idx="6">
                  <c:v>7.830249196286629</c:v>
                </c:pt>
                <c:pt idx="7">
                  <c:v>8.3334235536350079</c:v>
                </c:pt>
                <c:pt idx="8">
                  <c:v>8.1046836293801334</c:v>
                </c:pt>
                <c:pt idx="9">
                  <c:v>9.361155220546431</c:v>
                </c:pt>
                <c:pt idx="10">
                  <c:v>9.4172897862264406</c:v>
                </c:pt>
                <c:pt idx="11">
                  <c:v>8.183430867500137</c:v>
                </c:pt>
                <c:pt idx="12">
                  <c:v>8.0628025102901031</c:v>
                </c:pt>
                <c:pt idx="13">
                  <c:v>8.0944281164597829</c:v>
                </c:pt>
                <c:pt idx="14">
                  <c:v>8.21325830884998</c:v>
                </c:pt>
                <c:pt idx="15">
                  <c:v>8.309208608013785</c:v>
                </c:pt>
                <c:pt idx="16">
                  <c:v>8.4035321336950055</c:v>
                </c:pt>
                <c:pt idx="17">
                  <c:v>8.4915566670759404</c:v>
                </c:pt>
                <c:pt idx="18">
                  <c:v>8.5803928816692636</c:v>
                </c:pt>
                <c:pt idx="19">
                  <c:v>8.6722835462953931</c:v>
                </c:pt>
                <c:pt idx="20">
                  <c:v>8.7720193714591641</c:v>
                </c:pt>
                <c:pt idx="21">
                  <c:v>8.8643540850418514</c:v>
                </c:pt>
                <c:pt idx="22">
                  <c:v>8.9641205518850011</c:v>
                </c:pt>
                <c:pt idx="23">
                  <c:v>9.0702171176335167</c:v>
                </c:pt>
                <c:pt idx="24">
                  <c:v>9.1699094987576082</c:v>
                </c:pt>
                <c:pt idx="25">
                  <c:v>9.2730936377788638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27.005523848538029</c:v>
                </c:pt>
                <c:pt idx="1">
                  <c:v>24.970140318400404</c:v>
                </c:pt>
                <c:pt idx="2">
                  <c:v>26.182384356098865</c:v>
                </c:pt>
                <c:pt idx="3">
                  <c:v>26.658568621848062</c:v>
                </c:pt>
                <c:pt idx="4">
                  <c:v>27.445650077671534</c:v>
                </c:pt>
                <c:pt idx="5">
                  <c:v>28.136436673060423</c:v>
                </c:pt>
                <c:pt idx="6">
                  <c:v>28.45489980840895</c:v>
                </c:pt>
                <c:pt idx="7">
                  <c:v>28.893956062389346</c:v>
                </c:pt>
                <c:pt idx="8">
                  <c:v>29.507981500062513</c:v>
                </c:pt>
                <c:pt idx="9">
                  <c:v>29.150168044304014</c:v>
                </c:pt>
                <c:pt idx="10">
                  <c:v>30.073970114135857</c:v>
                </c:pt>
                <c:pt idx="11">
                  <c:v>29.539963070721232</c:v>
                </c:pt>
                <c:pt idx="12">
                  <c:v>29.768233171990168</c:v>
                </c:pt>
                <c:pt idx="13">
                  <c:v>30.041842922266731</c:v>
                </c:pt>
                <c:pt idx="14">
                  <c:v>30.329583234365728</c:v>
                </c:pt>
                <c:pt idx="15">
                  <c:v>30.536145704719129</c:v>
                </c:pt>
                <c:pt idx="16">
                  <c:v>30.716634086343557</c:v>
                </c:pt>
                <c:pt idx="17">
                  <c:v>30.883284447256198</c:v>
                </c:pt>
                <c:pt idx="18">
                  <c:v>31.074731976225802</c:v>
                </c:pt>
                <c:pt idx="19">
                  <c:v>31.262128260492148</c:v>
                </c:pt>
                <c:pt idx="20">
                  <c:v>31.471776521096952</c:v>
                </c:pt>
                <c:pt idx="21">
                  <c:v>31.681296745745691</c:v>
                </c:pt>
                <c:pt idx="22">
                  <c:v>31.892969175250368</c:v>
                </c:pt>
                <c:pt idx="23">
                  <c:v>32.099003737652694</c:v>
                </c:pt>
                <c:pt idx="24">
                  <c:v>32.321411896360267</c:v>
                </c:pt>
                <c:pt idx="25">
                  <c:v>32.530891985940833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45.915935327459849</c:v>
                </c:pt>
                <c:pt idx="1">
                  <c:v>46.678503095361108</c:v>
                </c:pt>
                <c:pt idx="2">
                  <c:v>48.608003377441747</c:v>
                </c:pt>
                <c:pt idx="3">
                  <c:v>46.860782130303598</c:v>
                </c:pt>
                <c:pt idx="4">
                  <c:v>47.771388624949921</c:v>
                </c:pt>
                <c:pt idx="5">
                  <c:v>51.088712997845128</c:v>
                </c:pt>
                <c:pt idx="6">
                  <c:v>49.759968726501327</c:v>
                </c:pt>
                <c:pt idx="7">
                  <c:v>50.540014010029175</c:v>
                </c:pt>
                <c:pt idx="8">
                  <c:v>50.600720548128464</c:v>
                </c:pt>
                <c:pt idx="9">
                  <c:v>48.131937874706772</c:v>
                </c:pt>
                <c:pt idx="10">
                  <c:v>50.182402693571809</c:v>
                </c:pt>
                <c:pt idx="11">
                  <c:v>51.834164570833082</c:v>
                </c:pt>
                <c:pt idx="12">
                  <c:v>52.087836908429388</c:v>
                </c:pt>
                <c:pt idx="13">
                  <c:v>52.351773709584123</c:v>
                </c:pt>
                <c:pt idx="14">
                  <c:v>52.631584528400374</c:v>
                </c:pt>
                <c:pt idx="15">
                  <c:v>52.786453736996556</c:v>
                </c:pt>
                <c:pt idx="16">
                  <c:v>52.881985804151654</c:v>
                </c:pt>
                <c:pt idx="17">
                  <c:v>52.915335941179059</c:v>
                </c:pt>
                <c:pt idx="18">
                  <c:v>52.926226155098995</c:v>
                </c:pt>
                <c:pt idx="19">
                  <c:v>52.940667047932408</c:v>
                </c:pt>
                <c:pt idx="20">
                  <c:v>52.989270234579884</c:v>
                </c:pt>
                <c:pt idx="21">
                  <c:v>53.019345643047139</c:v>
                </c:pt>
                <c:pt idx="22">
                  <c:v>53.018226577367088</c:v>
                </c:pt>
                <c:pt idx="23">
                  <c:v>53.006671147044365</c:v>
                </c:pt>
                <c:pt idx="24">
                  <c:v>52.966172971607357</c:v>
                </c:pt>
                <c:pt idx="25">
                  <c:v>52.897423600132029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13.133090232843035</c:v>
                </c:pt>
                <c:pt idx="1">
                  <c:v>12.106560778498572</c:v>
                </c:pt>
                <c:pt idx="2">
                  <c:v>12.012348682159983</c:v>
                </c:pt>
                <c:pt idx="3">
                  <c:v>12.065905322000576</c:v>
                </c:pt>
                <c:pt idx="4">
                  <c:v>11.94063264572671</c:v>
                </c:pt>
                <c:pt idx="5">
                  <c:v>11.605813929866894</c:v>
                </c:pt>
                <c:pt idx="6">
                  <c:v>11.179479435441589</c:v>
                </c:pt>
                <c:pt idx="7">
                  <c:v>11.64421639997302</c:v>
                </c:pt>
                <c:pt idx="8">
                  <c:v>11.863947501903084</c:v>
                </c:pt>
                <c:pt idx="9">
                  <c:v>10.097944911961337</c:v>
                </c:pt>
                <c:pt idx="10">
                  <c:v>9.8573177598108668</c:v>
                </c:pt>
                <c:pt idx="11">
                  <c:v>9.8166557895863935</c:v>
                </c:pt>
                <c:pt idx="12">
                  <c:v>9.7149453498892502</c:v>
                </c:pt>
                <c:pt idx="13">
                  <c:v>9.5784320793082145</c:v>
                </c:pt>
                <c:pt idx="14">
                  <c:v>9.439472925219194</c:v>
                </c:pt>
                <c:pt idx="15">
                  <c:v>9.2464114169636531</c:v>
                </c:pt>
                <c:pt idx="16">
                  <c:v>8.9790609099259733</c:v>
                </c:pt>
                <c:pt idx="17">
                  <c:v>8.7301655023510278</c:v>
                </c:pt>
                <c:pt idx="18">
                  <c:v>8.440893913349047</c:v>
                </c:pt>
                <c:pt idx="19">
                  <c:v>8.1272246081325115</c:v>
                </c:pt>
                <c:pt idx="20">
                  <c:v>7.8049584511579591</c:v>
                </c:pt>
                <c:pt idx="21">
                  <c:v>7.4647411847771847</c:v>
                </c:pt>
                <c:pt idx="22">
                  <c:v>7.1481718406044541</c:v>
                </c:pt>
                <c:pt idx="23">
                  <c:v>6.7543014283621305</c:v>
                </c:pt>
                <c:pt idx="24">
                  <c:v>6.4010978175740956</c:v>
                </c:pt>
                <c:pt idx="25">
                  <c:v>6.1340342914706474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7.840277709148471</c:v>
                </c:pt>
                <c:pt idx="1">
                  <c:v>5.8357765908799468</c:v>
                </c:pt>
                <c:pt idx="2">
                  <c:v>7.1818940507918239</c:v>
                </c:pt>
                <c:pt idx="3">
                  <c:v>6.5899590079407195</c:v>
                </c:pt>
                <c:pt idx="4">
                  <c:v>5.912549069716647</c:v>
                </c:pt>
                <c:pt idx="5">
                  <c:v>7.230567679338896</c:v>
                </c:pt>
                <c:pt idx="6">
                  <c:v>6.1361497859672944</c:v>
                </c:pt>
                <c:pt idx="7">
                  <c:v>5.1216557661753992</c:v>
                </c:pt>
                <c:pt idx="8">
                  <c:v>7.3015249094191139</c:v>
                </c:pt>
                <c:pt idx="9">
                  <c:v>6.4294726491939258</c:v>
                </c:pt>
                <c:pt idx="10">
                  <c:v>5.336381092452446</c:v>
                </c:pt>
                <c:pt idx="11">
                  <c:v>5.0688152631177354</c:v>
                </c:pt>
                <c:pt idx="12">
                  <c:v>5.1066855417948265</c:v>
                </c:pt>
                <c:pt idx="13">
                  <c:v>5.177618181934708</c:v>
                </c:pt>
                <c:pt idx="14">
                  <c:v>5.249792182436205</c:v>
                </c:pt>
                <c:pt idx="15">
                  <c:v>5.2878216341106308</c:v>
                </c:pt>
                <c:pt idx="16">
                  <c:v>5.3207309908825922</c:v>
                </c:pt>
                <c:pt idx="17">
                  <c:v>5.3524862702235847</c:v>
                </c:pt>
                <c:pt idx="18">
                  <c:v>5.3830585855647213</c:v>
                </c:pt>
                <c:pt idx="19">
                  <c:v>5.4133857056566574</c:v>
                </c:pt>
                <c:pt idx="20">
                  <c:v>5.4441292856088621</c:v>
                </c:pt>
                <c:pt idx="21">
                  <c:v>5.4769688355978143</c:v>
                </c:pt>
                <c:pt idx="22">
                  <c:v>5.5082732358639275</c:v>
                </c:pt>
                <c:pt idx="23">
                  <c:v>5.5401376578445012</c:v>
                </c:pt>
                <c:pt idx="24">
                  <c:v>5.5709629540227725</c:v>
                </c:pt>
                <c:pt idx="25">
                  <c:v>5.6011414249519031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24.330881705643332</c:v>
                </c:pt>
                <c:pt idx="1">
                  <c:v>24.584697821768266</c:v>
                </c:pt>
                <c:pt idx="2">
                  <c:v>24.02542127913399</c:v>
                </c:pt>
                <c:pt idx="3">
                  <c:v>25.730598796565623</c:v>
                </c:pt>
                <c:pt idx="4">
                  <c:v>25.785831186524625</c:v>
                </c:pt>
                <c:pt idx="5">
                  <c:v>27.547652177413493</c:v>
                </c:pt>
                <c:pt idx="6">
                  <c:v>25.866927363014884</c:v>
                </c:pt>
                <c:pt idx="7">
                  <c:v>25.344230619917973</c:v>
                </c:pt>
                <c:pt idx="8">
                  <c:v>27.304947210511443</c:v>
                </c:pt>
                <c:pt idx="9">
                  <c:v>28.553503682824935</c:v>
                </c:pt>
                <c:pt idx="10">
                  <c:v>23.792591703854672</c:v>
                </c:pt>
                <c:pt idx="11">
                  <c:v>23.994269828654247</c:v>
                </c:pt>
                <c:pt idx="12">
                  <c:v>23.892768023635401</c:v>
                </c:pt>
                <c:pt idx="13">
                  <c:v>23.832082401181157</c:v>
                </c:pt>
                <c:pt idx="14">
                  <c:v>23.755541323278592</c:v>
                </c:pt>
                <c:pt idx="15">
                  <c:v>23.625170497737471</c:v>
                </c:pt>
                <c:pt idx="16">
                  <c:v>23.466387462414961</c:v>
                </c:pt>
                <c:pt idx="17">
                  <c:v>23.295108132226456</c:v>
                </c:pt>
                <c:pt idx="18">
                  <c:v>23.116129928516941</c:v>
                </c:pt>
                <c:pt idx="19">
                  <c:v>22.933017031664942</c:v>
                </c:pt>
                <c:pt idx="20">
                  <c:v>22.77278400808698</c:v>
                </c:pt>
                <c:pt idx="21">
                  <c:v>22.612250012761866</c:v>
                </c:pt>
                <c:pt idx="22">
                  <c:v>22.462391292992219</c:v>
                </c:pt>
                <c:pt idx="23">
                  <c:v>22.310003493685898</c:v>
                </c:pt>
                <c:pt idx="24">
                  <c:v>22.152077474317799</c:v>
                </c:pt>
                <c:pt idx="25">
                  <c:v>21.991040611734011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21.683867684873764</c:v>
                </c:pt>
                <c:pt idx="1">
                  <c:v>18.563840163844567</c:v>
                </c:pt>
                <c:pt idx="2">
                  <c:v>18.421653793524552</c:v>
                </c:pt>
                <c:pt idx="3">
                  <c:v>20.124199045417594</c:v>
                </c:pt>
                <c:pt idx="4">
                  <c:v>17.583571628948867</c:v>
                </c:pt>
                <c:pt idx="5">
                  <c:v>19.366548017371699</c:v>
                </c:pt>
                <c:pt idx="6">
                  <c:v>18.060827958002768</c:v>
                </c:pt>
                <c:pt idx="7">
                  <c:v>18.666895985582368</c:v>
                </c:pt>
                <c:pt idx="8">
                  <c:v>22.301008369739375</c:v>
                </c:pt>
                <c:pt idx="9">
                  <c:v>23.077106477717106</c:v>
                </c:pt>
                <c:pt idx="10">
                  <c:v>18.850713822057923</c:v>
                </c:pt>
                <c:pt idx="11">
                  <c:v>19.188837180121688</c:v>
                </c:pt>
                <c:pt idx="12">
                  <c:v>18.960823744557317</c:v>
                </c:pt>
                <c:pt idx="13">
                  <c:v>18.688591137157083</c:v>
                </c:pt>
                <c:pt idx="14">
                  <c:v>18.462280625400016</c:v>
                </c:pt>
                <c:pt idx="15">
                  <c:v>18.240633954463547</c:v>
                </c:pt>
                <c:pt idx="16">
                  <c:v>17.992543392521217</c:v>
                </c:pt>
                <c:pt idx="17">
                  <c:v>17.732784006671839</c:v>
                </c:pt>
                <c:pt idx="18">
                  <c:v>17.493226531816436</c:v>
                </c:pt>
                <c:pt idx="19">
                  <c:v>17.241669852970791</c:v>
                </c:pt>
                <c:pt idx="20">
                  <c:v>16.989296742018546</c:v>
                </c:pt>
                <c:pt idx="21">
                  <c:v>16.730530945260295</c:v>
                </c:pt>
                <c:pt idx="22">
                  <c:v>16.474368379473386</c:v>
                </c:pt>
                <c:pt idx="23">
                  <c:v>16.22158540176989</c:v>
                </c:pt>
                <c:pt idx="24">
                  <c:v>15.963428274443451</c:v>
                </c:pt>
                <c:pt idx="25">
                  <c:v>15.702250523363501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9.9254944388427031</c:v>
                </c:pt>
                <c:pt idx="1">
                  <c:v>9.1097663601008012</c:v>
                </c:pt>
                <c:pt idx="2">
                  <c:v>10.284714757397527</c:v>
                </c:pt>
                <c:pt idx="3">
                  <c:v>10.326561837418421</c:v>
                </c:pt>
                <c:pt idx="4">
                  <c:v>10.763103704621651</c:v>
                </c:pt>
                <c:pt idx="5">
                  <c:v>10.809633650047139</c:v>
                </c:pt>
                <c:pt idx="6">
                  <c:v>10.88295722753001</c:v>
                </c:pt>
                <c:pt idx="7">
                  <c:v>10.919151959568314</c:v>
                </c:pt>
                <c:pt idx="8">
                  <c:v>9.7485903034819739</c:v>
                </c:pt>
                <c:pt idx="9">
                  <c:v>9.0907654835467024</c:v>
                </c:pt>
                <c:pt idx="10">
                  <c:v>9.1131640601957393</c:v>
                </c:pt>
                <c:pt idx="11">
                  <c:v>9.4770141964602121</c:v>
                </c:pt>
                <c:pt idx="12">
                  <c:v>9.470669328244993</c:v>
                </c:pt>
                <c:pt idx="13">
                  <c:v>9.411792270486302</c:v>
                </c:pt>
                <c:pt idx="14">
                  <c:v>9.3472738165513416</c:v>
                </c:pt>
                <c:pt idx="15">
                  <c:v>9.2831725522686455</c:v>
                </c:pt>
                <c:pt idx="16">
                  <c:v>9.2453356009690779</c:v>
                </c:pt>
                <c:pt idx="17">
                  <c:v>9.2077452294875197</c:v>
                </c:pt>
                <c:pt idx="18">
                  <c:v>9.1796741425779853</c:v>
                </c:pt>
                <c:pt idx="19">
                  <c:v>9.1561085646282763</c:v>
                </c:pt>
                <c:pt idx="20">
                  <c:v>9.139197483011797</c:v>
                </c:pt>
                <c:pt idx="21">
                  <c:v>9.1198431836104739</c:v>
                </c:pt>
                <c:pt idx="22">
                  <c:v>9.0989642986807642</c:v>
                </c:pt>
                <c:pt idx="23">
                  <c:v>9.0816129264158612</c:v>
                </c:pt>
                <c:pt idx="24">
                  <c:v>9.072613952382472</c:v>
                </c:pt>
                <c:pt idx="25">
                  <c:v>9.0640876542727966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40.395861291500083</c:v>
                </c:pt>
                <c:pt idx="1">
                  <c:v>37.490281470926696</c:v>
                </c:pt>
                <c:pt idx="2">
                  <c:v>38.605737003255783</c:v>
                </c:pt>
                <c:pt idx="3">
                  <c:v>37.979360986107899</c:v>
                </c:pt>
                <c:pt idx="4">
                  <c:v>40.167857634397954</c:v>
                </c:pt>
                <c:pt idx="5">
                  <c:v>38.989033399837062</c:v>
                </c:pt>
                <c:pt idx="6">
                  <c:v>42.059026363056759</c:v>
                </c:pt>
                <c:pt idx="7">
                  <c:v>41.099702885071743</c:v>
                </c:pt>
                <c:pt idx="8">
                  <c:v>40.602885231045903</c:v>
                </c:pt>
                <c:pt idx="9">
                  <c:v>39.714933248923202</c:v>
                </c:pt>
                <c:pt idx="10">
                  <c:v>38.336332264585678</c:v>
                </c:pt>
                <c:pt idx="11">
                  <c:v>38.442552592059428</c:v>
                </c:pt>
                <c:pt idx="12">
                  <c:v>38.777766529872444</c:v>
                </c:pt>
                <c:pt idx="13">
                  <c:v>39.159479289098286</c:v>
                </c:pt>
                <c:pt idx="14">
                  <c:v>39.577997872171807</c:v>
                </c:pt>
                <c:pt idx="15">
                  <c:v>39.908485143992628</c:v>
                </c:pt>
                <c:pt idx="16">
                  <c:v>40.220762409986961</c:v>
                </c:pt>
                <c:pt idx="17">
                  <c:v>40.522956490706271</c:v>
                </c:pt>
                <c:pt idx="18">
                  <c:v>40.849804192366229</c:v>
                </c:pt>
                <c:pt idx="19">
                  <c:v>41.163855107340886</c:v>
                </c:pt>
                <c:pt idx="20">
                  <c:v>41.472452621021972</c:v>
                </c:pt>
                <c:pt idx="21">
                  <c:v>41.793913810762909</c:v>
                </c:pt>
                <c:pt idx="22">
                  <c:v>42.113969350822536</c:v>
                </c:pt>
                <c:pt idx="23">
                  <c:v>42.456364343362715</c:v>
                </c:pt>
                <c:pt idx="24">
                  <c:v>42.800258532587073</c:v>
                </c:pt>
                <c:pt idx="25">
                  <c:v>43.134059401684709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10.081662368783753</c:v>
                </c:pt>
                <c:pt idx="1">
                  <c:v>11.177761384981439</c:v>
                </c:pt>
                <c:pt idx="2">
                  <c:v>11.048442007995366</c:v>
                </c:pt>
                <c:pt idx="3">
                  <c:v>11.330800734391197</c:v>
                </c:pt>
                <c:pt idx="4">
                  <c:v>9.6882011010288807</c:v>
                </c:pt>
                <c:pt idx="5">
                  <c:v>11.949061991474721</c:v>
                </c:pt>
                <c:pt idx="6">
                  <c:v>12.231742381087148</c:v>
                </c:pt>
                <c:pt idx="7">
                  <c:v>12.08464546010739</c:v>
                </c:pt>
                <c:pt idx="8">
                  <c:v>11.073975109873961</c:v>
                </c:pt>
                <c:pt idx="9">
                  <c:v>11.391664035312639</c:v>
                </c:pt>
                <c:pt idx="10">
                  <c:v>10.39300379749103</c:v>
                </c:pt>
                <c:pt idx="11">
                  <c:v>9.6289665155769768</c:v>
                </c:pt>
                <c:pt idx="12">
                  <c:v>9.6485375022652509</c:v>
                </c:pt>
                <c:pt idx="13">
                  <c:v>9.6807720023398218</c:v>
                </c:pt>
                <c:pt idx="14">
                  <c:v>9.7231508475995092</c:v>
                </c:pt>
                <c:pt idx="15">
                  <c:v>9.7449827943050007</c:v>
                </c:pt>
                <c:pt idx="16">
                  <c:v>9.7624105472408225</c:v>
                </c:pt>
                <c:pt idx="17">
                  <c:v>9.7746747398501181</c:v>
                </c:pt>
                <c:pt idx="18">
                  <c:v>9.7844290055350438</c:v>
                </c:pt>
                <c:pt idx="19">
                  <c:v>9.7896501276625862</c:v>
                </c:pt>
                <c:pt idx="20">
                  <c:v>9.7983923259028778</c:v>
                </c:pt>
                <c:pt idx="21">
                  <c:v>9.8087667630380881</c:v>
                </c:pt>
                <c:pt idx="22">
                  <c:v>9.8170870335330207</c:v>
                </c:pt>
                <c:pt idx="23">
                  <c:v>9.822487751699768</c:v>
                </c:pt>
                <c:pt idx="24">
                  <c:v>9.8347475972239575</c:v>
                </c:pt>
                <c:pt idx="25">
                  <c:v>9.8509672395937073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0.75331327825084726</c:v>
                </c:pt>
                <c:pt idx="1">
                  <c:v>0.5143267885626065</c:v>
                </c:pt>
                <c:pt idx="2">
                  <c:v>0.53518223859169956</c:v>
                </c:pt>
                <c:pt idx="3">
                  <c:v>0.46450185217124812</c:v>
                </c:pt>
                <c:pt idx="4">
                  <c:v>0.5384652705753572</c:v>
                </c:pt>
                <c:pt idx="5">
                  <c:v>0.50568458347317136</c:v>
                </c:pt>
                <c:pt idx="6">
                  <c:v>0.4231983618903426</c:v>
                </c:pt>
                <c:pt idx="7">
                  <c:v>0.44017578733979817</c:v>
                </c:pt>
                <c:pt idx="8">
                  <c:v>0.48060552968342629</c:v>
                </c:pt>
                <c:pt idx="9">
                  <c:v>0.41977721911187682</c:v>
                </c:pt>
                <c:pt idx="10">
                  <c:v>0.51288135313596994</c:v>
                </c:pt>
                <c:pt idx="11">
                  <c:v>0.36725047698946545</c:v>
                </c:pt>
                <c:pt idx="12">
                  <c:v>0.37199693274052997</c:v>
                </c:pt>
                <c:pt idx="13">
                  <c:v>0.37707638143790706</c:v>
                </c:pt>
                <c:pt idx="14">
                  <c:v>0.38264565472475898</c:v>
                </c:pt>
                <c:pt idx="15">
                  <c:v>0.38824443706579403</c:v>
                </c:pt>
                <c:pt idx="16">
                  <c:v>0.39262600596982322</c:v>
                </c:pt>
                <c:pt idx="17">
                  <c:v>0.39679134912126063</c:v>
                </c:pt>
                <c:pt idx="18">
                  <c:v>0.40022304619381743</c:v>
                </c:pt>
                <c:pt idx="19">
                  <c:v>0.40546730831432187</c:v>
                </c:pt>
                <c:pt idx="20">
                  <c:v>0.40974273858107974</c:v>
                </c:pt>
                <c:pt idx="21">
                  <c:v>0.41398474712601346</c:v>
                </c:pt>
                <c:pt idx="22">
                  <c:v>0.41750392495000638</c:v>
                </c:pt>
                <c:pt idx="23">
                  <c:v>0.42276040048499575</c:v>
                </c:pt>
                <c:pt idx="24">
                  <c:v>0.42636957443230161</c:v>
                </c:pt>
                <c:pt idx="25">
                  <c:v>0.43157632913802796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31.408940265351788</c:v>
                </c:pt>
                <c:pt idx="1">
                  <c:v>32.805453624881373</c:v>
                </c:pt>
                <c:pt idx="2">
                  <c:v>35.569009366175386</c:v>
                </c:pt>
                <c:pt idx="3">
                  <c:v>35.064521778028627</c:v>
                </c:pt>
                <c:pt idx="4">
                  <c:v>37.246461976940346</c:v>
                </c:pt>
                <c:pt idx="5">
                  <c:v>34.804749473946991</c:v>
                </c:pt>
                <c:pt idx="6">
                  <c:v>34.523982992650936</c:v>
                </c:pt>
                <c:pt idx="7">
                  <c:v>34.000617747340442</c:v>
                </c:pt>
                <c:pt idx="8">
                  <c:v>32.853194755875315</c:v>
                </c:pt>
                <c:pt idx="9">
                  <c:v>31.457706683829862</c:v>
                </c:pt>
                <c:pt idx="10">
                  <c:v>30.803748685893915</c:v>
                </c:pt>
                <c:pt idx="11">
                  <c:v>30.136083898681566</c:v>
                </c:pt>
                <c:pt idx="12">
                  <c:v>30.122625000377042</c:v>
                </c:pt>
                <c:pt idx="13">
                  <c:v>30.135453656526543</c:v>
                </c:pt>
                <c:pt idx="14">
                  <c:v>30.157909328052746</c:v>
                </c:pt>
                <c:pt idx="15">
                  <c:v>30.094283266708715</c:v>
                </c:pt>
                <c:pt idx="16">
                  <c:v>29.99903721195794</c:v>
                </c:pt>
                <c:pt idx="17">
                  <c:v>29.886213868170493</c:v>
                </c:pt>
                <c:pt idx="18">
                  <c:v>29.773592512669264</c:v>
                </c:pt>
                <c:pt idx="19">
                  <c:v>29.660839594372618</c:v>
                </c:pt>
                <c:pt idx="20">
                  <c:v>29.552522862848217</c:v>
                </c:pt>
                <c:pt idx="21">
                  <c:v>29.4938963803375</c:v>
                </c:pt>
                <c:pt idx="22">
                  <c:v>29.423984415785771</c:v>
                </c:pt>
                <c:pt idx="23">
                  <c:v>29.349205585079524</c:v>
                </c:pt>
                <c:pt idx="24">
                  <c:v>29.253227381340476</c:v>
                </c:pt>
                <c:pt idx="25">
                  <c:v>29.128013197440762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8.0180201955118395</c:v>
                </c:pt>
                <c:pt idx="1">
                  <c:v>8.0981054401797703</c:v>
                </c:pt>
                <c:pt idx="2">
                  <c:v>8.5801698385374774</c:v>
                </c:pt>
                <c:pt idx="3">
                  <c:v>8.6232197629641778</c:v>
                </c:pt>
                <c:pt idx="4">
                  <c:v>8.3953814376483074</c:v>
                </c:pt>
                <c:pt idx="5">
                  <c:v>9.231138645389505</c:v>
                </c:pt>
                <c:pt idx="6">
                  <c:v>8.9735329877707954</c:v>
                </c:pt>
                <c:pt idx="7">
                  <c:v>9.6495138458167808</c:v>
                </c:pt>
                <c:pt idx="8">
                  <c:v>9.9711296823801874</c:v>
                </c:pt>
                <c:pt idx="9">
                  <c:v>9.5210608882719487</c:v>
                </c:pt>
                <c:pt idx="10">
                  <c:v>9.6907181896969146</c:v>
                </c:pt>
                <c:pt idx="11">
                  <c:v>10.38893404236128</c:v>
                </c:pt>
                <c:pt idx="12">
                  <c:v>10.583914226776338</c:v>
                </c:pt>
                <c:pt idx="13">
                  <c:v>10.763381025183509</c:v>
                </c:pt>
                <c:pt idx="14">
                  <c:v>10.938126075950713</c:v>
                </c:pt>
                <c:pt idx="15">
                  <c:v>11.08511120554984</c:v>
                </c:pt>
                <c:pt idx="16">
                  <c:v>11.221517348015203</c:v>
                </c:pt>
                <c:pt idx="17">
                  <c:v>11.360295750659299</c:v>
                </c:pt>
                <c:pt idx="18">
                  <c:v>11.506611904005952</c:v>
                </c:pt>
                <c:pt idx="19">
                  <c:v>11.655915048050391</c:v>
                </c:pt>
                <c:pt idx="20">
                  <c:v>11.811393652126389</c:v>
                </c:pt>
                <c:pt idx="21">
                  <c:v>11.960407208561483</c:v>
                </c:pt>
                <c:pt idx="22">
                  <c:v>12.107665773033251</c:v>
                </c:pt>
                <c:pt idx="23">
                  <c:v>12.263862377510858</c:v>
                </c:pt>
                <c:pt idx="24">
                  <c:v>12.419727098918232</c:v>
                </c:pt>
                <c:pt idx="25">
                  <c:v>12.579573381851366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20.791510590383908</c:v>
                </c:pt>
                <c:pt idx="1">
                  <c:v>19.172038322846323</c:v>
                </c:pt>
                <c:pt idx="2">
                  <c:v>20.018895512453849</c:v>
                </c:pt>
                <c:pt idx="3">
                  <c:v>21.666799602197749</c:v>
                </c:pt>
                <c:pt idx="4">
                  <c:v>21.776893871532994</c:v>
                </c:pt>
                <c:pt idx="5">
                  <c:v>22.391983508485971</c:v>
                </c:pt>
                <c:pt idx="6">
                  <c:v>22.40988712706439</c:v>
                </c:pt>
                <c:pt idx="7">
                  <c:v>22.04016610472409</c:v>
                </c:pt>
                <c:pt idx="8">
                  <c:v>23.116707378735359</c:v>
                </c:pt>
                <c:pt idx="9">
                  <c:v>21.484666437018372</c:v>
                </c:pt>
                <c:pt idx="10">
                  <c:v>18.522521456434383</c:v>
                </c:pt>
                <c:pt idx="11">
                  <c:v>19.760521750585252</c:v>
                </c:pt>
                <c:pt idx="12">
                  <c:v>19.721594269411884</c:v>
                </c:pt>
                <c:pt idx="13">
                  <c:v>19.694212163339223</c:v>
                </c:pt>
                <c:pt idx="14">
                  <c:v>19.635836388416614</c:v>
                </c:pt>
                <c:pt idx="15">
                  <c:v>19.502468093907105</c:v>
                </c:pt>
                <c:pt idx="16">
                  <c:v>19.400667374566744</c:v>
                </c:pt>
                <c:pt idx="17">
                  <c:v>19.292493707428093</c:v>
                </c:pt>
                <c:pt idx="18">
                  <c:v>19.176709281999553</c:v>
                </c:pt>
                <c:pt idx="19">
                  <c:v>19.046269221700172</c:v>
                </c:pt>
                <c:pt idx="20">
                  <c:v>18.923509882784991</c:v>
                </c:pt>
                <c:pt idx="21">
                  <c:v>18.790235147181313</c:v>
                </c:pt>
                <c:pt idx="22">
                  <c:v>18.669897529045272</c:v>
                </c:pt>
                <c:pt idx="23">
                  <c:v>18.544437635417093</c:v>
                </c:pt>
                <c:pt idx="24">
                  <c:v>18.392890957235817</c:v>
                </c:pt>
                <c:pt idx="25">
                  <c:v>18.227597247765392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22.324342177849942</c:v>
                </c:pt>
                <c:pt idx="1">
                  <c:v>20.884678456203844</c:v>
                </c:pt>
                <c:pt idx="2">
                  <c:v>23.531808889160224</c:v>
                </c:pt>
                <c:pt idx="3">
                  <c:v>21.764701287433791</c:v>
                </c:pt>
                <c:pt idx="4">
                  <c:v>22.005463131224587</c:v>
                </c:pt>
                <c:pt idx="5">
                  <c:v>24.769700174970229</c:v>
                </c:pt>
                <c:pt idx="6">
                  <c:v>26.418916303899785</c:v>
                </c:pt>
                <c:pt idx="7">
                  <c:v>25.389462988685594</c:v>
                </c:pt>
                <c:pt idx="8">
                  <c:v>25.616551677196796</c:v>
                </c:pt>
                <c:pt idx="9">
                  <c:v>29.039367859506346</c:v>
                </c:pt>
                <c:pt idx="10">
                  <c:v>25.622050745971858</c:v>
                </c:pt>
                <c:pt idx="11">
                  <c:v>26.766649806177121</c:v>
                </c:pt>
                <c:pt idx="12">
                  <c:v>26.832397985839265</c:v>
                </c:pt>
                <c:pt idx="13">
                  <c:v>26.988609376631345</c:v>
                </c:pt>
                <c:pt idx="14">
                  <c:v>27.158332767967433</c:v>
                </c:pt>
                <c:pt idx="15">
                  <c:v>27.262623681259072</c:v>
                </c:pt>
                <c:pt idx="16">
                  <c:v>27.331272545115993</c:v>
                </c:pt>
                <c:pt idx="17">
                  <c:v>27.385679463578668</c:v>
                </c:pt>
                <c:pt idx="18">
                  <c:v>27.435430526036182</c:v>
                </c:pt>
                <c:pt idx="19">
                  <c:v>27.479507102438394</c:v>
                </c:pt>
                <c:pt idx="20">
                  <c:v>27.537483892714583</c:v>
                </c:pt>
                <c:pt idx="21">
                  <c:v>27.581883053020466</c:v>
                </c:pt>
                <c:pt idx="22">
                  <c:v>27.629729659691293</c:v>
                </c:pt>
                <c:pt idx="23">
                  <c:v>27.674201871841248</c:v>
                </c:pt>
                <c:pt idx="24">
                  <c:v>27.713096113687143</c:v>
                </c:pt>
                <c:pt idx="25">
                  <c:v>27.747889904911531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10.620804141041203</c:v>
                </c:pt>
                <c:pt idx="1">
                  <c:v>9.9506997839208839</c:v>
                </c:pt>
                <c:pt idx="2">
                  <c:v>10.247691247596038</c:v>
                </c:pt>
                <c:pt idx="3">
                  <c:v>10.746289370645332</c:v>
                </c:pt>
                <c:pt idx="4">
                  <c:v>11.301028002456176</c:v>
                </c:pt>
                <c:pt idx="5">
                  <c:v>12.288763506461326</c:v>
                </c:pt>
                <c:pt idx="6">
                  <c:v>12.433429390070174</c:v>
                </c:pt>
                <c:pt idx="7">
                  <c:v>10.877115981528419</c:v>
                </c:pt>
                <c:pt idx="8">
                  <c:v>11.614112210395966</c:v>
                </c:pt>
                <c:pt idx="9">
                  <c:v>11.065126090932619</c:v>
                </c:pt>
                <c:pt idx="10">
                  <c:v>9.5556675296788178</c:v>
                </c:pt>
                <c:pt idx="11">
                  <c:v>15.78916686962166</c:v>
                </c:pt>
                <c:pt idx="12">
                  <c:v>15.981943132052679</c:v>
                </c:pt>
                <c:pt idx="13">
                  <c:v>16.229599447633625</c:v>
                </c:pt>
                <c:pt idx="14">
                  <c:v>16.484555085389392</c:v>
                </c:pt>
                <c:pt idx="15">
                  <c:v>16.716811184484261</c:v>
                </c:pt>
                <c:pt idx="16">
                  <c:v>16.927794111070924</c:v>
                </c:pt>
                <c:pt idx="17">
                  <c:v>17.119333380582489</c:v>
                </c:pt>
                <c:pt idx="18">
                  <c:v>17.300989245092278</c:v>
                </c:pt>
                <c:pt idx="19">
                  <c:v>17.47372775025951</c:v>
                </c:pt>
                <c:pt idx="20">
                  <c:v>17.646409997130043</c:v>
                </c:pt>
                <c:pt idx="21">
                  <c:v>17.808235825999088</c:v>
                </c:pt>
                <c:pt idx="22">
                  <c:v>17.990256014061021</c:v>
                </c:pt>
                <c:pt idx="23">
                  <c:v>18.186287150965569</c:v>
                </c:pt>
                <c:pt idx="24">
                  <c:v>18.395819120212089</c:v>
                </c:pt>
                <c:pt idx="25">
                  <c:v>18.604900835580825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49.244022481930138</c:v>
                </c:pt>
                <c:pt idx="1">
                  <c:v>46.621354974013002</c:v>
                </c:pt>
                <c:pt idx="2">
                  <c:v>49.024072832472179</c:v>
                </c:pt>
                <c:pt idx="3">
                  <c:v>47.254643518105404</c:v>
                </c:pt>
                <c:pt idx="4">
                  <c:v>48.677584533012379</c:v>
                </c:pt>
                <c:pt idx="5">
                  <c:v>51.329214056442389</c:v>
                </c:pt>
                <c:pt idx="6">
                  <c:v>50.46646299619254</c:v>
                </c:pt>
                <c:pt idx="7">
                  <c:v>48.783793086993626</c:v>
                </c:pt>
                <c:pt idx="8">
                  <c:v>48.929976064967249</c:v>
                </c:pt>
                <c:pt idx="9">
                  <c:v>48.477241433685528</c:v>
                </c:pt>
                <c:pt idx="10">
                  <c:v>43.553801848503518</c:v>
                </c:pt>
                <c:pt idx="11">
                  <c:v>40.236136357658395</c:v>
                </c:pt>
                <c:pt idx="12">
                  <c:v>40.150050025267156</c:v>
                </c:pt>
                <c:pt idx="13">
                  <c:v>39.879163341235049</c:v>
                </c:pt>
                <c:pt idx="14">
                  <c:v>39.596032665962426</c:v>
                </c:pt>
                <c:pt idx="15">
                  <c:v>39.346501195017296</c:v>
                </c:pt>
                <c:pt idx="16">
                  <c:v>39.036484014218793</c:v>
                </c:pt>
                <c:pt idx="17">
                  <c:v>38.658997803520904</c:v>
                </c:pt>
                <c:pt idx="18">
                  <c:v>38.313539547034878</c:v>
                </c:pt>
                <c:pt idx="19">
                  <c:v>37.988087644712031</c:v>
                </c:pt>
                <c:pt idx="20">
                  <c:v>37.689039514194704</c:v>
                </c:pt>
                <c:pt idx="21">
                  <c:v>37.368870783860537</c:v>
                </c:pt>
                <c:pt idx="22">
                  <c:v>37.062194910540782</c:v>
                </c:pt>
                <c:pt idx="23">
                  <c:v>36.74923148671094</c:v>
                </c:pt>
                <c:pt idx="24">
                  <c:v>36.426854068518047</c:v>
                </c:pt>
                <c:pt idx="25">
                  <c:v>36.117179875689473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36.347217422183235</c:v>
                </c:pt>
                <c:pt idx="1">
                  <c:v>38.752710070886955</c:v>
                </c:pt>
                <c:pt idx="2">
                  <c:v>40.874342164812099</c:v>
                </c:pt>
                <c:pt idx="3">
                  <c:v>42.612924619766687</c:v>
                </c:pt>
                <c:pt idx="4">
                  <c:v>42.243429105650286</c:v>
                </c:pt>
                <c:pt idx="5">
                  <c:v>44.491373117582206</c:v>
                </c:pt>
                <c:pt idx="6">
                  <c:v>46.154454137104928</c:v>
                </c:pt>
                <c:pt idx="7">
                  <c:v>47.246293073910131</c:v>
                </c:pt>
                <c:pt idx="8">
                  <c:v>49.491798991538403</c:v>
                </c:pt>
                <c:pt idx="9">
                  <c:v>49.9994425818915</c:v>
                </c:pt>
                <c:pt idx="10">
                  <c:v>51.531395796659623</c:v>
                </c:pt>
                <c:pt idx="11">
                  <c:v>46.605363287811066</c:v>
                </c:pt>
                <c:pt idx="12">
                  <c:v>47.152146309634496</c:v>
                </c:pt>
                <c:pt idx="13">
                  <c:v>47.747096140573134</c:v>
                </c:pt>
                <c:pt idx="14">
                  <c:v>48.382938082119928</c:v>
                </c:pt>
                <c:pt idx="15">
                  <c:v>48.938541844523094</c:v>
                </c:pt>
                <c:pt idx="16">
                  <c:v>49.449412630077063</c:v>
                </c:pt>
                <c:pt idx="17">
                  <c:v>49.947434156520274</c:v>
                </c:pt>
                <c:pt idx="18">
                  <c:v>50.460521004031328</c:v>
                </c:pt>
                <c:pt idx="19">
                  <c:v>50.983769431876908</c:v>
                </c:pt>
                <c:pt idx="20">
                  <c:v>51.545658975875568</c:v>
                </c:pt>
                <c:pt idx="21">
                  <c:v>52.097544797297786</c:v>
                </c:pt>
                <c:pt idx="22">
                  <c:v>52.648818144471804</c:v>
                </c:pt>
                <c:pt idx="23">
                  <c:v>53.21820789705933</c:v>
                </c:pt>
                <c:pt idx="24">
                  <c:v>53.804158595565568</c:v>
                </c:pt>
                <c:pt idx="25">
                  <c:v>54.405863092030259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86.809836188226612</c:v>
                </c:pt>
                <c:pt idx="1">
                  <c:v>85.306310708522858</c:v>
                </c:pt>
                <c:pt idx="2">
                  <c:v>86.618924664217516</c:v>
                </c:pt>
                <c:pt idx="3">
                  <c:v>88.850886673046261</c:v>
                </c:pt>
                <c:pt idx="4">
                  <c:v>88.208685090985782</c:v>
                </c:pt>
                <c:pt idx="5">
                  <c:v>89.132151516036572</c:v>
                </c:pt>
                <c:pt idx="6">
                  <c:v>96.302505314085948</c:v>
                </c:pt>
                <c:pt idx="7">
                  <c:v>94.659011376496551</c:v>
                </c:pt>
                <c:pt idx="8">
                  <c:v>101.47916292333159</c:v>
                </c:pt>
                <c:pt idx="9">
                  <c:v>102.33628272605836</c:v>
                </c:pt>
                <c:pt idx="10">
                  <c:v>107.34612973591919</c:v>
                </c:pt>
                <c:pt idx="11">
                  <c:v>109.47618127228912</c:v>
                </c:pt>
                <c:pt idx="12">
                  <c:v>110.65664387308055</c:v>
                </c:pt>
                <c:pt idx="13">
                  <c:v>112.13270365098526</c:v>
                </c:pt>
                <c:pt idx="14">
                  <c:v>113.71740526619637</c:v>
                </c:pt>
                <c:pt idx="15">
                  <c:v>115.05110708435237</c:v>
                </c:pt>
                <c:pt idx="16">
                  <c:v>116.32496426805014</c:v>
                </c:pt>
                <c:pt idx="17">
                  <c:v>117.5627944267161</c:v>
                </c:pt>
                <c:pt idx="18">
                  <c:v>118.76737380702539</c:v>
                </c:pt>
                <c:pt idx="19">
                  <c:v>119.9918498764186</c:v>
                </c:pt>
                <c:pt idx="20">
                  <c:v>121.28404861187167</c:v>
                </c:pt>
                <c:pt idx="21">
                  <c:v>122.57622229523702</c:v>
                </c:pt>
                <c:pt idx="22">
                  <c:v>123.84821689144135</c:v>
                </c:pt>
                <c:pt idx="23">
                  <c:v>125.14020289293926</c:v>
                </c:pt>
                <c:pt idx="24">
                  <c:v>126.42729386056715</c:v>
                </c:pt>
                <c:pt idx="25">
                  <c:v>127.68065945502727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54.339922500175547</c:v>
                </c:pt>
                <c:pt idx="1">
                  <c:v>53.788134163620768</c:v>
                </c:pt>
                <c:pt idx="2">
                  <c:v>56.237688294282862</c:v>
                </c:pt>
                <c:pt idx="3">
                  <c:v>56.815343675495022</c:v>
                </c:pt>
                <c:pt idx="4">
                  <c:v>57.328471984058837</c:v>
                </c:pt>
                <c:pt idx="5">
                  <c:v>59.049217574016666</c:v>
                </c:pt>
                <c:pt idx="6">
                  <c:v>60.009551148668365</c:v>
                </c:pt>
                <c:pt idx="7">
                  <c:v>61.153336920739221</c:v>
                </c:pt>
                <c:pt idx="8">
                  <c:v>63.144161601792348</c:v>
                </c:pt>
                <c:pt idx="9">
                  <c:v>62.985999715506935</c:v>
                </c:pt>
                <c:pt idx="10">
                  <c:v>65.026177464085777</c:v>
                </c:pt>
                <c:pt idx="11">
                  <c:v>66.457436301415299</c:v>
                </c:pt>
                <c:pt idx="12">
                  <c:v>67.006655316131429</c:v>
                </c:pt>
                <c:pt idx="13">
                  <c:v>67.793163745364964</c:v>
                </c:pt>
                <c:pt idx="14">
                  <c:v>68.712124564162721</c:v>
                </c:pt>
                <c:pt idx="15">
                  <c:v>69.4621762762944</c:v>
                </c:pt>
                <c:pt idx="16">
                  <c:v>70.160007372863845</c:v>
                </c:pt>
                <c:pt idx="17">
                  <c:v>70.825709781006438</c:v>
                </c:pt>
                <c:pt idx="18">
                  <c:v>71.519566671085755</c:v>
                </c:pt>
                <c:pt idx="19">
                  <c:v>72.217988975868224</c:v>
                </c:pt>
                <c:pt idx="20">
                  <c:v>72.938708720484186</c:v>
                </c:pt>
                <c:pt idx="21">
                  <c:v>73.641359382523177</c:v>
                </c:pt>
                <c:pt idx="22">
                  <c:v>74.339280727642304</c:v>
                </c:pt>
                <c:pt idx="23">
                  <c:v>75.090438551805718</c:v>
                </c:pt>
                <c:pt idx="24">
                  <c:v>75.838203655364339</c:v>
                </c:pt>
                <c:pt idx="25">
                  <c:v>76.598741933361509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59.04902556030288</c:v>
                </c:pt>
                <c:pt idx="1">
                  <c:v>58.785063873859684</c:v>
                </c:pt>
                <c:pt idx="2">
                  <c:v>60.620352059601728</c:v>
                </c:pt>
                <c:pt idx="3">
                  <c:v>58.926687452304172</c:v>
                </c:pt>
                <c:pt idx="4">
                  <c:v>59.71202127067663</c:v>
                </c:pt>
                <c:pt idx="5">
                  <c:v>62.694526927712019</c:v>
                </c:pt>
                <c:pt idx="6">
                  <c:v>60.93944816194292</c:v>
                </c:pt>
                <c:pt idx="7">
                  <c:v>62.184230410002193</c:v>
                </c:pt>
                <c:pt idx="8">
                  <c:v>62.464668050031548</c:v>
                </c:pt>
                <c:pt idx="9">
                  <c:v>58.229882786668107</c:v>
                </c:pt>
                <c:pt idx="10">
                  <c:v>60.039720453382678</c:v>
                </c:pt>
                <c:pt idx="11">
                  <c:v>61.650820360419473</c:v>
                </c:pt>
                <c:pt idx="12">
                  <c:v>61.802782258318636</c:v>
                </c:pt>
                <c:pt idx="13">
                  <c:v>61.930205788892337</c:v>
                </c:pt>
                <c:pt idx="14">
                  <c:v>62.071057453619567</c:v>
                </c:pt>
                <c:pt idx="15">
                  <c:v>62.032865153960209</c:v>
                </c:pt>
                <c:pt idx="16">
                  <c:v>61.861046714077631</c:v>
                </c:pt>
                <c:pt idx="17">
                  <c:v>61.645501443530087</c:v>
                </c:pt>
                <c:pt idx="18">
                  <c:v>61.367120068448045</c:v>
                </c:pt>
                <c:pt idx="19">
                  <c:v>61.067891656064916</c:v>
                </c:pt>
                <c:pt idx="20">
                  <c:v>60.794228685737842</c:v>
                </c:pt>
                <c:pt idx="21">
                  <c:v>60.484086827824321</c:v>
                </c:pt>
                <c:pt idx="22">
                  <c:v>60.166398417971543</c:v>
                </c:pt>
                <c:pt idx="23">
                  <c:v>59.760972575406498</c:v>
                </c:pt>
                <c:pt idx="24">
                  <c:v>59.367270789181454</c:v>
                </c:pt>
                <c:pt idx="25">
                  <c:v>59.031457891602678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63.780521538508268</c:v>
                </c:pt>
                <c:pt idx="1">
                  <c:v>58.094080936593578</c:v>
                </c:pt>
                <c:pt idx="2">
                  <c:v>59.913683880847884</c:v>
                </c:pt>
                <c:pt idx="3">
                  <c:v>62.771318687342358</c:v>
                </c:pt>
                <c:pt idx="4">
                  <c:v>60.045055589811788</c:v>
                </c:pt>
                <c:pt idx="5">
                  <c:v>64.954401524171232</c:v>
                </c:pt>
                <c:pt idx="6">
                  <c:v>60.946862334514961</c:v>
                </c:pt>
                <c:pt idx="7">
                  <c:v>60.051934331244055</c:v>
                </c:pt>
                <c:pt idx="8">
                  <c:v>66.656070793151912</c:v>
                </c:pt>
                <c:pt idx="9">
                  <c:v>67.150848293282678</c:v>
                </c:pt>
                <c:pt idx="10">
                  <c:v>57.092850678560779</c:v>
                </c:pt>
                <c:pt idx="11">
                  <c:v>57.728936468353879</c:v>
                </c:pt>
                <c:pt idx="12">
                  <c:v>57.430946638232541</c:v>
                </c:pt>
                <c:pt idx="13">
                  <c:v>57.11008399075925</c:v>
                </c:pt>
                <c:pt idx="14">
                  <c:v>56.814887947666158</c:v>
                </c:pt>
                <c:pt idx="15">
                  <c:v>56.436798638580292</c:v>
                </c:pt>
                <c:pt idx="16">
                  <c:v>56.024997446787843</c:v>
                </c:pt>
                <c:pt idx="17">
                  <c:v>55.588123638609396</c:v>
                </c:pt>
                <c:pt idx="18">
                  <c:v>55.172089188476086</c:v>
                </c:pt>
                <c:pt idx="19">
                  <c:v>54.744181154920668</c:v>
                </c:pt>
                <c:pt idx="20">
                  <c:v>54.345407518726191</c:v>
                </c:pt>
                <c:pt idx="21">
                  <c:v>53.939592977230447</c:v>
                </c:pt>
                <c:pt idx="22">
                  <c:v>53.5439972070103</c:v>
                </c:pt>
                <c:pt idx="23">
                  <c:v>53.153339479716152</c:v>
                </c:pt>
                <c:pt idx="24">
                  <c:v>52.759082655166495</c:v>
                </c:pt>
                <c:pt idx="25">
                  <c:v>52.358520214322212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51.230836938534686</c:v>
                </c:pt>
                <c:pt idx="1">
                  <c:v>49.182369644470739</c:v>
                </c:pt>
                <c:pt idx="2">
                  <c:v>50.189361249842847</c:v>
                </c:pt>
                <c:pt idx="3">
                  <c:v>49.774663572670342</c:v>
                </c:pt>
                <c:pt idx="4">
                  <c:v>50.394524006002193</c:v>
                </c:pt>
                <c:pt idx="5">
                  <c:v>51.443779974784952</c:v>
                </c:pt>
                <c:pt idx="6">
                  <c:v>54.713967106034247</c:v>
                </c:pt>
                <c:pt idx="7">
                  <c:v>53.624524132518928</c:v>
                </c:pt>
                <c:pt idx="8">
                  <c:v>52.157465870603289</c:v>
                </c:pt>
                <c:pt idx="9">
                  <c:v>51.526374503347718</c:v>
                </c:pt>
                <c:pt idx="10">
                  <c:v>49.242217415212679</c:v>
                </c:pt>
                <c:pt idx="11">
                  <c:v>48.438769584625874</c:v>
                </c:pt>
                <c:pt idx="12">
                  <c:v>48.798300964878223</c:v>
                </c:pt>
                <c:pt idx="13">
                  <c:v>49.217327672876017</c:v>
                </c:pt>
                <c:pt idx="14">
                  <c:v>49.683794374496081</c:v>
                </c:pt>
                <c:pt idx="15">
                  <c:v>50.041712375363424</c:v>
                </c:pt>
                <c:pt idx="16">
                  <c:v>50.375798963197603</c:v>
                </c:pt>
                <c:pt idx="17">
                  <c:v>50.694422579677649</c:v>
                </c:pt>
                <c:pt idx="18">
                  <c:v>51.03445624409509</c:v>
                </c:pt>
                <c:pt idx="19">
                  <c:v>51.358972543317797</c:v>
                </c:pt>
                <c:pt idx="20">
                  <c:v>51.680587685505934</c:v>
                </c:pt>
                <c:pt idx="21">
                  <c:v>52.016665320927011</c:v>
                </c:pt>
                <c:pt idx="22">
                  <c:v>52.348560309305562</c:v>
                </c:pt>
                <c:pt idx="23">
                  <c:v>52.701612495547479</c:v>
                </c:pt>
                <c:pt idx="24">
                  <c:v>53.061375704243332</c:v>
                </c:pt>
                <c:pt idx="25">
                  <c:v>53.416602970416442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39.426960460863626</c:v>
                </c:pt>
                <c:pt idx="1">
                  <c:v>40.903559065061145</c:v>
                </c:pt>
                <c:pt idx="2">
                  <c:v>44.149179204712865</c:v>
                </c:pt>
                <c:pt idx="3">
                  <c:v>43.687741540992803</c:v>
                </c:pt>
                <c:pt idx="4">
                  <c:v>45.641843414588649</c:v>
                </c:pt>
                <c:pt idx="5">
                  <c:v>44.035888119336498</c:v>
                </c:pt>
                <c:pt idx="6">
                  <c:v>43.497515980421731</c:v>
                </c:pt>
                <c:pt idx="7">
                  <c:v>43.650131593157226</c:v>
                </c:pt>
                <c:pt idx="8">
                  <c:v>42.824324438255502</c:v>
                </c:pt>
                <c:pt idx="9">
                  <c:v>40.978767572101809</c:v>
                </c:pt>
                <c:pt idx="10">
                  <c:v>40.494466875590831</c:v>
                </c:pt>
                <c:pt idx="11">
                  <c:v>40.525017941042847</c:v>
                </c:pt>
                <c:pt idx="12">
                  <c:v>40.706539227153378</c:v>
                </c:pt>
                <c:pt idx="13">
                  <c:v>40.898834681710056</c:v>
                </c:pt>
                <c:pt idx="14">
                  <c:v>41.096035404003459</c:v>
                </c:pt>
                <c:pt idx="15">
                  <c:v>41.179394472258551</c:v>
                </c:pt>
                <c:pt idx="16">
                  <c:v>41.220554559973145</c:v>
                </c:pt>
                <c:pt idx="17">
                  <c:v>41.246509618829791</c:v>
                </c:pt>
                <c:pt idx="18">
                  <c:v>41.280204416675218</c:v>
                </c:pt>
                <c:pt idx="19">
                  <c:v>41.316754642423007</c:v>
                </c:pt>
                <c:pt idx="20">
                  <c:v>41.363916514974605</c:v>
                </c:pt>
                <c:pt idx="21">
                  <c:v>41.454303588898981</c:v>
                </c:pt>
                <c:pt idx="22">
                  <c:v>41.531650188819022</c:v>
                </c:pt>
                <c:pt idx="23">
                  <c:v>41.613067962590378</c:v>
                </c:pt>
                <c:pt idx="24">
                  <c:v>41.67295448025871</c:v>
                </c:pt>
                <c:pt idx="25">
                  <c:v>41.707586579292126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43.11585276823385</c:v>
                </c:pt>
                <c:pt idx="1">
                  <c:v>40.056716779050163</c:v>
                </c:pt>
                <c:pt idx="2">
                  <c:v>43.55070440161407</c:v>
                </c:pt>
                <c:pt idx="3">
                  <c:v>43.431500889631536</c:v>
                </c:pt>
                <c:pt idx="4">
                  <c:v>43.782357002757578</c:v>
                </c:pt>
                <c:pt idx="5">
                  <c:v>47.161683683456204</c:v>
                </c:pt>
                <c:pt idx="6">
                  <c:v>48.828803430964172</c:v>
                </c:pt>
                <c:pt idx="7">
                  <c:v>47.429629093409687</c:v>
                </c:pt>
                <c:pt idx="8">
                  <c:v>48.733259055932152</c:v>
                </c:pt>
                <c:pt idx="9">
                  <c:v>50.524034296524718</c:v>
                </c:pt>
                <c:pt idx="10">
                  <c:v>44.144572202406238</c:v>
                </c:pt>
                <c:pt idx="11">
                  <c:v>46.527171556762369</c:v>
                </c:pt>
                <c:pt idx="12">
                  <c:v>46.553992255251146</c:v>
                </c:pt>
                <c:pt idx="13">
                  <c:v>46.682821539970568</c:v>
                </c:pt>
                <c:pt idx="14">
                  <c:v>46.794169156384044</c:v>
                </c:pt>
                <c:pt idx="15">
                  <c:v>46.765091775166177</c:v>
                </c:pt>
                <c:pt idx="16">
                  <c:v>46.731939919682738</c:v>
                </c:pt>
                <c:pt idx="17">
                  <c:v>46.678173171006762</c:v>
                </c:pt>
                <c:pt idx="18">
                  <c:v>46.612139808035735</c:v>
                </c:pt>
                <c:pt idx="19">
                  <c:v>46.525776324138562</c:v>
                </c:pt>
                <c:pt idx="20">
                  <c:v>46.460993775499574</c:v>
                </c:pt>
                <c:pt idx="21">
                  <c:v>46.372118200201783</c:v>
                </c:pt>
                <c:pt idx="22">
                  <c:v>46.299627188736565</c:v>
                </c:pt>
                <c:pt idx="23">
                  <c:v>46.218639507258345</c:v>
                </c:pt>
                <c:pt idx="24">
                  <c:v>46.105987070922964</c:v>
                </c:pt>
                <c:pt idx="25">
                  <c:v>45.975487152676919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59.864826622971343</c:v>
                </c:pt>
                <c:pt idx="1">
                  <c:v>56.572054757933884</c:v>
                </c:pt>
                <c:pt idx="2">
                  <c:v>59.271764080068216</c:v>
                </c:pt>
                <c:pt idx="3">
                  <c:v>58.000932888750739</c:v>
                </c:pt>
                <c:pt idx="4">
                  <c:v>59.978612535468557</c:v>
                </c:pt>
                <c:pt idx="5">
                  <c:v>63.617977562903718</c:v>
                </c:pt>
                <c:pt idx="6">
                  <c:v>62.899892386262714</c:v>
                </c:pt>
                <c:pt idx="7">
                  <c:v>59.660909068522045</c:v>
                </c:pt>
                <c:pt idx="8">
                  <c:v>60.544088275363215</c:v>
                </c:pt>
                <c:pt idx="9">
                  <c:v>59.542367524618143</c:v>
                </c:pt>
                <c:pt idx="10">
                  <c:v>53.109469378182339</c:v>
                </c:pt>
                <c:pt idx="11">
                  <c:v>56.025303227280055</c:v>
                </c:pt>
                <c:pt idx="12">
                  <c:v>56.131993157319833</c:v>
                </c:pt>
                <c:pt idx="13">
                  <c:v>56.108762788868674</c:v>
                </c:pt>
                <c:pt idx="14">
                  <c:v>56.080587751351814</c:v>
                </c:pt>
                <c:pt idx="15">
                  <c:v>56.063312379501554</c:v>
                </c:pt>
                <c:pt idx="16">
                  <c:v>55.964278125289717</c:v>
                </c:pt>
                <c:pt idx="17">
                  <c:v>55.778331184103394</c:v>
                </c:pt>
                <c:pt idx="18">
                  <c:v>55.61452879212716</c:v>
                </c:pt>
                <c:pt idx="19">
                  <c:v>55.461815394971538</c:v>
                </c:pt>
                <c:pt idx="20">
                  <c:v>55.335449511324747</c:v>
                </c:pt>
                <c:pt idx="21">
                  <c:v>55.177106609859621</c:v>
                </c:pt>
                <c:pt idx="22">
                  <c:v>55.0524509246018</c:v>
                </c:pt>
                <c:pt idx="23">
                  <c:v>54.935518637676509</c:v>
                </c:pt>
                <c:pt idx="24">
                  <c:v>54.822673188730136</c:v>
                </c:pt>
                <c:pt idx="25">
                  <c:v>54.722080711270294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36.347217422183235</c:v>
                </c:pt>
                <c:pt idx="1">
                  <c:v>38.752710070886955</c:v>
                </c:pt>
                <c:pt idx="2">
                  <c:v>40.874342164812099</c:v>
                </c:pt>
                <c:pt idx="3">
                  <c:v>42.612924619766687</c:v>
                </c:pt>
                <c:pt idx="4">
                  <c:v>42.243429105650286</c:v>
                </c:pt>
                <c:pt idx="5">
                  <c:v>44.491373117582206</c:v>
                </c:pt>
                <c:pt idx="6">
                  <c:v>46.154454137104928</c:v>
                </c:pt>
                <c:pt idx="7">
                  <c:v>47.246293073910131</c:v>
                </c:pt>
                <c:pt idx="8">
                  <c:v>49.491798991538403</c:v>
                </c:pt>
                <c:pt idx="9">
                  <c:v>49.9994425818915</c:v>
                </c:pt>
                <c:pt idx="10">
                  <c:v>51.531395796659623</c:v>
                </c:pt>
                <c:pt idx="11">
                  <c:v>46.605363287811066</c:v>
                </c:pt>
                <c:pt idx="12">
                  <c:v>47.152146309634496</c:v>
                </c:pt>
                <c:pt idx="13">
                  <c:v>47.747096140573134</c:v>
                </c:pt>
                <c:pt idx="14">
                  <c:v>48.382938082119928</c:v>
                </c:pt>
                <c:pt idx="15">
                  <c:v>48.938541844523094</c:v>
                </c:pt>
                <c:pt idx="16">
                  <c:v>49.449412630077063</c:v>
                </c:pt>
                <c:pt idx="17">
                  <c:v>49.947434156520274</c:v>
                </c:pt>
                <c:pt idx="18">
                  <c:v>50.460521004031328</c:v>
                </c:pt>
                <c:pt idx="19">
                  <c:v>50.983769431876908</c:v>
                </c:pt>
                <c:pt idx="20">
                  <c:v>51.545658975875568</c:v>
                </c:pt>
                <c:pt idx="21">
                  <c:v>52.097544797297786</c:v>
                </c:pt>
                <c:pt idx="22">
                  <c:v>52.648818144471804</c:v>
                </c:pt>
                <c:pt idx="23">
                  <c:v>53.21820789705933</c:v>
                </c:pt>
                <c:pt idx="24">
                  <c:v>53.804158595565568</c:v>
                </c:pt>
                <c:pt idx="25">
                  <c:v>54.405863092030259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86.809836188226612</c:v>
                </c:pt>
                <c:pt idx="1">
                  <c:v>85.306310708522858</c:v>
                </c:pt>
                <c:pt idx="2">
                  <c:v>86.618924664217516</c:v>
                </c:pt>
                <c:pt idx="3">
                  <c:v>88.850886673046261</c:v>
                </c:pt>
                <c:pt idx="4">
                  <c:v>88.208685090985782</c:v>
                </c:pt>
                <c:pt idx="5">
                  <c:v>89.132151516036572</c:v>
                </c:pt>
                <c:pt idx="6">
                  <c:v>96.302505314085948</c:v>
                </c:pt>
                <c:pt idx="7">
                  <c:v>94.659011376496551</c:v>
                </c:pt>
                <c:pt idx="8">
                  <c:v>101.47916292333159</c:v>
                </c:pt>
                <c:pt idx="9">
                  <c:v>102.33628272605836</c:v>
                </c:pt>
                <c:pt idx="10">
                  <c:v>107.34612973591919</c:v>
                </c:pt>
                <c:pt idx="11">
                  <c:v>109.47618127228912</c:v>
                </c:pt>
                <c:pt idx="12">
                  <c:v>110.65664387308055</c:v>
                </c:pt>
                <c:pt idx="13">
                  <c:v>112.13270365098526</c:v>
                </c:pt>
                <c:pt idx="14">
                  <c:v>113.71740526619637</c:v>
                </c:pt>
                <c:pt idx="15">
                  <c:v>115.05110708435237</c:v>
                </c:pt>
                <c:pt idx="16">
                  <c:v>116.32496426805014</c:v>
                </c:pt>
                <c:pt idx="17">
                  <c:v>117.5627944267161</c:v>
                </c:pt>
                <c:pt idx="18">
                  <c:v>118.76737380702539</c:v>
                </c:pt>
                <c:pt idx="19">
                  <c:v>119.9918498764186</c:v>
                </c:pt>
                <c:pt idx="20">
                  <c:v>121.28404861187167</c:v>
                </c:pt>
                <c:pt idx="21">
                  <c:v>122.57622229523702</c:v>
                </c:pt>
                <c:pt idx="22">
                  <c:v>123.84821689144135</c:v>
                </c:pt>
                <c:pt idx="23">
                  <c:v>125.14020289293926</c:v>
                </c:pt>
                <c:pt idx="24">
                  <c:v>126.42729386056715</c:v>
                </c:pt>
                <c:pt idx="25">
                  <c:v>127.68065945502727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54.339922500175547</c:v>
                </c:pt>
                <c:pt idx="1">
                  <c:v>53.788134163620768</c:v>
                </c:pt>
                <c:pt idx="2">
                  <c:v>56.237688294282862</c:v>
                </c:pt>
                <c:pt idx="3">
                  <c:v>56.815343675495022</c:v>
                </c:pt>
                <c:pt idx="4">
                  <c:v>57.328471984058837</c:v>
                </c:pt>
                <c:pt idx="5">
                  <c:v>59.049217574016666</c:v>
                </c:pt>
                <c:pt idx="6">
                  <c:v>60.009551148668365</c:v>
                </c:pt>
                <c:pt idx="7">
                  <c:v>61.153336920739221</c:v>
                </c:pt>
                <c:pt idx="8">
                  <c:v>63.144161601792348</c:v>
                </c:pt>
                <c:pt idx="9">
                  <c:v>62.985999715506935</c:v>
                </c:pt>
                <c:pt idx="10">
                  <c:v>65.026177464085777</c:v>
                </c:pt>
                <c:pt idx="11">
                  <c:v>66.457436301415299</c:v>
                </c:pt>
                <c:pt idx="12">
                  <c:v>67.006655316131429</c:v>
                </c:pt>
                <c:pt idx="13">
                  <c:v>67.793163745364964</c:v>
                </c:pt>
                <c:pt idx="14">
                  <c:v>68.712124564162721</c:v>
                </c:pt>
                <c:pt idx="15">
                  <c:v>69.4621762762944</c:v>
                </c:pt>
                <c:pt idx="16">
                  <c:v>70.160007372863845</c:v>
                </c:pt>
                <c:pt idx="17">
                  <c:v>70.825709781006438</c:v>
                </c:pt>
                <c:pt idx="18">
                  <c:v>71.519566671085755</c:v>
                </c:pt>
                <c:pt idx="19">
                  <c:v>72.217988975868224</c:v>
                </c:pt>
                <c:pt idx="20">
                  <c:v>72.938708720484186</c:v>
                </c:pt>
                <c:pt idx="21">
                  <c:v>73.641359382523177</c:v>
                </c:pt>
                <c:pt idx="22">
                  <c:v>74.339280727642304</c:v>
                </c:pt>
                <c:pt idx="23">
                  <c:v>75.090438551805718</c:v>
                </c:pt>
                <c:pt idx="24">
                  <c:v>75.838203655364339</c:v>
                </c:pt>
                <c:pt idx="25">
                  <c:v>76.598741933361509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59.04902556030288</c:v>
                </c:pt>
                <c:pt idx="1">
                  <c:v>58.785063873859684</c:v>
                </c:pt>
                <c:pt idx="2">
                  <c:v>60.620352059601728</c:v>
                </c:pt>
                <c:pt idx="3">
                  <c:v>58.926687452304172</c:v>
                </c:pt>
                <c:pt idx="4">
                  <c:v>59.71202127067663</c:v>
                </c:pt>
                <c:pt idx="5">
                  <c:v>62.694526927712019</c:v>
                </c:pt>
                <c:pt idx="6">
                  <c:v>60.93944816194292</c:v>
                </c:pt>
                <c:pt idx="7">
                  <c:v>62.184230410002193</c:v>
                </c:pt>
                <c:pt idx="8">
                  <c:v>62.464668050031548</c:v>
                </c:pt>
                <c:pt idx="9">
                  <c:v>58.229882786668107</c:v>
                </c:pt>
                <c:pt idx="10">
                  <c:v>60.039720453382678</c:v>
                </c:pt>
                <c:pt idx="11">
                  <c:v>61.650820360419473</c:v>
                </c:pt>
                <c:pt idx="12">
                  <c:v>61.802782258318636</c:v>
                </c:pt>
                <c:pt idx="13">
                  <c:v>61.930205788892337</c:v>
                </c:pt>
                <c:pt idx="14">
                  <c:v>62.071057453619567</c:v>
                </c:pt>
                <c:pt idx="15">
                  <c:v>62.032865153960209</c:v>
                </c:pt>
                <c:pt idx="16">
                  <c:v>61.861046714077631</c:v>
                </c:pt>
                <c:pt idx="17">
                  <c:v>61.645501443530087</c:v>
                </c:pt>
                <c:pt idx="18">
                  <c:v>61.367120068448045</c:v>
                </c:pt>
                <c:pt idx="19">
                  <c:v>61.067891656064916</c:v>
                </c:pt>
                <c:pt idx="20">
                  <c:v>60.794228685737842</c:v>
                </c:pt>
                <c:pt idx="21">
                  <c:v>60.484086827824321</c:v>
                </c:pt>
                <c:pt idx="22">
                  <c:v>60.166398417971543</c:v>
                </c:pt>
                <c:pt idx="23">
                  <c:v>59.760972575406498</c:v>
                </c:pt>
                <c:pt idx="24">
                  <c:v>59.367270789181454</c:v>
                </c:pt>
                <c:pt idx="25">
                  <c:v>59.031457891602678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63.780521538508268</c:v>
                </c:pt>
                <c:pt idx="1">
                  <c:v>58.094080936593578</c:v>
                </c:pt>
                <c:pt idx="2">
                  <c:v>59.913683880847884</c:v>
                </c:pt>
                <c:pt idx="3">
                  <c:v>62.771318687342358</c:v>
                </c:pt>
                <c:pt idx="4">
                  <c:v>60.045055589811788</c:v>
                </c:pt>
                <c:pt idx="5">
                  <c:v>64.954401524171232</c:v>
                </c:pt>
                <c:pt idx="6">
                  <c:v>60.946862334514961</c:v>
                </c:pt>
                <c:pt idx="7">
                  <c:v>60.051934331244055</c:v>
                </c:pt>
                <c:pt idx="8">
                  <c:v>66.656070793151912</c:v>
                </c:pt>
                <c:pt idx="9">
                  <c:v>67.150848293282678</c:v>
                </c:pt>
                <c:pt idx="10">
                  <c:v>57.092850678560779</c:v>
                </c:pt>
                <c:pt idx="11">
                  <c:v>57.728936468353879</c:v>
                </c:pt>
                <c:pt idx="12">
                  <c:v>57.430946638232541</c:v>
                </c:pt>
                <c:pt idx="13">
                  <c:v>57.11008399075925</c:v>
                </c:pt>
                <c:pt idx="14">
                  <c:v>56.814887947666158</c:v>
                </c:pt>
                <c:pt idx="15">
                  <c:v>56.436798638580292</c:v>
                </c:pt>
                <c:pt idx="16">
                  <c:v>56.024997446787843</c:v>
                </c:pt>
                <c:pt idx="17">
                  <c:v>55.588123638609396</c:v>
                </c:pt>
                <c:pt idx="18">
                  <c:v>55.172089188476086</c:v>
                </c:pt>
                <c:pt idx="19">
                  <c:v>54.744181154920668</c:v>
                </c:pt>
                <c:pt idx="20">
                  <c:v>54.345407518726191</c:v>
                </c:pt>
                <c:pt idx="21">
                  <c:v>53.939592977230447</c:v>
                </c:pt>
                <c:pt idx="22">
                  <c:v>53.5439972070103</c:v>
                </c:pt>
                <c:pt idx="23">
                  <c:v>53.153339479716152</c:v>
                </c:pt>
                <c:pt idx="24">
                  <c:v>52.759082655166495</c:v>
                </c:pt>
                <c:pt idx="25">
                  <c:v>52.358520214322212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51.230836938534686</c:v>
                </c:pt>
                <c:pt idx="1">
                  <c:v>49.182369644470739</c:v>
                </c:pt>
                <c:pt idx="2">
                  <c:v>50.189361249842847</c:v>
                </c:pt>
                <c:pt idx="3">
                  <c:v>49.774663572670342</c:v>
                </c:pt>
                <c:pt idx="4">
                  <c:v>50.394524006002193</c:v>
                </c:pt>
                <c:pt idx="5">
                  <c:v>51.443779974784952</c:v>
                </c:pt>
                <c:pt idx="6">
                  <c:v>54.713967106034247</c:v>
                </c:pt>
                <c:pt idx="7">
                  <c:v>53.624524132518928</c:v>
                </c:pt>
                <c:pt idx="8">
                  <c:v>52.157465870603289</c:v>
                </c:pt>
                <c:pt idx="9">
                  <c:v>51.526374503347718</c:v>
                </c:pt>
                <c:pt idx="10">
                  <c:v>49.242217415212679</c:v>
                </c:pt>
                <c:pt idx="11">
                  <c:v>48.438769584625874</c:v>
                </c:pt>
                <c:pt idx="12">
                  <c:v>48.798300964878223</c:v>
                </c:pt>
                <c:pt idx="13">
                  <c:v>49.217327672876017</c:v>
                </c:pt>
                <c:pt idx="14">
                  <c:v>49.683794374496081</c:v>
                </c:pt>
                <c:pt idx="15">
                  <c:v>50.041712375363424</c:v>
                </c:pt>
                <c:pt idx="16">
                  <c:v>50.375798963197603</c:v>
                </c:pt>
                <c:pt idx="17">
                  <c:v>50.694422579677649</c:v>
                </c:pt>
                <c:pt idx="18">
                  <c:v>51.03445624409509</c:v>
                </c:pt>
                <c:pt idx="19">
                  <c:v>51.358972543317797</c:v>
                </c:pt>
                <c:pt idx="20">
                  <c:v>51.680587685505934</c:v>
                </c:pt>
                <c:pt idx="21">
                  <c:v>52.016665320927011</c:v>
                </c:pt>
                <c:pt idx="22">
                  <c:v>52.348560309305562</c:v>
                </c:pt>
                <c:pt idx="23">
                  <c:v>52.701612495547479</c:v>
                </c:pt>
                <c:pt idx="24">
                  <c:v>53.061375704243332</c:v>
                </c:pt>
                <c:pt idx="25">
                  <c:v>53.416602970416442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39.426960460863626</c:v>
                </c:pt>
                <c:pt idx="1">
                  <c:v>40.903559065061145</c:v>
                </c:pt>
                <c:pt idx="2">
                  <c:v>44.149179204712865</c:v>
                </c:pt>
                <c:pt idx="3">
                  <c:v>43.687741540992803</c:v>
                </c:pt>
                <c:pt idx="4">
                  <c:v>45.641843414588649</c:v>
                </c:pt>
                <c:pt idx="5">
                  <c:v>44.035888119336498</c:v>
                </c:pt>
                <c:pt idx="6">
                  <c:v>43.497515980421731</c:v>
                </c:pt>
                <c:pt idx="7">
                  <c:v>43.650131593157226</c:v>
                </c:pt>
                <c:pt idx="8">
                  <c:v>42.824324438255502</c:v>
                </c:pt>
                <c:pt idx="9">
                  <c:v>40.978767572101809</c:v>
                </c:pt>
                <c:pt idx="10">
                  <c:v>40.494466875590831</c:v>
                </c:pt>
                <c:pt idx="11">
                  <c:v>40.525017941042847</c:v>
                </c:pt>
                <c:pt idx="12">
                  <c:v>40.706539227153378</c:v>
                </c:pt>
                <c:pt idx="13">
                  <c:v>40.898834681710056</c:v>
                </c:pt>
                <c:pt idx="14">
                  <c:v>41.096035404003459</c:v>
                </c:pt>
                <c:pt idx="15">
                  <c:v>41.179394472258551</c:v>
                </c:pt>
                <c:pt idx="16">
                  <c:v>41.220554559973145</c:v>
                </c:pt>
                <c:pt idx="17">
                  <c:v>41.246509618829791</c:v>
                </c:pt>
                <c:pt idx="18">
                  <c:v>41.280204416675218</c:v>
                </c:pt>
                <c:pt idx="19">
                  <c:v>41.316754642423007</c:v>
                </c:pt>
                <c:pt idx="20">
                  <c:v>41.363916514974605</c:v>
                </c:pt>
                <c:pt idx="21">
                  <c:v>41.454303588898981</c:v>
                </c:pt>
                <c:pt idx="22">
                  <c:v>41.531650188819022</c:v>
                </c:pt>
                <c:pt idx="23">
                  <c:v>41.613067962590378</c:v>
                </c:pt>
                <c:pt idx="24">
                  <c:v>41.67295448025871</c:v>
                </c:pt>
                <c:pt idx="25">
                  <c:v>41.707586579292126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43.11585276823385</c:v>
                </c:pt>
                <c:pt idx="1">
                  <c:v>40.056716779050163</c:v>
                </c:pt>
                <c:pt idx="2">
                  <c:v>43.55070440161407</c:v>
                </c:pt>
                <c:pt idx="3">
                  <c:v>43.431500889631536</c:v>
                </c:pt>
                <c:pt idx="4">
                  <c:v>43.782357002757578</c:v>
                </c:pt>
                <c:pt idx="5">
                  <c:v>47.161683683456204</c:v>
                </c:pt>
                <c:pt idx="6">
                  <c:v>48.828803430964172</c:v>
                </c:pt>
                <c:pt idx="7">
                  <c:v>47.429629093409687</c:v>
                </c:pt>
                <c:pt idx="8">
                  <c:v>48.733259055932152</c:v>
                </c:pt>
                <c:pt idx="9">
                  <c:v>50.524034296524718</c:v>
                </c:pt>
                <c:pt idx="10">
                  <c:v>44.144572202406238</c:v>
                </c:pt>
                <c:pt idx="11">
                  <c:v>46.527171556762369</c:v>
                </c:pt>
                <c:pt idx="12">
                  <c:v>46.553992255251146</c:v>
                </c:pt>
                <c:pt idx="13">
                  <c:v>46.682821539970568</c:v>
                </c:pt>
                <c:pt idx="14">
                  <c:v>46.794169156384044</c:v>
                </c:pt>
                <c:pt idx="15">
                  <c:v>46.765091775166177</c:v>
                </c:pt>
                <c:pt idx="16">
                  <c:v>46.731939919682738</c:v>
                </c:pt>
                <c:pt idx="17">
                  <c:v>46.678173171006762</c:v>
                </c:pt>
                <c:pt idx="18">
                  <c:v>46.612139808035735</c:v>
                </c:pt>
                <c:pt idx="19">
                  <c:v>46.525776324138562</c:v>
                </c:pt>
                <c:pt idx="20">
                  <c:v>46.460993775499574</c:v>
                </c:pt>
                <c:pt idx="21">
                  <c:v>46.372118200201783</c:v>
                </c:pt>
                <c:pt idx="22">
                  <c:v>46.299627188736565</c:v>
                </c:pt>
                <c:pt idx="23">
                  <c:v>46.218639507258345</c:v>
                </c:pt>
                <c:pt idx="24">
                  <c:v>46.105987070922964</c:v>
                </c:pt>
                <c:pt idx="25">
                  <c:v>45.975487152676919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59.864826622971343</c:v>
                </c:pt>
                <c:pt idx="1">
                  <c:v>56.572054757933884</c:v>
                </c:pt>
                <c:pt idx="2">
                  <c:v>59.271764080068216</c:v>
                </c:pt>
                <c:pt idx="3">
                  <c:v>58.000932888750739</c:v>
                </c:pt>
                <c:pt idx="4">
                  <c:v>59.978612535468557</c:v>
                </c:pt>
                <c:pt idx="5">
                  <c:v>63.617977562903718</c:v>
                </c:pt>
                <c:pt idx="6">
                  <c:v>62.899892386262714</c:v>
                </c:pt>
                <c:pt idx="7">
                  <c:v>59.660909068522045</c:v>
                </c:pt>
                <c:pt idx="8">
                  <c:v>60.544088275363215</c:v>
                </c:pt>
                <c:pt idx="9">
                  <c:v>59.542367524618143</c:v>
                </c:pt>
                <c:pt idx="10">
                  <c:v>53.109469378182339</c:v>
                </c:pt>
                <c:pt idx="11">
                  <c:v>56.025303227280055</c:v>
                </c:pt>
                <c:pt idx="12">
                  <c:v>56.131993157319833</c:v>
                </c:pt>
                <c:pt idx="13">
                  <c:v>56.108762788868674</c:v>
                </c:pt>
                <c:pt idx="14">
                  <c:v>56.080587751351814</c:v>
                </c:pt>
                <c:pt idx="15">
                  <c:v>56.063312379501554</c:v>
                </c:pt>
                <c:pt idx="16">
                  <c:v>55.964278125289717</c:v>
                </c:pt>
                <c:pt idx="17">
                  <c:v>55.778331184103394</c:v>
                </c:pt>
                <c:pt idx="18">
                  <c:v>55.61452879212716</c:v>
                </c:pt>
                <c:pt idx="19">
                  <c:v>55.461815394971538</c:v>
                </c:pt>
                <c:pt idx="20">
                  <c:v>55.335449511324747</c:v>
                </c:pt>
                <c:pt idx="21">
                  <c:v>55.177106609859621</c:v>
                </c:pt>
                <c:pt idx="22">
                  <c:v>55.0524509246018</c:v>
                </c:pt>
                <c:pt idx="23">
                  <c:v>54.935518637676509</c:v>
                </c:pt>
                <c:pt idx="24">
                  <c:v>54.822673188730136</c:v>
                </c:pt>
                <c:pt idx="25">
                  <c:v>54.722080711270294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54.405863092030259</c:v>
                </c:pt>
                <c:pt idx="1">
                  <c:v>127.68065945502727</c:v>
                </c:pt>
                <c:pt idx="2">
                  <c:v>76.598741933361509</c:v>
                </c:pt>
                <c:pt idx="3">
                  <c:v>59.031457891602678</c:v>
                </c:pt>
                <c:pt idx="4">
                  <c:v>52.358520214322212</c:v>
                </c:pt>
                <c:pt idx="5">
                  <c:v>53.416602970416442</c:v>
                </c:pt>
                <c:pt idx="6">
                  <c:v>41.707586579292126</c:v>
                </c:pt>
                <c:pt idx="7">
                  <c:v>45.975487152676919</c:v>
                </c:pt>
                <c:pt idx="8">
                  <c:v>54.722080711270294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51.531395796659623</c:v>
                </c:pt>
                <c:pt idx="1">
                  <c:v>107.34612973591919</c:v>
                </c:pt>
                <c:pt idx="2">
                  <c:v>65.026177464085777</c:v>
                </c:pt>
                <c:pt idx="3">
                  <c:v>60.039720453382678</c:v>
                </c:pt>
                <c:pt idx="4">
                  <c:v>57.092850678560779</c:v>
                </c:pt>
                <c:pt idx="5">
                  <c:v>49.242217415212679</c:v>
                </c:pt>
                <c:pt idx="6">
                  <c:v>40.494466875590831</c:v>
                </c:pt>
                <c:pt idx="7">
                  <c:v>44.144572202406238</c:v>
                </c:pt>
                <c:pt idx="8">
                  <c:v>53.109469378182339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9.6140928635476577</c:v>
                </c:pt>
                <c:pt idx="1">
                  <c:v>22.562526299843846</c:v>
                </c:pt>
                <c:pt idx="2">
                  <c:v>13.535809861752501</c:v>
                </c:pt>
                <c:pt idx="3">
                  <c:v>10.43148450894822</c:v>
                </c:pt>
                <c:pt idx="4">
                  <c:v>9.2523056694632135</c:v>
                </c:pt>
                <c:pt idx="5">
                  <c:v>9.4392801111185385</c:v>
                </c:pt>
                <c:pt idx="6">
                  <c:v>7.3701727662970731</c:v>
                </c:pt>
                <c:pt idx="7">
                  <c:v>8.1243560493653337</c:v>
                </c:pt>
                <c:pt idx="8">
                  <c:v>9.6699718696636179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9.7592350006078501</c:v>
                </c:pt>
                <c:pt idx="1">
                  <c:v>20.329666804144324</c:v>
                </c:pt>
                <c:pt idx="2">
                  <c:v>12.314934172700593</c:v>
                </c:pt>
                <c:pt idx="3">
                  <c:v>11.370577726779626</c:v>
                </c:pt>
                <c:pt idx="4">
                  <c:v>10.812486989976037</c:v>
                </c:pt>
                <c:pt idx="5">
                  <c:v>9.3257006583399455</c:v>
                </c:pt>
                <c:pt idx="6">
                  <c:v>7.6690144397144122</c:v>
                </c:pt>
                <c:pt idx="7">
                  <c:v>8.3602869176019841</c:v>
                </c:pt>
                <c:pt idx="8">
                  <c:v>10.058097290135224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8.4491033891428291</c:v>
                </c:pt>
                <c:pt idx="1">
                  <c:v>16.926579484644634</c:v>
                </c:pt>
                <c:pt idx="2">
                  <c:v>11.213700755252592</c:v>
                </c:pt>
                <c:pt idx="3">
                  <c:v>11.905960702667207</c:v>
                </c:pt>
                <c:pt idx="4">
                  <c:v>12.335120622310948</c:v>
                </c:pt>
                <c:pt idx="5">
                  <c:v>9.7693953968686564</c:v>
                </c:pt>
                <c:pt idx="6">
                  <c:v>8.3626048261020607</c:v>
                </c:pt>
                <c:pt idx="7">
                  <c:v>8.9562068672162862</c:v>
                </c:pt>
                <c:pt idx="8">
                  <c:v>12.081327955794778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7.3582576543243419E-2</c:v>
                </c:pt>
                <c:pt idx="1">
                  <c:v>8.0493165457214841E-2</c:v>
                </c:pt>
                <c:pt idx="2">
                  <c:v>8.1516200126862379E-2</c:v>
                </c:pt>
                <c:pt idx="3">
                  <c:v>8.4403422292713179E-2</c:v>
                </c:pt>
                <c:pt idx="4">
                  <c:v>8.3265355446894562E-2</c:v>
                </c:pt>
                <c:pt idx="5">
                  <c:v>8.4491033891428285E-2</c:v>
                </c:pt>
                <c:pt idx="6">
                  <c:v>8.6384164001970687E-2</c:v>
                </c:pt>
                <c:pt idx="7">
                  <c:v>8.9201172589793709E-2</c:v>
                </c:pt>
                <c:pt idx="8">
                  <c:v>9.0396805434822994E-2</c:v>
                </c:pt>
                <c:pt idx="9">
                  <c:v>9.2033564245466382E-2</c:v>
                </c:pt>
                <c:pt idx="10">
                  <c:v>9.7592350006078493E-2</c:v>
                </c:pt>
                <c:pt idx="11">
                  <c:v>8.7368401563097789E-2</c:v>
                </c:pt>
                <c:pt idx="12">
                  <c:v>8.7931050107478884E-2</c:v>
                </c:pt>
                <c:pt idx="13">
                  <c:v>8.8482650120312409E-2</c:v>
                </c:pt>
                <c:pt idx="14">
                  <c:v>8.9045129192476924E-2</c:v>
                </c:pt>
                <c:pt idx="15">
                  <c:v>8.9635789894560502E-2</c:v>
                </c:pt>
                <c:pt idx="16">
                  <c:v>9.0217551180280506E-2</c:v>
                </c:pt>
                <c:pt idx="17">
                  <c:v>9.081896578616587E-2</c:v>
                </c:pt>
                <c:pt idx="18">
                  <c:v>9.1442480272895435E-2</c:v>
                </c:pt>
                <c:pt idx="19">
                  <c:v>9.2083482065777364E-2</c:v>
                </c:pt>
                <c:pt idx="20">
                  <c:v>9.2749890644653499E-2</c:v>
                </c:pt>
                <c:pt idx="21">
                  <c:v>9.3405117259063072E-2</c:v>
                </c:pt>
                <c:pt idx="22">
                  <c:v>9.4052863977519316E-2</c:v>
                </c:pt>
                <c:pt idx="23">
                  <c:v>9.4722635764889457E-2</c:v>
                </c:pt>
                <c:pt idx="24">
                  <c:v>9.5421299643289451E-2</c:v>
                </c:pt>
                <c:pt idx="25">
                  <c:v>9.6140928635476575E-2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0.17574086461232397</c:v>
                </c:pt>
                <c:pt idx="1">
                  <c:v>0.17718954286926725</c:v>
                </c:pt>
                <c:pt idx="2">
                  <c:v>0.1727451800748615</c:v>
                </c:pt>
                <c:pt idx="3">
                  <c:v>0.17598695644251663</c:v>
                </c:pt>
                <c:pt idx="4">
                  <c:v>0.17386674503234689</c:v>
                </c:pt>
                <c:pt idx="5">
                  <c:v>0.16926579484644633</c:v>
                </c:pt>
                <c:pt idx="6">
                  <c:v>0.1802428729444068</c:v>
                </c:pt>
                <c:pt idx="7">
                  <c:v>0.17871655661461419</c:v>
                </c:pt>
                <c:pt idx="8">
                  <c:v>0.18535176197651412</c:v>
                </c:pt>
                <c:pt idx="9">
                  <c:v>0.18836955703026162</c:v>
                </c:pt>
                <c:pt idx="10">
                  <c:v>0.20329666804144325</c:v>
                </c:pt>
                <c:pt idx="11">
                  <c:v>0.20522871816114266</c:v>
                </c:pt>
                <c:pt idx="12">
                  <c:v>0.20635656398828978</c:v>
                </c:pt>
                <c:pt idx="13">
                  <c:v>0.20779899902150806</c:v>
                </c:pt>
                <c:pt idx="14">
                  <c:v>0.20928826244853038</c:v>
                </c:pt>
                <c:pt idx="15">
                  <c:v>0.21072750582787797</c:v>
                </c:pt>
                <c:pt idx="16">
                  <c:v>0.21222807024837981</c:v>
                </c:pt>
                <c:pt idx="17">
                  <c:v>0.21376336112296943</c:v>
                </c:pt>
                <c:pt idx="18">
                  <c:v>0.21522534885331193</c:v>
                </c:pt>
                <c:pt idx="19">
                  <c:v>0.21672127187257831</c:v>
                </c:pt>
                <c:pt idx="20">
                  <c:v>0.2182352979706155</c:v>
                </c:pt>
                <c:pt idx="21">
                  <c:v>0.2197655659437803</c:v>
                </c:pt>
                <c:pt idx="22">
                  <c:v>0.22124484286020252</c:v>
                </c:pt>
                <c:pt idx="23">
                  <c:v>0.22273598316389839</c:v>
                </c:pt>
                <c:pt idx="24">
                  <c:v>0.22421792302786173</c:v>
                </c:pt>
                <c:pt idx="25">
                  <c:v>0.22562526299843846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0.1100076371811273</c:v>
                </c:pt>
                <c:pt idx="1">
                  <c:v>0.11172321045282971</c:v>
                </c:pt>
                <c:pt idx="2">
                  <c:v>0.11215550907667902</c:v>
                </c:pt>
                <c:pt idx="3">
                  <c:v>0.11253415454906396</c:v>
                </c:pt>
                <c:pt idx="4">
                  <c:v>0.11299924504333191</c:v>
                </c:pt>
                <c:pt idx="5">
                  <c:v>0.11213700755252592</c:v>
                </c:pt>
                <c:pt idx="6">
                  <c:v>0.11231581014287734</c:v>
                </c:pt>
                <c:pt idx="7">
                  <c:v>0.11545772178518149</c:v>
                </c:pt>
                <c:pt idx="8">
                  <c:v>0.11533285528049089</c:v>
                </c:pt>
                <c:pt idx="9">
                  <c:v>0.11593781354437528</c:v>
                </c:pt>
                <c:pt idx="10">
                  <c:v>0.12314934172700592</c:v>
                </c:pt>
                <c:pt idx="11">
                  <c:v>0.1245839442507809</c:v>
                </c:pt>
                <c:pt idx="12">
                  <c:v>0.12495646597816537</c:v>
                </c:pt>
                <c:pt idx="13">
                  <c:v>0.12563107022403672</c:v>
                </c:pt>
                <c:pt idx="14">
                  <c:v>0.12645945557337993</c:v>
                </c:pt>
                <c:pt idx="15">
                  <c:v>0.12722686054075105</c:v>
                </c:pt>
                <c:pt idx="16">
                  <c:v>0.1280028157932103</c:v>
                </c:pt>
                <c:pt idx="17">
                  <c:v>0.1287817446883294</c:v>
                </c:pt>
                <c:pt idx="18">
                  <c:v>0.12960481648463973</c:v>
                </c:pt>
                <c:pt idx="19">
                  <c:v>0.13043531239037801</c:v>
                </c:pt>
                <c:pt idx="20">
                  <c:v>0.13124397654423875</c:v>
                </c:pt>
                <c:pt idx="21">
                  <c:v>0.13203078638358709</c:v>
                </c:pt>
                <c:pt idx="22">
                  <c:v>0.13280112460031954</c:v>
                </c:pt>
                <c:pt idx="23">
                  <c:v>0.13365283314550575</c:v>
                </c:pt>
                <c:pt idx="24">
                  <c:v>0.13449852472934601</c:v>
                </c:pt>
                <c:pt idx="25">
                  <c:v>0.13535809861752501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0.11954090990313661</c:v>
                </c:pt>
                <c:pt idx="1">
                  <c:v>0.12210232172552755</c:v>
                </c:pt>
                <c:pt idx="2">
                  <c:v>0.12089590898677317</c:v>
                </c:pt>
                <c:pt idx="3">
                  <c:v>0.11671609329157523</c:v>
                </c:pt>
                <c:pt idx="4">
                  <c:v>0.11769742136985736</c:v>
                </c:pt>
                <c:pt idx="5">
                  <c:v>0.11905960702667207</c:v>
                </c:pt>
                <c:pt idx="6">
                  <c:v>0.11405623536513283</c:v>
                </c:pt>
                <c:pt idx="7">
                  <c:v>0.11740405242986482</c:v>
                </c:pt>
                <c:pt idx="8">
                  <c:v>0.11409175983348079</c:v>
                </c:pt>
                <c:pt idx="9">
                  <c:v>0.10718326808694711</c:v>
                </c:pt>
                <c:pt idx="10">
                  <c:v>0.11370577726779627</c:v>
                </c:pt>
                <c:pt idx="11">
                  <c:v>0.11557325702366639</c:v>
                </c:pt>
                <c:pt idx="12">
                  <c:v>0.11525209282843243</c:v>
                </c:pt>
                <c:pt idx="13">
                  <c:v>0.11476611508612952</c:v>
                </c:pt>
                <c:pt idx="14">
                  <c:v>0.11423707507572342</c:v>
                </c:pt>
                <c:pt idx="15">
                  <c:v>0.11361934086968027</c:v>
                </c:pt>
                <c:pt idx="16">
                  <c:v>0.11286184913344084</c:v>
                </c:pt>
                <c:pt idx="17">
                  <c:v>0.11208945526464334</c:v>
                </c:pt>
                <c:pt idx="18">
                  <c:v>0.11120697041188207</c:v>
                </c:pt>
                <c:pt idx="19">
                  <c:v>0.11029675068689938</c:v>
                </c:pt>
                <c:pt idx="20">
                  <c:v>0.10939152150653947</c:v>
                </c:pt>
                <c:pt idx="21">
                  <c:v>0.10844125657824311</c:v>
                </c:pt>
                <c:pt idx="22">
                  <c:v>0.10748241434203769</c:v>
                </c:pt>
                <c:pt idx="23">
                  <c:v>0.10636804698807927</c:v>
                </c:pt>
                <c:pt idx="24">
                  <c:v>0.10528744028060459</c:v>
                </c:pt>
                <c:pt idx="25">
                  <c:v>0.1043148450894822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0.12911951563067883</c:v>
                </c:pt>
                <c:pt idx="1">
                  <c:v>0.12066708264687387</c:v>
                </c:pt>
                <c:pt idx="2">
                  <c:v>0.11948659200130803</c:v>
                </c:pt>
                <c:pt idx="3">
                  <c:v>0.12433115460422119</c:v>
                </c:pt>
                <c:pt idx="4">
                  <c:v>0.1183538600526511</c:v>
                </c:pt>
                <c:pt idx="5">
                  <c:v>0.12335120622310948</c:v>
                </c:pt>
                <c:pt idx="6">
                  <c:v>0.11407011196949045</c:v>
                </c:pt>
                <c:pt idx="7">
                  <c:v>0.11337826970366661</c:v>
                </c:pt>
                <c:pt idx="8">
                  <c:v>0.12174735987205715</c:v>
                </c:pt>
                <c:pt idx="9">
                  <c:v>0.12360401619308614</c:v>
                </c:pt>
                <c:pt idx="10">
                  <c:v>0.10812486989976036</c:v>
                </c:pt>
                <c:pt idx="11">
                  <c:v>0.10822112622597671</c:v>
                </c:pt>
                <c:pt idx="12">
                  <c:v>0.10709933357868215</c:v>
                </c:pt>
                <c:pt idx="13">
                  <c:v>0.10583369437208562</c:v>
                </c:pt>
                <c:pt idx="14">
                  <c:v>0.10456349361771471</c:v>
                </c:pt>
                <c:pt idx="15">
                  <c:v>0.10336959039688974</c:v>
                </c:pt>
                <c:pt idx="16">
                  <c:v>0.10221431976031926</c:v>
                </c:pt>
                <c:pt idx="17">
                  <c:v>0.10107538022937633</c:v>
                </c:pt>
                <c:pt idx="18">
                  <c:v>9.9980590307987449E-2</c:v>
                </c:pt>
                <c:pt idx="19">
                  <c:v>9.8875286777696872E-2</c:v>
                </c:pt>
                <c:pt idx="20">
                  <c:v>9.7787683862186267E-2</c:v>
                </c:pt>
                <c:pt idx="21">
                  <c:v>9.6707705258418819E-2</c:v>
                </c:pt>
                <c:pt idx="22">
                  <c:v>9.5652029116866266E-2</c:v>
                </c:pt>
                <c:pt idx="23">
                  <c:v>9.4607177020383668E-2</c:v>
                </c:pt>
                <c:pt idx="24">
                  <c:v>9.3567864759038111E-2</c:v>
                </c:pt>
                <c:pt idx="25">
                  <c:v>9.2523056694632136E-2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0.10371349577102565</c:v>
                </c:pt>
                <c:pt idx="1">
                  <c:v>0.10215658750391171</c:v>
                </c:pt>
                <c:pt idx="2">
                  <c:v>0.10009325653205627</c:v>
                </c:pt>
                <c:pt idx="3">
                  <c:v>9.8588679056613046E-2</c:v>
                </c:pt>
                <c:pt idx="4">
                  <c:v>9.9331849775793415E-2</c:v>
                </c:pt>
                <c:pt idx="5">
                  <c:v>9.7693953968686562E-2</c:v>
                </c:pt>
                <c:pt idx="6">
                  <c:v>0.10240442436272652</c:v>
                </c:pt>
                <c:pt idx="7">
                  <c:v>0.10124329594932396</c:v>
                </c:pt>
                <c:pt idx="8">
                  <c:v>9.5265647851767235E-2</c:v>
                </c:pt>
                <c:pt idx="9">
                  <c:v>9.4844175321012456E-2</c:v>
                </c:pt>
                <c:pt idx="10">
                  <c:v>9.3257006583399457E-2</c:v>
                </c:pt>
                <c:pt idx="11">
                  <c:v>9.0805383195001976E-2</c:v>
                </c:pt>
                <c:pt idx="12">
                  <c:v>9.1000859624194769E-2</c:v>
                </c:pt>
                <c:pt idx="13">
                  <c:v>9.1207213345803798E-2</c:v>
                </c:pt>
                <c:pt idx="14">
                  <c:v>9.1439256568926763E-2</c:v>
                </c:pt>
                <c:pt idx="15">
                  <c:v>9.165635606170186E-2</c:v>
                </c:pt>
                <c:pt idx="16">
                  <c:v>9.1907688675870902E-2</c:v>
                </c:pt>
                <c:pt idx="17">
                  <c:v>9.2177208050078757E-2</c:v>
                </c:pt>
                <c:pt idx="18">
                  <c:v>9.2482542103871315E-2</c:v>
                </c:pt>
                <c:pt idx="19">
                  <c:v>9.2761148887363712E-2</c:v>
                </c:pt>
                <c:pt idx="20">
                  <c:v>9.2992677783506408E-2</c:v>
                </c:pt>
                <c:pt idx="21">
                  <c:v>9.3260109332035865E-2</c:v>
                </c:pt>
                <c:pt idx="22">
                  <c:v>9.3516477590809124E-2</c:v>
                </c:pt>
                <c:pt idx="23">
                  <c:v>9.3803152001928555E-2</c:v>
                </c:pt>
                <c:pt idx="24">
                  <c:v>9.4103979371160718E-2</c:v>
                </c:pt>
                <c:pt idx="25">
                  <c:v>9.4392801111185379E-2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7.981731592494129E-2</c:v>
                </c:pt>
                <c:pt idx="1">
                  <c:v>8.4960688983823904E-2</c:v>
                </c:pt>
                <c:pt idx="2">
                  <c:v>8.8047247659101963E-2</c:v>
                </c:pt>
                <c:pt idx="3">
                  <c:v>8.6532312231600891E-2</c:v>
                </c:pt>
                <c:pt idx="4">
                  <c:v>8.9963916178833744E-2</c:v>
                </c:pt>
                <c:pt idx="5">
                  <c:v>8.3626048261020602E-2</c:v>
                </c:pt>
                <c:pt idx="6">
                  <c:v>8.1411352910148047E-2</c:v>
                </c:pt>
                <c:pt idx="7">
                  <c:v>8.2411606678165675E-2</c:v>
                </c:pt>
                <c:pt idx="8">
                  <c:v>7.8218658505110575E-2</c:v>
                </c:pt>
                <c:pt idx="9">
                  <c:v>7.5429281673891638E-2</c:v>
                </c:pt>
                <c:pt idx="10">
                  <c:v>7.6690144397144125E-2</c:v>
                </c:pt>
                <c:pt idx="11">
                  <c:v>7.5969926872145349E-2</c:v>
                </c:pt>
                <c:pt idx="12">
                  <c:v>7.591104585102447E-2</c:v>
                </c:pt>
                <c:pt idx="13">
                  <c:v>7.5791777343190925E-2</c:v>
                </c:pt>
                <c:pt idx="14">
                  <c:v>7.5634137299331092E-2</c:v>
                </c:pt>
                <c:pt idx="15">
                  <c:v>7.542414244027347E-2</c:v>
                </c:pt>
                <c:pt idx="16">
                  <c:v>7.5204482579273188E-2</c:v>
                </c:pt>
                <c:pt idx="17">
                  <c:v>7.4998153741642315E-2</c:v>
                </c:pt>
                <c:pt idx="18">
                  <c:v>7.4806288221466163E-2</c:v>
                </c:pt>
                <c:pt idx="19">
                  <c:v>7.4623565058587332E-2</c:v>
                </c:pt>
                <c:pt idx="20">
                  <c:v>7.442913350266861E-2</c:v>
                </c:pt>
                <c:pt idx="21">
                  <c:v>7.4322966709455096E-2</c:v>
                </c:pt>
                <c:pt idx="22">
                  <c:v>7.4192940765586066E-2</c:v>
                </c:pt>
                <c:pt idx="23">
                  <c:v>7.4066745864583033E-2</c:v>
                </c:pt>
                <c:pt idx="24">
                  <c:v>7.3906693837038503E-2</c:v>
                </c:pt>
                <c:pt idx="25">
                  <c:v>7.3701727662970729E-2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8.728523836351533E-2</c:v>
                </c:pt>
                <c:pt idx="1">
                  <c:v>8.3201714808356947E-2</c:v>
                </c:pt>
                <c:pt idx="2">
                  <c:v>8.6853702044995804E-2</c:v>
                </c:pt>
                <c:pt idx="3">
                  <c:v>8.6024776358426563E-2</c:v>
                </c:pt>
                <c:pt idx="4">
                  <c:v>8.6298711901914016E-2</c:v>
                </c:pt>
                <c:pt idx="5">
                  <c:v>8.9562068672162862E-2</c:v>
                </c:pt>
                <c:pt idx="6">
                  <c:v>9.1389562339323507E-2</c:v>
                </c:pt>
                <c:pt idx="7">
                  <c:v>8.9547311659195883E-2</c:v>
                </c:pt>
                <c:pt idx="8">
                  <c:v>8.9011331712494479E-2</c:v>
                </c:pt>
                <c:pt idx="9">
                  <c:v>9.2999175915881707E-2</c:v>
                </c:pt>
                <c:pt idx="10">
                  <c:v>8.3602869176019834E-2</c:v>
                </c:pt>
                <c:pt idx="11">
                  <c:v>8.7221820009490136E-2</c:v>
                </c:pt>
                <c:pt idx="12">
                  <c:v>8.681559051031465E-2</c:v>
                </c:pt>
                <c:pt idx="13">
                  <c:v>8.651038699377997E-2</c:v>
                </c:pt>
                <c:pt idx="14">
                  <c:v>8.6121120443586455E-2</c:v>
                </c:pt>
                <c:pt idx="15">
                  <c:v>8.56549006726844E-2</c:v>
                </c:pt>
                <c:pt idx="16">
                  <c:v>8.5259681707390192E-2</c:v>
                </c:pt>
                <c:pt idx="17">
                  <c:v>8.4874498235360987E-2</c:v>
                </c:pt>
                <c:pt idx="18">
                  <c:v>8.4468602187702954E-2</c:v>
                </c:pt>
                <c:pt idx="19">
                  <c:v>8.4031752408277413E-2</c:v>
                </c:pt>
                <c:pt idx="20">
                  <c:v>8.3600679039457643E-2</c:v>
                </c:pt>
                <c:pt idx="21">
                  <c:v>8.3140062643904916E-2</c:v>
                </c:pt>
                <c:pt idx="22">
                  <c:v>8.2710546820685571E-2</c:v>
                </c:pt>
                <c:pt idx="23">
                  <c:v>8.2264163499512988E-2</c:v>
                </c:pt>
                <c:pt idx="24">
                  <c:v>8.1768646188006125E-2</c:v>
                </c:pt>
                <c:pt idx="25">
                  <c:v>8.1243560493653333E-2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0.12119244607000768</c:v>
                </c:pt>
                <c:pt idx="1">
                  <c:v>0.11750568555219416</c:v>
                </c:pt>
                <c:pt idx="2">
                  <c:v>0.11820640349736194</c:v>
                </c:pt>
                <c:pt idx="3">
                  <c:v>0.11488245117326915</c:v>
                </c:pt>
                <c:pt idx="4">
                  <c:v>0.11822289519837684</c:v>
                </c:pt>
                <c:pt idx="5">
                  <c:v>0.12081327955794778</c:v>
                </c:pt>
                <c:pt idx="6">
                  <c:v>0.11772546596392375</c:v>
                </c:pt>
                <c:pt idx="7">
                  <c:v>0.11264001259019379</c:v>
                </c:pt>
                <c:pt idx="8">
                  <c:v>0.11058381953326191</c:v>
                </c:pt>
                <c:pt idx="9">
                  <c:v>0.10959914798907759</c:v>
                </c:pt>
                <c:pt idx="10">
                  <c:v>0.10058097290135225</c:v>
                </c:pt>
                <c:pt idx="11">
                  <c:v>0.10502742269869818</c:v>
                </c:pt>
                <c:pt idx="12">
                  <c:v>0.10467699753341751</c:v>
                </c:pt>
                <c:pt idx="13">
                  <c:v>0.10397809349315286</c:v>
                </c:pt>
                <c:pt idx="14">
                  <c:v>0.10321206978033028</c:v>
                </c:pt>
                <c:pt idx="15">
                  <c:v>0.10268551329558082</c:v>
                </c:pt>
                <c:pt idx="16">
                  <c:v>0.102103540921835</c:v>
                </c:pt>
                <c:pt idx="17">
                  <c:v>0.10142123288143362</c:v>
                </c:pt>
                <c:pt idx="18">
                  <c:v>0.10078236115624284</c:v>
                </c:pt>
                <c:pt idx="19">
                  <c:v>0.10017142985244165</c:v>
                </c:pt>
                <c:pt idx="20">
                  <c:v>9.95691391461338E-2</c:v>
                </c:pt>
                <c:pt idx="21">
                  <c:v>9.8926429891511555E-2</c:v>
                </c:pt>
                <c:pt idx="22">
                  <c:v>9.8346759925973956E-2</c:v>
                </c:pt>
                <c:pt idx="23">
                  <c:v>9.7779262551219145E-2</c:v>
                </c:pt>
                <c:pt idx="24">
                  <c:v>9.7227628163654586E-2</c:v>
                </c:pt>
                <c:pt idx="25">
                  <c:v>9.6699718696636183E-2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5.508069464309294</c:v>
                </c:pt>
                <c:pt idx="1">
                  <c:v>13.204131210021785</c:v>
                </c:pt>
                <c:pt idx="2">
                  <c:v>3.9367821414902693</c:v>
                </c:pt>
                <c:pt idx="3">
                  <c:v>-4.4646441410439124</c:v>
                </c:pt>
                <c:pt idx="4">
                  <c:v>2.1964467691114464</c:v>
                </c:pt>
                <c:pt idx="5">
                  <c:v>8.259452856276539E-2</c:v>
                </c:pt>
                <c:pt idx="6">
                  <c:v>-3.057120547234689</c:v>
                </c:pt>
                <c:pt idx="7">
                  <c:v>3.3623506130685143</c:v>
                </c:pt>
                <c:pt idx="8">
                  <c:v>-4.0756100382855749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1.531953214768123</c:v>
                </c:pt>
                <c:pt idx="1">
                  <c:v>5.0098470098608345</c:v>
                </c:pt>
                <c:pt idx="2">
                  <c:v>2.0401777485788415</c:v>
                </c:pt>
                <c:pt idx="3">
                  <c:v>1.8098376667145715</c:v>
                </c:pt>
                <c:pt idx="4">
                  <c:v>-10.057997614721899</c:v>
                </c:pt>
                <c:pt idx="5">
                  <c:v>-2.2841570881350393</c:v>
                </c:pt>
                <c:pt idx="6">
                  <c:v>-0.48430069651097796</c:v>
                </c:pt>
                <c:pt idx="7">
                  <c:v>-6.3794620941184803</c:v>
                </c:pt>
                <c:pt idx="8">
                  <c:v>-6.4328981464358037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-2.5928539521365295</c:v>
                </c:pt>
                <c:pt idx="1">
                  <c:v>7.7049773484331752</c:v>
                </c:pt>
                <c:pt idx="2">
                  <c:v>4.4359988122086236</c:v>
                </c:pt>
                <c:pt idx="3">
                  <c:v>1.9931447005775311</c:v>
                </c:pt>
                <c:pt idx="4">
                  <c:v>-0.65605203998048722</c:v>
                </c:pt>
                <c:pt idx="5">
                  <c:v>0.79949496015074573</c:v>
                </c:pt>
                <c:pt idx="6">
                  <c:v>0.68492759666771974</c:v>
                </c:pt>
                <c:pt idx="7">
                  <c:v>2.6205195727599389</c:v>
                </c:pt>
                <c:pt idx="8">
                  <c:v>2.9538430013192141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5.4673212475071651</c:v>
                </c:pt>
                <c:pt idx="1">
                  <c:v>12.629552370674901</c:v>
                </c:pt>
                <c:pt idx="2">
                  <c:v>7.1365656570671092</c:v>
                </c:pt>
                <c:pt idx="3">
                  <c:v>-3.0014072623575316</c:v>
                </c:pt>
                <c:pt idx="4">
                  <c:v>-4.0782784242580803</c:v>
                </c:pt>
                <c:pt idx="5">
                  <c:v>3.3748905950530173</c:v>
                </c:pt>
                <c:pt idx="6">
                  <c:v>0.52819210703357555</c:v>
                </c:pt>
                <c:pt idx="7">
                  <c:v>-0.78960462248925722</c:v>
                </c:pt>
                <c:pt idx="8">
                  <c:v>-1.3412316682312593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2.8744672953706356</c:v>
                </c:pt>
                <c:pt idx="1">
                  <c:v>20.334529719108076</c:v>
                </c:pt>
                <c:pt idx="2">
                  <c:v>11.572564469275733</c:v>
                </c:pt>
                <c:pt idx="3">
                  <c:v>-1.0082625617800005</c:v>
                </c:pt>
                <c:pt idx="4">
                  <c:v>-4.7343304642385675</c:v>
                </c:pt>
                <c:pt idx="5">
                  <c:v>4.174385555203763</c:v>
                </c:pt>
                <c:pt idx="6">
                  <c:v>1.2131197037012953</c:v>
                </c:pt>
                <c:pt idx="7">
                  <c:v>1.8309149502706816</c:v>
                </c:pt>
                <c:pt idx="8">
                  <c:v>1.6126113330879548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2.3106851151698429</c:v>
                </c:pt>
                <c:pt idx="1">
                  <c:v>8.5320198048359401</c:v>
                </c:pt>
                <c:pt idx="2">
                  <c:v>11.27237733472505</c:v>
                </c:pt>
                <c:pt idx="3">
                  <c:v>-5.4324665153674587</c:v>
                </c:pt>
                <c:pt idx="4">
                  <c:v>0.69414604911461097</c:v>
                </c:pt>
                <c:pt idx="5">
                  <c:v>2.6694850511087793</c:v>
                </c:pt>
                <c:pt idx="6">
                  <c:v>-0.5405715739056518</c:v>
                </c:pt>
                <c:pt idx="7">
                  <c:v>1.4174744495682878</c:v>
                </c:pt>
                <c:pt idx="8">
                  <c:v>-0.3344702842514593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0.56378218020083182</c:v>
                </c:pt>
                <c:pt idx="1">
                  <c:v>11.802509914272136</c:v>
                </c:pt>
                <c:pt idx="2">
                  <c:v>0.3001871345506899</c:v>
                </c:pt>
                <c:pt idx="3">
                  <c:v>4.4242039535875897</c:v>
                </c:pt>
                <c:pt idx="4">
                  <c:v>-5.4284765133531607</c:v>
                </c:pt>
                <c:pt idx="5">
                  <c:v>1.5049005040949819</c:v>
                </c:pt>
                <c:pt idx="6">
                  <c:v>1.7536912776070075</c:v>
                </c:pt>
                <c:pt idx="7">
                  <c:v>0.41344050070236449</c:v>
                </c:pt>
                <c:pt idx="8">
                  <c:v>1.9470816173394816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0.85100576713922571</c:v>
                </c:pt>
                <c:pt idx="1">
                  <c:v>-0.66615181898606757</c:v>
                </c:pt>
                <c:pt idx="2">
                  <c:v>0.52787908997566468</c:v>
                </c:pt>
                <c:pt idx="3">
                  <c:v>-0.19730961921478296</c:v>
                </c:pt>
                <c:pt idx="4">
                  <c:v>0.40719169694186519</c:v>
                </c:pt>
                <c:pt idx="5">
                  <c:v>0.99804465455617031</c:v>
                </c:pt>
                <c:pt idx="6">
                  <c:v>-0.30149975716541322</c:v>
                </c:pt>
                <c:pt idx="7">
                  <c:v>1.9140419849635251</c:v>
                </c:pt>
                <c:pt idx="8">
                  <c:v>1.6302431781320168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1.3828527969871338</c:v>
                </c:pt>
                <c:pt idx="1">
                  <c:v>4.5909261489181148</c:v>
                </c:pt>
                <c:pt idx="2">
                  <c:v>4.0280491517936454</c:v>
                </c:pt>
                <c:pt idx="3">
                  <c:v>-1.9755516255529209</c:v>
                </c:pt>
                <c:pt idx="4">
                  <c:v>1.1224712508895029</c:v>
                </c:pt>
                <c:pt idx="5">
                  <c:v>-0.13655119082222811</c:v>
                </c:pt>
                <c:pt idx="6">
                  <c:v>1.0429551846019223</c:v>
                </c:pt>
                <c:pt idx="7">
                  <c:v>1.5893982916664013</c:v>
                </c:pt>
                <c:pt idx="8">
                  <c:v>-2.6658780925110008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0.64060873124425655</c:v>
                </c:pt>
                <c:pt idx="1">
                  <c:v>16.409755389176041</c:v>
                </c:pt>
                <c:pt idx="2">
                  <c:v>7.0166362275063818</c:v>
                </c:pt>
                <c:pt idx="3">
                  <c:v>1.1645986829878296</c:v>
                </c:pt>
                <c:pt idx="4">
                  <c:v>-6.2639934120699117</c:v>
                </c:pt>
                <c:pt idx="5">
                  <c:v>3.3128920914697986</c:v>
                </c:pt>
                <c:pt idx="6">
                  <c:v>0.4716642762648231</c:v>
                </c:pt>
                <c:pt idx="7">
                  <c:v>-1.6725253263592705</c:v>
                </c:pt>
                <c:pt idx="8">
                  <c:v>2.6482462474669539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0.25602925586413727</c:v>
                </c:pt>
                <c:pt idx="1">
                  <c:v>0.2240272805993162</c:v>
                </c:pt>
                <c:pt idx="2">
                  <c:v>9.7914639868897257E-2</c:v>
                </c:pt>
                <c:pt idx="3">
                  <c:v>-0.42354828504151731</c:v>
                </c:pt>
                <c:pt idx="4">
                  <c:v>0.2593485539842626</c:v>
                </c:pt>
                <c:pt idx="5">
                  <c:v>0.63738082826693088</c:v>
                </c:pt>
                <c:pt idx="6">
                  <c:v>-0.2066060551108766</c:v>
                </c:pt>
                <c:pt idx="7">
                  <c:v>0.10161325411535543</c:v>
                </c:pt>
                <c:pt idx="8">
                  <c:v>0.75284875486964697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0.99488716306052671</c:v>
                </c:pt>
                <c:pt idx="1">
                  <c:v>2.7734697970655837</c:v>
                </c:pt>
                <c:pt idx="2">
                  <c:v>3.6823726824447203</c:v>
                </c:pt>
                <c:pt idx="3">
                  <c:v>-2.3316155332026689</c:v>
                </c:pt>
                <c:pt idx="4">
                  <c:v>0.24234315803315143</c:v>
                </c:pt>
                <c:pt idx="5">
                  <c:v>-0.89199424215070522</c:v>
                </c:pt>
                <c:pt idx="6">
                  <c:v>8.0444882860888356E-3</c:v>
                </c:pt>
                <c:pt idx="7">
                  <c:v>0.76680014417230047</c:v>
                </c:pt>
                <c:pt idx="8">
                  <c:v>-1.796275216483707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1.0597686962451771</c:v>
                </c:pt>
                <c:pt idx="1">
                  <c:v>5.53452272717103</c:v>
                </c:pt>
                <c:pt idx="2">
                  <c:v>7.4920900124114098</c:v>
                </c:pt>
                <c:pt idx="3">
                  <c:v>-2.6773026971233307</c:v>
                </c:pt>
                <c:pt idx="4">
                  <c:v>0.19245433709719162</c:v>
                </c:pt>
                <c:pt idx="5">
                  <c:v>2.9240984649925394</c:v>
                </c:pt>
                <c:pt idx="6">
                  <c:v>-0.34201000708085161</c:v>
                </c:pt>
                <c:pt idx="7">
                  <c:v>0.54906105128063354</c:v>
                </c:pt>
                <c:pt idx="8">
                  <c:v>0.70895617736257766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0.59497651127509421</c:v>
                </c:pt>
                <c:pt idx="1">
                  <c:v>-0.8901790995853851</c:v>
                </c:pt>
                <c:pt idx="2">
                  <c:v>0.42996445010676343</c:v>
                </c:pt>
                <c:pt idx="3">
                  <c:v>0.22623866582673358</c:v>
                </c:pt>
                <c:pt idx="4">
                  <c:v>0.1478431429575835</c:v>
                </c:pt>
                <c:pt idx="5">
                  <c:v>0.36066382628924065</c:v>
                </c:pt>
                <c:pt idx="6">
                  <c:v>-9.4893702054536289E-2</c:v>
                </c:pt>
                <c:pt idx="7">
                  <c:v>1.8124287308481639</c:v>
                </c:pt>
                <c:pt idx="8">
                  <c:v>0.87739442326236894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0.3879656339266031</c:v>
                </c:pt>
                <c:pt idx="1">
                  <c:v>1.817456351852532</c:v>
                </c:pt>
                <c:pt idx="2">
                  <c:v>0.34567646934892515</c:v>
                </c:pt>
                <c:pt idx="3">
                  <c:v>0.35606390764972851</c:v>
                </c:pt>
                <c:pt idx="4">
                  <c:v>0.88012809285634841</c:v>
                </c:pt>
                <c:pt idx="5">
                  <c:v>0.75544305132848777</c:v>
                </c:pt>
                <c:pt idx="6">
                  <c:v>1.0349106963158583</c:v>
                </c:pt>
                <c:pt idx="7">
                  <c:v>0.82259814749409532</c:v>
                </c:pt>
                <c:pt idx="8">
                  <c:v>-0.86960287602731157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-0.41915996500090813</c:v>
                </c:pt>
                <c:pt idx="1">
                  <c:v>10.875232662004997</c:v>
                </c:pt>
                <c:pt idx="2">
                  <c:v>-0.47545378490499601</c:v>
                </c:pt>
                <c:pt idx="3">
                  <c:v>3.8419013801111461</c:v>
                </c:pt>
                <c:pt idx="4">
                  <c:v>-6.4564477491670935</c:v>
                </c:pt>
                <c:pt idx="5">
                  <c:v>0.38879362647725202</c:v>
                </c:pt>
                <c:pt idx="6">
                  <c:v>0.81367428334568359</c:v>
                </c:pt>
                <c:pt idx="7">
                  <c:v>-2.2215863776399125</c:v>
                </c:pt>
                <c:pt idx="8">
                  <c:v>1.939290070104402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45.803640437304146</c:v>
                </c:pt>
                <c:pt idx="1">
                  <c:v>43.296644333308045</c:v>
                </c:pt>
                <c:pt idx="2">
                  <c:v>45.592834937853553</c:v>
                </c:pt>
                <c:pt idx="3">
                  <c:v>48.863292131353525</c:v>
                </c:pt>
                <c:pt idx="4">
                  <c:v>40.280690098259939</c:v>
                </c:pt>
                <c:pt idx="5">
                  <c:v>43.437710836264287</c:v>
                </c:pt>
                <c:pt idx="6">
                  <c:v>39.537608587328037</c:v>
                </c:pt>
                <c:pt idx="7">
                  <c:v>40.558240721267218</c:v>
                </c:pt>
                <c:pt idx="8">
                  <c:v>33.417147644508496</c:v>
                </c:pt>
                <c:pt idx="9">
                  <c:v>35.78675543794315</c:v>
                </c:pt>
                <c:pt idx="10">
                  <c:v>34.973050160333926</c:v>
                </c:pt>
                <c:pt idx="11">
                  <c:v>25.783413498316921</c:v>
                </c:pt>
                <c:pt idx="12">
                  <c:v>27.277825946655014</c:v>
                </c:pt>
                <c:pt idx="13">
                  <c:v>25.380551383869474</c:v>
                </c:pt>
                <c:pt idx="14">
                  <c:v>23.533057253409709</c:v>
                </c:pt>
                <c:pt idx="15">
                  <c:v>22.310740854947291</c:v>
                </c:pt>
                <c:pt idx="16">
                  <c:v>21.191644670870545</c:v>
                </c:pt>
                <c:pt idx="17">
                  <c:v>20.10139317216538</c:v>
                </c:pt>
                <c:pt idx="18">
                  <c:v>19.078680366297601</c:v>
                </c:pt>
                <c:pt idx="19">
                  <c:v>18.099728304231441</c:v>
                </c:pt>
                <c:pt idx="20">
                  <c:v>17.17920817800961</c:v>
                </c:pt>
                <c:pt idx="21">
                  <c:v>16.297493410672292</c:v>
                </c:pt>
                <c:pt idx="22">
                  <c:v>15.460331304942832</c:v>
                </c:pt>
                <c:pt idx="23">
                  <c:v>14.666859676193532</c:v>
                </c:pt>
                <c:pt idx="24">
                  <c:v>13.944923692259197</c:v>
                </c:pt>
                <c:pt idx="25">
                  <c:v>13.669856585874378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88.345300280210921</c:v>
                </c:pt>
                <c:pt idx="1">
                  <c:v>86.198910499328619</c:v>
                </c:pt>
                <c:pt idx="2">
                  <c:v>80.159071760037065</c:v>
                </c:pt>
                <c:pt idx="3">
                  <c:v>77.07542597023081</c:v>
                </c:pt>
                <c:pt idx="4">
                  <c:v>86.521220499361135</c:v>
                </c:pt>
                <c:pt idx="5">
                  <c:v>77.455932449651925</c:v>
                </c:pt>
                <c:pt idx="6">
                  <c:v>74.597314612141417</c:v>
                </c:pt>
                <c:pt idx="7">
                  <c:v>75.129964300452286</c:v>
                </c:pt>
                <c:pt idx="8">
                  <c:v>74.185830580572727</c:v>
                </c:pt>
                <c:pt idx="9">
                  <c:v>71.723211064450268</c:v>
                </c:pt>
                <c:pt idx="10">
                  <c:v>65.306902151632627</c:v>
                </c:pt>
                <c:pt idx="11">
                  <c:v>66.210734804812105</c:v>
                </c:pt>
                <c:pt idx="12">
                  <c:v>63.441053958669968</c:v>
                </c:pt>
                <c:pt idx="13">
                  <c:v>61.503470278164272</c:v>
                </c:pt>
                <c:pt idx="14">
                  <c:v>59.584207888714083</c:v>
                </c:pt>
                <c:pt idx="15">
                  <c:v>57.479487827138598</c:v>
                </c:pt>
                <c:pt idx="16">
                  <c:v>55.324575924113098</c:v>
                </c:pt>
                <c:pt idx="17">
                  <c:v>53.150083234078359</c:v>
                </c:pt>
                <c:pt idx="18">
                  <c:v>50.993617052429208</c:v>
                </c:pt>
                <c:pt idx="19">
                  <c:v>48.849779602445302</c:v>
                </c:pt>
                <c:pt idx="20">
                  <c:v>46.73700256640933</c:v>
                </c:pt>
                <c:pt idx="21">
                  <c:v>44.627124503017789</c:v>
                </c:pt>
                <c:pt idx="22">
                  <c:v>42.524212309023838</c:v>
                </c:pt>
                <c:pt idx="23">
                  <c:v>40.436055395963848</c:v>
                </c:pt>
                <c:pt idx="24">
                  <c:v>38.360965209555083</c:v>
                </c:pt>
                <c:pt idx="25">
                  <c:v>36.266140246478855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113.50347036365429</c:v>
                </c:pt>
                <c:pt idx="1">
                  <c:v>112.52399991302818</c:v>
                </c:pt>
                <c:pt idx="2">
                  <c:v>114.79491214715884</c:v>
                </c:pt>
                <c:pt idx="3">
                  <c:v>113.44478249430132</c:v>
                </c:pt>
                <c:pt idx="4">
                  <c:v>107.49089272693081</c:v>
                </c:pt>
                <c:pt idx="5">
                  <c:v>117.15156859126057</c:v>
                </c:pt>
                <c:pt idx="6">
                  <c:v>119.05722958746341</c:v>
                </c:pt>
                <c:pt idx="7">
                  <c:v>122.32119349621711</c:v>
                </c:pt>
                <c:pt idx="8">
                  <c:v>130.72585226886417</c:v>
                </c:pt>
                <c:pt idx="9">
                  <c:v>122.71872549392819</c:v>
                </c:pt>
                <c:pt idx="10">
                  <c:v>105.97584546177399</c:v>
                </c:pt>
                <c:pt idx="11">
                  <c:v>113.59544934825993</c:v>
                </c:pt>
                <c:pt idx="12">
                  <c:v>114.81990994368149</c:v>
                </c:pt>
                <c:pt idx="13">
                  <c:v>114.51547157188162</c:v>
                </c:pt>
                <c:pt idx="14">
                  <c:v>114.21062338805561</c:v>
                </c:pt>
                <c:pt idx="15">
                  <c:v>113.47377048401732</c:v>
                </c:pt>
                <c:pt idx="16">
                  <c:v>112.55708509086583</c:v>
                </c:pt>
                <c:pt idx="17">
                  <c:v>111.5251756799846</c:v>
                </c:pt>
                <c:pt idx="18">
                  <c:v>110.4308729016866</c:v>
                </c:pt>
                <c:pt idx="19">
                  <c:v>109.27297490918751</c:v>
                </c:pt>
                <c:pt idx="20">
                  <c:v>108.10906526404789</c:v>
                </c:pt>
                <c:pt idx="21">
                  <c:v>106.87320579528621</c:v>
                </c:pt>
                <c:pt idx="22">
                  <c:v>105.57932809595145</c:v>
                </c:pt>
                <c:pt idx="23">
                  <c:v>104.23524050284541</c:v>
                </c:pt>
                <c:pt idx="24">
                  <c:v>102.82512470438098</c:v>
                </c:pt>
                <c:pt idx="25">
                  <c:v>101.27566352275088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97.937515541280888</c:v>
                </c:pt>
                <c:pt idx="1">
                  <c:v>94.686681639365787</c:v>
                </c:pt>
                <c:pt idx="2">
                  <c:v>103.28372213426836</c:v>
                </c:pt>
                <c:pt idx="3">
                  <c:v>106.18061181481193</c:v>
                </c:pt>
                <c:pt idx="4">
                  <c:v>108.92764403617157</c:v>
                </c:pt>
                <c:pt idx="5">
                  <c:v>104.63716722295408</c:v>
                </c:pt>
                <c:pt idx="6">
                  <c:v>105.86289056415906</c:v>
                </c:pt>
                <c:pt idx="7">
                  <c:v>111.44707232305083</c:v>
                </c:pt>
                <c:pt idx="8">
                  <c:v>120.38249067583307</c:v>
                </c:pt>
                <c:pt idx="9">
                  <c:v>115.32783199420325</c:v>
                </c:pt>
                <c:pt idx="10">
                  <c:v>109.68024879891938</c:v>
                </c:pt>
                <c:pt idx="11">
                  <c:v>112.30856731804302</c:v>
                </c:pt>
                <c:pt idx="12">
                  <c:v>113.40625170044731</c:v>
                </c:pt>
                <c:pt idx="13">
                  <c:v>114.25010527715263</c:v>
                </c:pt>
                <c:pt idx="14">
                  <c:v>115.13746018064293</c:v>
                </c:pt>
                <c:pt idx="15">
                  <c:v>115.63299330918356</c:v>
                </c:pt>
                <c:pt idx="16">
                  <c:v>115.98199940484614</c:v>
                </c:pt>
                <c:pt idx="17">
                  <c:v>116.24506163184462</c:v>
                </c:pt>
                <c:pt idx="18">
                  <c:v>116.47951195826147</c:v>
                </c:pt>
                <c:pt idx="19">
                  <c:v>116.68113000442166</c:v>
                </c:pt>
                <c:pt idx="20">
                  <c:v>116.9119839940424</c:v>
                </c:pt>
                <c:pt idx="21">
                  <c:v>117.10932509473101</c:v>
                </c:pt>
                <c:pt idx="22">
                  <c:v>117.28807321202694</c:v>
                </c:pt>
                <c:pt idx="23">
                  <c:v>117.4513762355863</c:v>
                </c:pt>
                <c:pt idx="24">
                  <c:v>117.58304549061872</c:v>
                </c:pt>
                <c:pt idx="25">
                  <c:v>117.59812357198152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22.15906124141156</c:v>
                </c:pt>
                <c:pt idx="1">
                  <c:v>21.833193140848209</c:v>
                </c:pt>
                <c:pt idx="2">
                  <c:v>23.59639944910759</c:v>
                </c:pt>
                <c:pt idx="3">
                  <c:v>23.428920994705361</c:v>
                </c:pt>
                <c:pt idx="4">
                  <c:v>24.260237311904564</c:v>
                </c:pt>
                <c:pt idx="5">
                  <c:v>27.667314540730636</c:v>
                </c:pt>
                <c:pt idx="6">
                  <c:v>28.725863206621298</c:v>
                </c:pt>
                <c:pt idx="7">
                  <c:v>24.871753234108127</c:v>
                </c:pt>
                <c:pt idx="8">
                  <c:v>25.490337484991567</c:v>
                </c:pt>
                <c:pt idx="9">
                  <c:v>26.664820336351163</c:v>
                </c:pt>
                <c:pt idx="10">
                  <c:v>28.966357381625677</c:v>
                </c:pt>
                <c:pt idx="11">
                  <c:v>29.471469379813996</c:v>
                </c:pt>
                <c:pt idx="12">
                  <c:v>28.754552902623541</c:v>
                </c:pt>
                <c:pt idx="13">
                  <c:v>29.34734561390507</c:v>
                </c:pt>
                <c:pt idx="14">
                  <c:v>29.946536416890037</c:v>
                </c:pt>
                <c:pt idx="15">
                  <c:v>30.434182518163588</c:v>
                </c:pt>
                <c:pt idx="16">
                  <c:v>30.896627935620831</c:v>
                </c:pt>
                <c:pt idx="17">
                  <c:v>31.346667659922858</c:v>
                </c:pt>
                <c:pt idx="18" formatCode="General">
                  <c:v>31.79818883750141</c:v>
                </c:pt>
                <c:pt idx="19" formatCode="General">
                  <c:v>32.242069122056698</c:v>
                </c:pt>
                <c:pt idx="20" formatCode="General">
                  <c:v>32.709363363862558</c:v>
                </c:pt>
                <c:pt idx="21" formatCode="General">
                  <c:v>33.17370356538148</c:v>
                </c:pt>
                <c:pt idx="22">
                  <c:v>33.65209647188815</c:v>
                </c:pt>
                <c:pt idx="23">
                  <c:v>34.155492891090248</c:v>
                </c:pt>
                <c:pt idx="24">
                  <c:v>34.640394386389325</c:v>
                </c:pt>
                <c:pt idx="25">
                  <c:v>35.091126374525253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27.005601218557743</c:v>
                </c:pt>
                <c:pt idx="1">
                  <c:v>26.575680330478004</c:v>
                </c:pt>
                <c:pt idx="2">
                  <c:v>27.775043587937887</c:v>
                </c:pt>
                <c:pt idx="3">
                  <c:v>26.687317500759903</c:v>
                </c:pt>
                <c:pt idx="4">
                  <c:v>27.49636398448034</c:v>
                </c:pt>
                <c:pt idx="5">
                  <c:v>28.427542045140811</c:v>
                </c:pt>
                <c:pt idx="6">
                  <c:v>30.362116962868846</c:v>
                </c:pt>
                <c:pt idx="7">
                  <c:v>27.059952952153012</c:v>
                </c:pt>
                <c:pt idx="8">
                  <c:v>26.497857893697091</c:v>
                </c:pt>
                <c:pt idx="9">
                  <c:v>26.006933426129734</c:v>
                </c:pt>
                <c:pt idx="10">
                  <c:v>28.96531442925037</c:v>
                </c:pt>
                <c:pt idx="11">
                  <c:v>28.797391391129079</c:v>
                </c:pt>
                <c:pt idx="12">
                  <c:v>27.796350460989949</c:v>
                </c:pt>
                <c:pt idx="13">
                  <c:v>28.105335713041619</c:v>
                </c:pt>
                <c:pt idx="14">
                  <c:v>28.457155343051685</c:v>
                </c:pt>
                <c:pt idx="15">
                  <c:v>28.724196220189036</c:v>
                </c:pt>
                <c:pt idx="16">
                  <c:v>28.97884154000122</c:v>
                </c:pt>
                <c:pt idx="17">
                  <c:v>29.238460534075173</c:v>
                </c:pt>
                <c:pt idx="18" formatCode="General">
                  <c:v>29.488449019957155</c:v>
                </c:pt>
                <c:pt idx="19" formatCode="General">
                  <c:v>29.80311866481777</c:v>
                </c:pt>
                <c:pt idx="20" formatCode="General">
                  <c:v>30.133669145925207</c:v>
                </c:pt>
                <c:pt idx="21" formatCode="General">
                  <c:v>30.473788168024562</c:v>
                </c:pt>
                <c:pt idx="22">
                  <c:v>30.836989958702631</c:v>
                </c:pt>
                <c:pt idx="23">
                  <c:v>31.206830822208815</c:v>
                </c:pt>
                <c:pt idx="24">
                  <c:v>31.583476399487854</c:v>
                </c:pt>
                <c:pt idx="25">
                  <c:v>31.938994273288923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65.230859734299457</c:v>
                </c:pt>
                <c:pt idx="1">
                  <c:v>67.954275174364682</c:v>
                </c:pt>
                <c:pt idx="2">
                  <c:v>73.642806849915729</c:v>
                </c:pt>
                <c:pt idx="3">
                  <c:v>74.766305105168939</c:v>
                </c:pt>
                <c:pt idx="4">
                  <c:v>78.996176569801094</c:v>
                </c:pt>
                <c:pt idx="5">
                  <c:v>87.552480979574469</c:v>
                </c:pt>
                <c:pt idx="6">
                  <c:v>93.037890472630821</c:v>
                </c:pt>
                <c:pt idx="7">
                  <c:v>85.397755260872032</c:v>
                </c:pt>
                <c:pt idx="8">
                  <c:v>85.575563795880186</c:v>
                </c:pt>
                <c:pt idx="9">
                  <c:v>87.793272549146963</c:v>
                </c:pt>
                <c:pt idx="10">
                  <c:v>97.383693620264523</c:v>
                </c:pt>
                <c:pt idx="11">
                  <c:v>99.9527865129715</c:v>
                </c:pt>
                <c:pt idx="12">
                  <c:v>98.553195616816481</c:v>
                </c:pt>
                <c:pt idx="13">
                  <c:v>100.8321153815458</c:v>
                </c:pt>
                <c:pt idx="14">
                  <c:v>103.18854630461922</c:v>
                </c:pt>
                <c:pt idx="15">
                  <c:v>105.19423071292692</c:v>
                </c:pt>
                <c:pt idx="16">
                  <c:v>107.06669901952489</c:v>
                </c:pt>
                <c:pt idx="17">
                  <c:v>108.85573823317856</c:v>
                </c:pt>
                <c:pt idx="18" formatCode="General">
                  <c:v>110.64234971895678</c:v>
                </c:pt>
                <c:pt idx="19" formatCode="General">
                  <c:v>112.36474747962887</c:v>
                </c:pt>
                <c:pt idx="20" formatCode="General">
                  <c:v>114.1140293113139</c:v>
                </c:pt>
                <c:pt idx="21" formatCode="General">
                  <c:v>115.83003995852025</c:v>
                </c:pt>
                <c:pt idx="22" formatCode="General">
                  <c:v>117.51128469879542</c:v>
                </c:pt>
                <c:pt idx="23" formatCode="General">
                  <c:v>119.16796695841099</c:v>
                </c:pt>
                <c:pt idx="24" formatCode="General">
                  <c:v>120.80739087387899</c:v>
                </c:pt>
                <c:pt idx="25" formatCode="General">
                  <c:v>122.37614882410715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29.679952549608721</c:v>
                </c:pt>
                <c:pt idx="1">
                  <c:v>24.666416824426019</c:v>
                </c:pt>
                <c:pt idx="2">
                  <c:v>28.347097363165702</c:v>
                </c:pt>
                <c:pt idx="3">
                  <c:v>30.011735642483497</c:v>
                </c:pt>
                <c:pt idx="4">
                  <c:v>28.917146835605845</c:v>
                </c:pt>
                <c:pt idx="5">
                  <c:v>35.019166931779878</c:v>
                </c:pt>
                <c:pt idx="6">
                  <c:v>37.503312797745394</c:v>
                </c:pt>
                <c:pt idx="7">
                  <c:v>37.308134906727418</c:v>
                </c:pt>
                <c:pt idx="8">
                  <c:v>44.580572620904192</c:v>
                </c:pt>
                <c:pt idx="9">
                  <c:v>49.881795258861189</c:v>
                </c:pt>
                <c:pt idx="10">
                  <c:v>49.620202991835569</c:v>
                </c:pt>
                <c:pt idx="11">
                  <c:v>50.021060471583098</c:v>
                </c:pt>
                <c:pt idx="12">
                  <c:v>54.23599670343755</c:v>
                </c:pt>
                <c:pt idx="13">
                  <c:v>57.291040516571968</c:v>
                </c:pt>
                <c:pt idx="14">
                  <c:v>60.443781981501203</c:v>
                </c:pt>
                <c:pt idx="15">
                  <c:v>63.433514358815977</c:v>
                </c:pt>
                <c:pt idx="16">
                  <c:v>66.392048911551854</c:v>
                </c:pt>
                <c:pt idx="17">
                  <c:v>69.342310821601728</c:v>
                </c:pt>
                <c:pt idx="18" formatCode="General">
                  <c:v>72.322828221595131</c:v>
                </c:pt>
                <c:pt idx="19" formatCode="General">
                  <c:v>75.330406867987605</c:v>
                </c:pt>
                <c:pt idx="20" formatCode="General">
                  <c:v>78.3890000441382</c:v>
                </c:pt>
                <c:pt idx="21" formatCode="General">
                  <c:v>81.465086563979355</c:v>
                </c:pt>
                <c:pt idx="22" formatCode="General">
                  <c:v>84.569003621597801</c:v>
                </c:pt>
                <c:pt idx="23" formatCode="General">
                  <c:v>87.704526025499916</c:v>
                </c:pt>
                <c:pt idx="24" formatCode="General">
                  <c:v>90.848069480290732</c:v>
                </c:pt>
                <c:pt idx="25" formatCode="General">
                  <c:v>93.962857833211132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4.2995986336715974</c:v>
                </c:pt>
                <c:pt idx="1">
                  <c:v>3.705198144852214</c:v>
                </c:pt>
                <c:pt idx="2">
                  <c:v>4.2341117705559226</c:v>
                </c:pt>
                <c:pt idx="3">
                  <c:v>4.4136083461840583</c:v>
                </c:pt>
                <c:pt idx="4">
                  <c:v>4.4446279374845252</c:v>
                </c:pt>
                <c:pt idx="5">
                  <c:v>5.2321164026435136</c:v>
                </c:pt>
                <c:pt idx="6">
                  <c:v>5.6087732090415754</c:v>
                </c:pt>
                <c:pt idx="7">
                  <c:v>5.5659328051521726</c:v>
                </c:pt>
                <c:pt idx="8">
                  <c:v>6.6393470347487797</c:v>
                </c:pt>
                <c:pt idx="9">
                  <c:v>7.3706544389855706</c:v>
                </c:pt>
                <c:pt idx="10">
                  <c:v>7.1553850043642084</c:v>
                </c:pt>
                <c:pt idx="11">
                  <c:v>7.2941272750702373</c:v>
                </c:pt>
                <c:pt idx="12">
                  <c:v>7.9548627666781178</c:v>
                </c:pt>
                <c:pt idx="13">
                  <c:v>8.3955642638673336</c:v>
                </c:pt>
                <c:pt idx="14">
                  <c:v>8.8516312431156265</c:v>
                </c:pt>
                <c:pt idx="15">
                  <c:v>9.2878837146175517</c:v>
                </c:pt>
                <c:pt idx="16">
                  <c:v>9.723477502604938</c:v>
                </c:pt>
                <c:pt idx="17">
                  <c:v>10.162109033149441</c:v>
                </c:pt>
                <c:pt idx="18" formatCode="General">
                  <c:v>10.593501923314911</c:v>
                </c:pt>
                <c:pt idx="19" formatCode="General">
                  <c:v>11.02504504522318</c:v>
                </c:pt>
                <c:pt idx="20" formatCode="General">
                  <c:v>11.465678132250352</c:v>
                </c:pt>
                <c:pt idx="21" formatCode="General">
                  <c:v>11.909232940388005</c:v>
                </c:pt>
                <c:pt idx="22" formatCode="General">
                  <c:v>12.357680327070868</c:v>
                </c:pt>
                <c:pt idx="23" formatCode="General">
                  <c:v>12.807651492200675</c:v>
                </c:pt>
                <c:pt idx="24" formatCode="General">
                  <c:v>13.265609763139715</c:v>
                </c:pt>
                <c:pt idx="25" formatCode="General">
                  <c:v>13.718088767781946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45.803640437304146</c:v>
                </c:pt>
                <c:pt idx="1">
                  <c:v>43.296644333308045</c:v>
                </c:pt>
                <c:pt idx="2">
                  <c:v>45.592834937853553</c:v>
                </c:pt>
                <c:pt idx="3">
                  <c:v>48.863292131353525</c:v>
                </c:pt>
                <c:pt idx="4">
                  <c:v>40.280690098259939</c:v>
                </c:pt>
                <c:pt idx="5">
                  <c:v>43.437710836264287</c:v>
                </c:pt>
                <c:pt idx="6">
                  <c:v>39.537608587328037</c:v>
                </c:pt>
                <c:pt idx="7">
                  <c:v>40.558240721267218</c:v>
                </c:pt>
                <c:pt idx="8">
                  <c:v>33.417147644508496</c:v>
                </c:pt>
                <c:pt idx="9">
                  <c:v>35.78675543794315</c:v>
                </c:pt>
                <c:pt idx="10">
                  <c:v>34.973050160333926</c:v>
                </c:pt>
                <c:pt idx="11">
                  <c:v>25.783413498316921</c:v>
                </c:pt>
                <c:pt idx="12">
                  <c:v>27.277825946655014</c:v>
                </c:pt>
                <c:pt idx="13">
                  <c:v>25.380551383869474</c:v>
                </c:pt>
                <c:pt idx="14">
                  <c:v>23.533057253409709</c:v>
                </c:pt>
                <c:pt idx="15">
                  <c:v>22.310740854947291</c:v>
                </c:pt>
                <c:pt idx="16">
                  <c:v>21.191644670870545</c:v>
                </c:pt>
                <c:pt idx="17">
                  <c:v>20.10139317216538</c:v>
                </c:pt>
                <c:pt idx="18">
                  <c:v>19.078680366297601</c:v>
                </c:pt>
                <c:pt idx="19">
                  <c:v>18.099728304231441</c:v>
                </c:pt>
                <c:pt idx="20">
                  <c:v>17.17920817800961</c:v>
                </c:pt>
                <c:pt idx="21">
                  <c:v>16.297493410672292</c:v>
                </c:pt>
                <c:pt idx="22">
                  <c:v>15.460331304942832</c:v>
                </c:pt>
                <c:pt idx="23">
                  <c:v>14.666859676193532</c:v>
                </c:pt>
                <c:pt idx="24">
                  <c:v>13.944923692259197</c:v>
                </c:pt>
                <c:pt idx="25">
                  <c:v>13.669856585874378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88.345300280210921</c:v>
                </c:pt>
                <c:pt idx="1">
                  <c:v>86.198910499328619</c:v>
                </c:pt>
                <c:pt idx="2">
                  <c:v>80.159071760037065</c:v>
                </c:pt>
                <c:pt idx="3">
                  <c:v>77.07542597023081</c:v>
                </c:pt>
                <c:pt idx="4">
                  <c:v>86.521220499361135</c:v>
                </c:pt>
                <c:pt idx="5">
                  <c:v>77.455932449651925</c:v>
                </c:pt>
                <c:pt idx="6">
                  <c:v>74.597314612141417</c:v>
                </c:pt>
                <c:pt idx="7">
                  <c:v>75.129964300452286</c:v>
                </c:pt>
                <c:pt idx="8">
                  <c:v>74.185830580572727</c:v>
                </c:pt>
                <c:pt idx="9">
                  <c:v>71.723211064450268</c:v>
                </c:pt>
                <c:pt idx="10">
                  <c:v>65.306902151632627</c:v>
                </c:pt>
                <c:pt idx="11">
                  <c:v>66.210734804812105</c:v>
                </c:pt>
                <c:pt idx="12">
                  <c:v>63.441053958669968</c:v>
                </c:pt>
                <c:pt idx="13">
                  <c:v>61.503470278164272</c:v>
                </c:pt>
                <c:pt idx="14">
                  <c:v>59.584207888714083</c:v>
                </c:pt>
                <c:pt idx="15">
                  <c:v>57.479487827138598</c:v>
                </c:pt>
                <c:pt idx="16">
                  <c:v>55.324575924113098</c:v>
                </c:pt>
                <c:pt idx="17">
                  <c:v>53.150083234078359</c:v>
                </c:pt>
                <c:pt idx="18">
                  <c:v>50.993617052429208</c:v>
                </c:pt>
                <c:pt idx="19">
                  <c:v>48.849779602445302</c:v>
                </c:pt>
                <c:pt idx="20">
                  <c:v>46.73700256640933</c:v>
                </c:pt>
                <c:pt idx="21">
                  <c:v>44.627124503017789</c:v>
                </c:pt>
                <c:pt idx="22">
                  <c:v>42.524212309023838</c:v>
                </c:pt>
                <c:pt idx="23">
                  <c:v>40.436055395963848</c:v>
                </c:pt>
                <c:pt idx="24">
                  <c:v>38.360965209555083</c:v>
                </c:pt>
                <c:pt idx="25">
                  <c:v>36.266140246478855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113.50347036365429</c:v>
                </c:pt>
                <c:pt idx="1">
                  <c:v>112.52399991302818</c:v>
                </c:pt>
                <c:pt idx="2">
                  <c:v>114.79491214715884</c:v>
                </c:pt>
                <c:pt idx="3">
                  <c:v>113.44478249430132</c:v>
                </c:pt>
                <c:pt idx="4">
                  <c:v>107.49089272693081</c:v>
                </c:pt>
                <c:pt idx="5">
                  <c:v>117.15156859126057</c:v>
                </c:pt>
                <c:pt idx="6">
                  <c:v>119.05722958746341</c:v>
                </c:pt>
                <c:pt idx="7">
                  <c:v>122.32119349621711</c:v>
                </c:pt>
                <c:pt idx="8">
                  <c:v>130.72585226886417</c:v>
                </c:pt>
                <c:pt idx="9">
                  <c:v>122.71872549392819</c:v>
                </c:pt>
                <c:pt idx="10">
                  <c:v>105.97584546177399</c:v>
                </c:pt>
                <c:pt idx="11">
                  <c:v>113.59544934825993</c:v>
                </c:pt>
                <c:pt idx="12">
                  <c:v>114.81990994368149</c:v>
                </c:pt>
                <c:pt idx="13">
                  <c:v>114.51547157188162</c:v>
                </c:pt>
                <c:pt idx="14">
                  <c:v>114.21062338805561</c:v>
                </c:pt>
                <c:pt idx="15">
                  <c:v>113.47377048401732</c:v>
                </c:pt>
                <c:pt idx="16">
                  <c:v>112.55708509086583</c:v>
                </c:pt>
                <c:pt idx="17">
                  <c:v>111.5251756799846</c:v>
                </c:pt>
                <c:pt idx="18">
                  <c:v>110.4308729016866</c:v>
                </c:pt>
                <c:pt idx="19">
                  <c:v>109.27297490918751</c:v>
                </c:pt>
                <c:pt idx="20">
                  <c:v>108.10906526404789</c:v>
                </c:pt>
                <c:pt idx="21">
                  <c:v>106.87320579528621</c:v>
                </c:pt>
                <c:pt idx="22">
                  <c:v>105.57932809595145</c:v>
                </c:pt>
                <c:pt idx="23">
                  <c:v>104.23524050284541</c:v>
                </c:pt>
                <c:pt idx="24">
                  <c:v>102.82512470438098</c:v>
                </c:pt>
                <c:pt idx="25">
                  <c:v>101.27566352275088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97.937515541280888</c:v>
                </c:pt>
                <c:pt idx="1">
                  <c:v>94.686681639365787</c:v>
                </c:pt>
                <c:pt idx="2">
                  <c:v>103.28372213426836</c:v>
                </c:pt>
                <c:pt idx="3">
                  <c:v>106.18061181481193</c:v>
                </c:pt>
                <c:pt idx="4">
                  <c:v>108.92764403617157</c:v>
                </c:pt>
                <c:pt idx="5">
                  <c:v>104.63716722295408</c:v>
                </c:pt>
                <c:pt idx="6">
                  <c:v>105.86289056415906</c:v>
                </c:pt>
                <c:pt idx="7">
                  <c:v>111.44707232305083</c:v>
                </c:pt>
                <c:pt idx="8">
                  <c:v>120.38249067583307</c:v>
                </c:pt>
                <c:pt idx="9">
                  <c:v>115.32783199420325</c:v>
                </c:pt>
                <c:pt idx="10">
                  <c:v>109.68024879891938</c:v>
                </c:pt>
                <c:pt idx="11">
                  <c:v>112.30856731804302</c:v>
                </c:pt>
                <c:pt idx="12">
                  <c:v>113.40625170044731</c:v>
                </c:pt>
                <c:pt idx="13">
                  <c:v>114.25010527715263</c:v>
                </c:pt>
                <c:pt idx="14">
                  <c:v>115.13746018064293</c:v>
                </c:pt>
                <c:pt idx="15">
                  <c:v>115.63299330918356</c:v>
                </c:pt>
                <c:pt idx="16">
                  <c:v>115.98199940484614</c:v>
                </c:pt>
                <c:pt idx="17">
                  <c:v>116.24506163184462</c:v>
                </c:pt>
                <c:pt idx="18">
                  <c:v>116.47951195826147</c:v>
                </c:pt>
                <c:pt idx="19">
                  <c:v>116.68113000442166</c:v>
                </c:pt>
                <c:pt idx="20">
                  <c:v>116.9119839940424</c:v>
                </c:pt>
                <c:pt idx="21">
                  <c:v>117.10932509473101</c:v>
                </c:pt>
                <c:pt idx="22">
                  <c:v>117.28807321202694</c:v>
                </c:pt>
                <c:pt idx="23">
                  <c:v>117.4513762355863</c:v>
                </c:pt>
                <c:pt idx="24">
                  <c:v>117.58304549061872</c:v>
                </c:pt>
                <c:pt idx="25">
                  <c:v>117.59812357198152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22.15906124141156</c:v>
                </c:pt>
                <c:pt idx="1">
                  <c:v>21.833193140848209</c:v>
                </c:pt>
                <c:pt idx="2">
                  <c:v>23.59639944910759</c:v>
                </c:pt>
                <c:pt idx="3">
                  <c:v>23.428920994705361</c:v>
                </c:pt>
                <c:pt idx="4">
                  <c:v>24.260237311904564</c:v>
                </c:pt>
                <c:pt idx="5">
                  <c:v>27.667314540730636</c:v>
                </c:pt>
                <c:pt idx="6">
                  <c:v>28.725863206621298</c:v>
                </c:pt>
                <c:pt idx="7">
                  <c:v>24.871753234108127</c:v>
                </c:pt>
                <c:pt idx="8">
                  <c:v>25.490337484991567</c:v>
                </c:pt>
                <c:pt idx="9">
                  <c:v>26.664820336351163</c:v>
                </c:pt>
                <c:pt idx="10">
                  <c:v>28.966357381625677</c:v>
                </c:pt>
                <c:pt idx="11">
                  <c:v>29.471469379813996</c:v>
                </c:pt>
                <c:pt idx="12">
                  <c:v>28.754552902623541</c:v>
                </c:pt>
                <c:pt idx="13">
                  <c:v>29.34734561390507</c:v>
                </c:pt>
                <c:pt idx="14">
                  <c:v>29.946536416890037</c:v>
                </c:pt>
                <c:pt idx="15">
                  <c:v>30.434182518163588</c:v>
                </c:pt>
                <c:pt idx="16">
                  <c:v>30.896627935620831</c:v>
                </c:pt>
                <c:pt idx="17">
                  <c:v>31.346667659922858</c:v>
                </c:pt>
                <c:pt idx="18" formatCode="General">
                  <c:v>31.79818883750141</c:v>
                </c:pt>
                <c:pt idx="19" formatCode="General">
                  <c:v>32.242069122056698</c:v>
                </c:pt>
                <c:pt idx="20" formatCode="General">
                  <c:v>32.709363363862558</c:v>
                </c:pt>
                <c:pt idx="21" formatCode="General">
                  <c:v>33.17370356538148</c:v>
                </c:pt>
                <c:pt idx="22">
                  <c:v>33.65209647188815</c:v>
                </c:pt>
                <c:pt idx="23">
                  <c:v>34.155492891090248</c:v>
                </c:pt>
                <c:pt idx="24">
                  <c:v>34.640394386389325</c:v>
                </c:pt>
                <c:pt idx="25">
                  <c:v>35.091126374525253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27.005601218557743</c:v>
                </c:pt>
                <c:pt idx="1">
                  <c:v>26.575680330478004</c:v>
                </c:pt>
                <c:pt idx="2">
                  <c:v>27.775043587937887</c:v>
                </c:pt>
                <c:pt idx="3">
                  <c:v>26.687317500759903</c:v>
                </c:pt>
                <c:pt idx="4">
                  <c:v>27.49636398448034</c:v>
                </c:pt>
                <c:pt idx="5">
                  <c:v>28.427542045140811</c:v>
                </c:pt>
                <c:pt idx="6">
                  <c:v>30.362116962868846</c:v>
                </c:pt>
                <c:pt idx="7">
                  <c:v>27.059952952153012</c:v>
                </c:pt>
                <c:pt idx="8">
                  <c:v>26.497857893697091</c:v>
                </c:pt>
                <c:pt idx="9">
                  <c:v>26.006933426129734</c:v>
                </c:pt>
                <c:pt idx="10">
                  <c:v>28.96531442925037</c:v>
                </c:pt>
                <c:pt idx="11">
                  <c:v>28.797391391129079</c:v>
                </c:pt>
                <c:pt idx="12">
                  <c:v>27.796350460989949</c:v>
                </c:pt>
                <c:pt idx="13">
                  <c:v>28.105335713041619</c:v>
                </c:pt>
                <c:pt idx="14">
                  <c:v>28.457155343051685</c:v>
                </c:pt>
                <c:pt idx="15">
                  <c:v>28.724196220189036</c:v>
                </c:pt>
                <c:pt idx="16">
                  <c:v>28.97884154000122</c:v>
                </c:pt>
                <c:pt idx="17">
                  <c:v>29.238460534075173</c:v>
                </c:pt>
                <c:pt idx="18" formatCode="General">
                  <c:v>29.488449019957155</c:v>
                </c:pt>
                <c:pt idx="19" formatCode="General">
                  <c:v>29.80311866481777</c:v>
                </c:pt>
                <c:pt idx="20" formatCode="General">
                  <c:v>30.133669145925207</c:v>
                </c:pt>
                <c:pt idx="21" formatCode="General">
                  <c:v>30.473788168024562</c:v>
                </c:pt>
                <c:pt idx="22">
                  <c:v>30.836989958702631</c:v>
                </c:pt>
                <c:pt idx="23">
                  <c:v>31.206830822208815</c:v>
                </c:pt>
                <c:pt idx="24">
                  <c:v>31.583476399487854</c:v>
                </c:pt>
                <c:pt idx="25">
                  <c:v>31.938994273288923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65.230859734299457</c:v>
                </c:pt>
                <c:pt idx="1">
                  <c:v>67.954275174364682</c:v>
                </c:pt>
                <c:pt idx="2">
                  <c:v>73.642806849915729</c:v>
                </c:pt>
                <c:pt idx="3">
                  <c:v>74.766305105168939</c:v>
                </c:pt>
                <c:pt idx="4">
                  <c:v>78.996176569801094</c:v>
                </c:pt>
                <c:pt idx="5">
                  <c:v>87.552480979574469</c:v>
                </c:pt>
                <c:pt idx="6">
                  <c:v>93.037890472630821</c:v>
                </c:pt>
                <c:pt idx="7">
                  <c:v>85.397755260872032</c:v>
                </c:pt>
                <c:pt idx="8">
                  <c:v>85.575563795880186</c:v>
                </c:pt>
                <c:pt idx="9">
                  <c:v>87.793272549146963</c:v>
                </c:pt>
                <c:pt idx="10">
                  <c:v>97.383693620264523</c:v>
                </c:pt>
                <c:pt idx="11">
                  <c:v>99.9527865129715</c:v>
                </c:pt>
                <c:pt idx="12">
                  <c:v>98.553195616816481</c:v>
                </c:pt>
                <c:pt idx="13">
                  <c:v>100.8321153815458</c:v>
                </c:pt>
                <c:pt idx="14">
                  <c:v>103.18854630461922</c:v>
                </c:pt>
                <c:pt idx="15">
                  <c:v>105.19423071292692</c:v>
                </c:pt>
                <c:pt idx="16">
                  <c:v>107.06669901952489</c:v>
                </c:pt>
                <c:pt idx="17">
                  <c:v>108.85573823317856</c:v>
                </c:pt>
                <c:pt idx="18" formatCode="General">
                  <c:v>110.64234971895678</c:v>
                </c:pt>
                <c:pt idx="19" formatCode="General">
                  <c:v>112.36474747962887</c:v>
                </c:pt>
                <c:pt idx="20" formatCode="General">
                  <c:v>114.1140293113139</c:v>
                </c:pt>
                <c:pt idx="21" formatCode="General">
                  <c:v>115.83003995852025</c:v>
                </c:pt>
                <c:pt idx="22" formatCode="General">
                  <c:v>117.51128469879542</c:v>
                </c:pt>
                <c:pt idx="23" formatCode="General">
                  <c:v>119.16796695841099</c:v>
                </c:pt>
                <c:pt idx="24" formatCode="General">
                  <c:v>120.80739087387899</c:v>
                </c:pt>
                <c:pt idx="25" formatCode="General">
                  <c:v>122.37614882410715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29.679952549608721</c:v>
                </c:pt>
                <c:pt idx="1">
                  <c:v>24.666416824426019</c:v>
                </c:pt>
                <c:pt idx="2">
                  <c:v>28.347097363165702</c:v>
                </c:pt>
                <c:pt idx="3">
                  <c:v>30.011735642483497</c:v>
                </c:pt>
                <c:pt idx="4">
                  <c:v>28.917146835605845</c:v>
                </c:pt>
                <c:pt idx="5">
                  <c:v>35.019166931779878</c:v>
                </c:pt>
                <c:pt idx="6">
                  <c:v>37.503312797745394</c:v>
                </c:pt>
                <c:pt idx="7">
                  <c:v>37.308134906727418</c:v>
                </c:pt>
                <c:pt idx="8">
                  <c:v>44.580572620904192</c:v>
                </c:pt>
                <c:pt idx="9">
                  <c:v>49.881795258861189</c:v>
                </c:pt>
                <c:pt idx="10">
                  <c:v>49.620202991835569</c:v>
                </c:pt>
                <c:pt idx="11">
                  <c:v>50.021060471583098</c:v>
                </c:pt>
                <c:pt idx="12">
                  <c:v>54.23599670343755</c:v>
                </c:pt>
                <c:pt idx="13">
                  <c:v>57.291040516571968</c:v>
                </c:pt>
                <c:pt idx="14">
                  <c:v>60.443781981501203</c:v>
                </c:pt>
                <c:pt idx="15">
                  <c:v>63.433514358815977</c:v>
                </c:pt>
                <c:pt idx="16">
                  <c:v>66.392048911551854</c:v>
                </c:pt>
                <c:pt idx="17">
                  <c:v>69.342310821601728</c:v>
                </c:pt>
                <c:pt idx="18" formatCode="General">
                  <c:v>72.322828221595131</c:v>
                </c:pt>
                <c:pt idx="19" formatCode="General">
                  <c:v>75.330406867987605</c:v>
                </c:pt>
                <c:pt idx="20" formatCode="General">
                  <c:v>78.3890000441382</c:v>
                </c:pt>
                <c:pt idx="21" formatCode="General">
                  <c:v>81.465086563979355</c:v>
                </c:pt>
                <c:pt idx="22" formatCode="General">
                  <c:v>84.569003621597801</c:v>
                </c:pt>
                <c:pt idx="23" formatCode="General">
                  <c:v>87.704526025499916</c:v>
                </c:pt>
                <c:pt idx="24" formatCode="General">
                  <c:v>90.848069480290732</c:v>
                </c:pt>
                <c:pt idx="25" formatCode="General">
                  <c:v>93.962857833211132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4.2995986336715974</c:v>
                </c:pt>
                <c:pt idx="1">
                  <c:v>3.705198144852214</c:v>
                </c:pt>
                <c:pt idx="2">
                  <c:v>4.2341117705559226</c:v>
                </c:pt>
                <c:pt idx="3">
                  <c:v>4.4136083461840583</c:v>
                </c:pt>
                <c:pt idx="4">
                  <c:v>4.4446279374845252</c:v>
                </c:pt>
                <c:pt idx="5">
                  <c:v>5.2321164026435136</c:v>
                </c:pt>
                <c:pt idx="6">
                  <c:v>5.6087732090415754</c:v>
                </c:pt>
                <c:pt idx="7">
                  <c:v>5.5659328051521726</c:v>
                </c:pt>
                <c:pt idx="8">
                  <c:v>6.6393470347487797</c:v>
                </c:pt>
                <c:pt idx="9">
                  <c:v>7.3706544389855706</c:v>
                </c:pt>
                <c:pt idx="10">
                  <c:v>7.1553850043642084</c:v>
                </c:pt>
                <c:pt idx="11">
                  <c:v>7.2941272750702373</c:v>
                </c:pt>
                <c:pt idx="12">
                  <c:v>7.9548627666781178</c:v>
                </c:pt>
                <c:pt idx="13">
                  <c:v>8.3955642638673336</c:v>
                </c:pt>
                <c:pt idx="14">
                  <c:v>8.8516312431156265</c:v>
                </c:pt>
                <c:pt idx="15">
                  <c:v>9.2878837146175517</c:v>
                </c:pt>
                <c:pt idx="16">
                  <c:v>9.723477502604938</c:v>
                </c:pt>
                <c:pt idx="17">
                  <c:v>10.162109033149441</c:v>
                </c:pt>
                <c:pt idx="18" formatCode="General">
                  <c:v>10.593501923314911</c:v>
                </c:pt>
                <c:pt idx="19" formatCode="General">
                  <c:v>11.02504504522318</c:v>
                </c:pt>
                <c:pt idx="20" formatCode="General">
                  <c:v>11.465678132250352</c:v>
                </c:pt>
                <c:pt idx="21" formatCode="General">
                  <c:v>11.909232940388005</c:v>
                </c:pt>
                <c:pt idx="22" formatCode="General">
                  <c:v>12.357680327070868</c:v>
                </c:pt>
                <c:pt idx="23" formatCode="General">
                  <c:v>12.807651492200675</c:v>
                </c:pt>
                <c:pt idx="24" formatCode="General">
                  <c:v>13.265609763139715</c:v>
                </c:pt>
                <c:pt idx="25" formatCode="General">
                  <c:v>13.718088767781946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30.505987982525465</c:v>
                </c:pt>
                <c:pt idx="1">
                  <c:v>13.985385135056744</c:v>
                </c:pt>
                <c:pt idx="2">
                  <c:v>24.737090291879849</c:v>
                </c:pt>
                <c:pt idx="3">
                  <c:v>22.4111442307963</c:v>
                </c:pt>
                <c:pt idx="4">
                  <c:v>18.22963231220751</c:v>
                </c:pt>
                <c:pt idx="5">
                  <c:v>23.754284681152903</c:v>
                </c:pt>
                <c:pt idx="6">
                  <c:v>7.6432081981617772</c:v>
                </c:pt>
                <c:pt idx="7">
                  <c:v>9.3018263614397778</c:v>
                </c:pt>
                <c:pt idx="8">
                  <c:v>5.0782263297945383</c:v>
                </c:pt>
                <c:pt idx="9">
                  <c:v>8.8895200115601458</c:v>
                </c:pt>
                <c:pt idx="10">
                  <c:v>28.136436673060423</c:v>
                </c:pt>
                <c:pt idx="11">
                  <c:v>51.088712997845128</c:v>
                </c:pt>
                <c:pt idx="12">
                  <c:v>11.605813929866894</c:v>
                </c:pt>
                <c:pt idx="13">
                  <c:v>7.230567679338896</c:v>
                </c:pt>
                <c:pt idx="14">
                  <c:v>27.547652177413493</c:v>
                </c:pt>
                <c:pt idx="15">
                  <c:v>19.366548017371699</c:v>
                </c:pt>
                <c:pt idx="16">
                  <c:v>10.809633650047139</c:v>
                </c:pt>
                <c:pt idx="17">
                  <c:v>38.989033399837062</c:v>
                </c:pt>
                <c:pt idx="18">
                  <c:v>11.949061991474721</c:v>
                </c:pt>
                <c:pt idx="19">
                  <c:v>0.50568458347317136</c:v>
                </c:pt>
                <c:pt idx="20">
                  <c:v>34.804749473946991</c:v>
                </c:pt>
                <c:pt idx="21">
                  <c:v>9.231138645389505</c:v>
                </c:pt>
                <c:pt idx="22">
                  <c:v>22.391983508485971</c:v>
                </c:pt>
                <c:pt idx="23">
                  <c:v>24.769700174970229</c:v>
                </c:pt>
                <c:pt idx="24">
                  <c:v>12.288763506461326</c:v>
                </c:pt>
                <c:pt idx="25">
                  <c:v>51.329214056442389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36.720323620365342</c:v>
                </c:pt>
                <c:pt idx="1">
                  <c:v>14.811072176294283</c:v>
                </c:pt>
                <c:pt idx="2">
                  <c:v>30.268105436491002</c:v>
                </c:pt>
                <c:pt idx="3">
                  <c:v>26.137993520942462</c:v>
                </c:pt>
                <c:pt idx="4">
                  <c:v>20.318777354137104</c:v>
                </c:pt>
                <c:pt idx="5">
                  <c:v>30.62125342434862</c:v>
                </c:pt>
                <c:pt idx="6">
                  <c:v>9.5375120508186075</c:v>
                </c:pt>
                <c:pt idx="7">
                  <c:v>10.663936578042744</c:v>
                </c:pt>
                <c:pt idx="8">
                  <c:v>5.3334689348621289</c:v>
                </c:pt>
                <c:pt idx="9">
                  <c:v>9.4172897862264406</c:v>
                </c:pt>
                <c:pt idx="10">
                  <c:v>30.073970114135857</c:v>
                </c:pt>
                <c:pt idx="11">
                  <c:v>50.182402693571809</c:v>
                </c:pt>
                <c:pt idx="12">
                  <c:v>9.8573177598108668</c:v>
                </c:pt>
                <c:pt idx="13">
                  <c:v>5.336381092452446</c:v>
                </c:pt>
                <c:pt idx="14">
                  <c:v>23.792591703854672</c:v>
                </c:pt>
                <c:pt idx="15">
                  <c:v>18.850713822057923</c:v>
                </c:pt>
                <c:pt idx="16">
                  <c:v>9.1131640601957393</c:v>
                </c:pt>
                <c:pt idx="17">
                  <c:v>38.336332264585678</c:v>
                </c:pt>
                <c:pt idx="18">
                  <c:v>10.39300379749103</c:v>
                </c:pt>
                <c:pt idx="19">
                  <c:v>0.51288135313596994</c:v>
                </c:pt>
                <c:pt idx="20">
                  <c:v>30.803748685893915</c:v>
                </c:pt>
                <c:pt idx="21">
                  <c:v>9.6907181896969146</c:v>
                </c:pt>
                <c:pt idx="22">
                  <c:v>18.522521456434383</c:v>
                </c:pt>
                <c:pt idx="23">
                  <c:v>25.622050745971858</c:v>
                </c:pt>
                <c:pt idx="24">
                  <c:v>9.5556675296788178</c:v>
                </c:pt>
                <c:pt idx="25">
                  <c:v>43.553801848503518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36.804345080367128</c:v>
                </c:pt>
                <c:pt idx="1">
                  <c:v>17.601518011663135</c:v>
                </c:pt>
                <c:pt idx="2">
                  <c:v>42.177328984092924</c:v>
                </c:pt>
                <c:pt idx="3">
                  <c:v>27.517187241698036</c:v>
                </c:pt>
                <c:pt idx="4">
                  <c:v>21.754663522860774</c:v>
                </c:pt>
                <c:pt idx="5">
                  <c:v>36.231479706375517</c:v>
                </c:pt>
                <c:pt idx="6">
                  <c:v>9.5563319275671947</c:v>
                </c:pt>
                <c:pt idx="7">
                  <c:v>20.144561936226697</c:v>
                </c:pt>
                <c:pt idx="8">
                  <c:v>5.0938624458479103</c:v>
                </c:pt>
                <c:pt idx="9">
                  <c:v>9.2730936377788638</c:v>
                </c:pt>
                <c:pt idx="10">
                  <c:v>32.530891985940833</c:v>
                </c:pt>
                <c:pt idx="11">
                  <c:v>52.897423600132029</c:v>
                </c:pt>
                <c:pt idx="12">
                  <c:v>6.1340342914706474</c:v>
                </c:pt>
                <c:pt idx="13">
                  <c:v>5.6011414249519031</c:v>
                </c:pt>
                <c:pt idx="14">
                  <c:v>21.991040611734011</c:v>
                </c:pt>
                <c:pt idx="15">
                  <c:v>15.702250523363501</c:v>
                </c:pt>
                <c:pt idx="16">
                  <c:v>9.0640876542727966</c:v>
                </c:pt>
                <c:pt idx="17">
                  <c:v>43.134059401684709</c:v>
                </c:pt>
                <c:pt idx="18">
                  <c:v>9.8509672395937073</c:v>
                </c:pt>
                <c:pt idx="19">
                  <c:v>0.43157632913802796</c:v>
                </c:pt>
                <c:pt idx="20">
                  <c:v>29.128013197440762</c:v>
                </c:pt>
                <c:pt idx="21">
                  <c:v>12.579573381851366</c:v>
                </c:pt>
                <c:pt idx="22">
                  <c:v>18.227597247765392</c:v>
                </c:pt>
                <c:pt idx="23">
                  <c:v>27.747889904911531</c:v>
                </c:pt>
                <c:pt idx="24">
                  <c:v>18.604900835580825</c:v>
                </c:pt>
                <c:pt idx="25">
                  <c:v>36.117179875689473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6.2143356378398771</c:v>
                </c:pt>
                <c:pt idx="1">
                  <c:v>0.82568704123753989</c:v>
                </c:pt>
                <c:pt idx="2">
                  <c:v>5.5310151446111533</c:v>
                </c:pt>
                <c:pt idx="3">
                  <c:v>3.7268492901461627</c:v>
                </c:pt>
                <c:pt idx="4">
                  <c:v>2.0891450419295943</c:v>
                </c:pt>
                <c:pt idx="5">
                  <c:v>6.8669687431957165</c:v>
                </c:pt>
                <c:pt idx="6">
                  <c:v>1.8943038526568303</c:v>
                </c:pt>
                <c:pt idx="7">
                  <c:v>1.3621102166029662</c:v>
                </c:pt>
                <c:pt idx="8">
                  <c:v>0.25524260506759067</c:v>
                </c:pt>
                <c:pt idx="9">
                  <c:v>0.52776977466629482</c:v>
                </c:pt>
                <c:pt idx="10">
                  <c:v>1.9375334410754341</c:v>
                </c:pt>
                <c:pt idx="11">
                  <c:v>-0.90631030427331893</c:v>
                </c:pt>
                <c:pt idx="12">
                  <c:v>-1.7484961700560273</c:v>
                </c:pt>
                <c:pt idx="13">
                  <c:v>-1.89418658688645</c:v>
                </c:pt>
                <c:pt idx="14">
                  <c:v>-3.7550604735588209</c:v>
                </c:pt>
                <c:pt idx="15">
                  <c:v>-0.51583419531377572</c:v>
                </c:pt>
                <c:pt idx="16">
                  <c:v>-1.6964695898514002</c:v>
                </c:pt>
                <c:pt idx="17">
                  <c:v>-0.65270113525138385</c:v>
                </c:pt>
                <c:pt idx="18">
                  <c:v>-1.5560581939836915</c:v>
                </c:pt>
                <c:pt idx="19">
                  <c:v>7.1967696627985855E-3</c:v>
                </c:pt>
                <c:pt idx="20">
                  <c:v>-4.0010007880530765</c:v>
                </c:pt>
                <c:pt idx="21">
                  <c:v>0.45957954430740955</c:v>
                </c:pt>
                <c:pt idx="22">
                  <c:v>-3.8694620520515883</c:v>
                </c:pt>
                <c:pt idx="23">
                  <c:v>0.85235057100162948</c:v>
                </c:pt>
                <c:pt idx="24">
                  <c:v>-2.7330959767825078</c:v>
                </c:pt>
                <c:pt idx="25">
                  <c:v>-7.7754122079388708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8.4021460001785897E-2</c:v>
                </c:pt>
                <c:pt idx="1">
                  <c:v>2.7904458353688515</c:v>
                </c:pt>
                <c:pt idx="2">
                  <c:v>11.909223547601922</c:v>
                </c:pt>
                <c:pt idx="3">
                  <c:v>1.3791937207555733</c:v>
                </c:pt>
                <c:pt idx="4">
                  <c:v>1.4358861687236697</c:v>
                </c:pt>
                <c:pt idx="5">
                  <c:v>5.6102262820268969</c:v>
                </c:pt>
                <c:pt idx="6">
                  <c:v>1.8819876748587205E-2</c:v>
                </c:pt>
                <c:pt idx="7">
                  <c:v>9.4806253581839535</c:v>
                </c:pt>
                <c:pt idx="8">
                  <c:v>-0.23960648901421866</c:v>
                </c:pt>
                <c:pt idx="9">
                  <c:v>-0.14419614844757689</c:v>
                </c:pt>
                <c:pt idx="10">
                  <c:v>2.4569218718049761</c:v>
                </c:pt>
                <c:pt idx="11">
                  <c:v>2.7150209065602198</c:v>
                </c:pt>
                <c:pt idx="12">
                  <c:v>-3.7232834683402194</c:v>
                </c:pt>
                <c:pt idx="13">
                  <c:v>0.26476033249945718</c:v>
                </c:pt>
                <c:pt idx="14">
                  <c:v>-1.8015510921206612</c:v>
                </c:pt>
                <c:pt idx="15">
                  <c:v>-3.1484632986944217</c:v>
                </c:pt>
                <c:pt idx="16">
                  <c:v>-4.9076405922942712E-2</c:v>
                </c:pt>
                <c:pt idx="17">
                  <c:v>4.7977271370990309</c:v>
                </c:pt>
                <c:pt idx="18">
                  <c:v>-0.54203655789732252</c:v>
                </c:pt>
                <c:pt idx="19">
                  <c:v>-8.1305023997941983E-2</c:v>
                </c:pt>
                <c:pt idx="20">
                  <c:v>-1.675735488453153</c:v>
                </c:pt>
                <c:pt idx="21">
                  <c:v>2.8888551921544519</c:v>
                </c:pt>
                <c:pt idx="22">
                  <c:v>-0.29492420866899138</c:v>
                </c:pt>
                <c:pt idx="23">
                  <c:v>2.125839158939673</c:v>
                </c:pt>
                <c:pt idx="24">
                  <c:v>9.0492333059020069</c:v>
                </c:pt>
                <c:pt idx="25">
                  <c:v>-7.436621972814045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5.7932185138706984</c:v>
                </c:pt>
                <c:pt idx="1">
                  <c:v>6.9542511311666511</c:v>
                </c:pt>
                <c:pt idx="2">
                  <c:v>6.5037180052849113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2.6558848752721316</c:v>
                </c:pt>
                <c:pt idx="1">
                  <c:v>2.8049838694411986</c:v>
                </c:pt>
                <c:pt idx="2">
                  <c:v>3.1103748582627491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1.4514781578070186</c:v>
                </c:pt>
                <c:pt idx="1">
                  <c:v>1.8062546140289424</c:v>
                </c:pt>
                <c:pt idx="2">
                  <c:v>1.6887051756003655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1.7664568910461598</c:v>
                </c:pt>
                <c:pt idx="1">
                  <c:v>2.0195816838992591</c:v>
                </c:pt>
                <c:pt idx="2">
                  <c:v>3.5597576831520068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0.9643770530639233</c:v>
                </c:pt>
                <c:pt idx="1">
                  <c:v>1.0100750406441579</c:v>
                </c:pt>
                <c:pt idx="2">
                  <c:v>0.90013950345167304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1.6881581393100291</c:v>
                </c:pt>
                <c:pt idx="1">
                  <c:v>1.7834864100181314</c:v>
                </c:pt>
                <c:pt idx="2">
                  <c:v>1.6386539666721809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5.3432305140254623</c:v>
                </c:pt>
                <c:pt idx="1">
                  <c:v>5.6955364241101023</c:v>
                </c:pt>
                <c:pt idx="2">
                  <c:v>5.7485535328762758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9.7019666485963469</c:v>
                </c:pt>
                <c:pt idx="1">
                  <c:v>9.5037569468174521</c:v>
                </c:pt>
                <c:pt idx="2">
                  <c:v>9.3475356116275687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2.2039940540708636</c:v>
                </c:pt>
                <c:pt idx="1">
                  <c:v>1.8668207799621732</c:v>
                </c:pt>
                <c:pt idx="2">
                  <c:v>1.0839488973206524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7.4041853769575923</c:v>
                </c:pt>
                <c:pt idx="1">
                  <c:v>7.2602977242803233</c:v>
                </c:pt>
                <c:pt idx="2">
                  <c:v>7.6222456386382573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2.2691783394149656</c:v>
                </c:pt>
                <c:pt idx="1">
                  <c:v>1.9682712811070318</c:v>
                </c:pt>
                <c:pt idx="2">
                  <c:v>1.7407703591985315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9.6031680496100572E-2</c:v>
                </c:pt>
                <c:pt idx="1">
                  <c:v>9.7131652952589506E-2</c:v>
                </c:pt>
                <c:pt idx="2">
                  <c:v>7.6264113281750617E-2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6.609571836801365</c:v>
                </c:pt>
                <c:pt idx="1">
                  <c:v>5.8337449952168932</c:v>
                </c:pt>
                <c:pt idx="2">
                  <c:v>5.1472287708612665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1.7530329893006971</c:v>
                </c:pt>
                <c:pt idx="1">
                  <c:v>1.8352694444975184</c:v>
                </c:pt>
                <c:pt idx="2">
                  <c:v>2.2229439954358083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4.2523341154515588</c:v>
                </c:pt>
                <c:pt idx="1">
                  <c:v>3.5078739262261927</c:v>
                </c:pt>
                <c:pt idx="2">
                  <c:v>3.2210096974830056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4.7038727517647292</c:v>
                </c:pt>
                <c:pt idx="1">
                  <c:v>4.8524129913757914</c:v>
                </c:pt>
                <c:pt idx="2">
                  <c:v>4.9033463518823304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4.6976799945079382</c:v>
                </c:pt>
                <c:pt idx="1">
                  <c:v>5.7323025974980428</c:v>
                </c:pt>
                <c:pt idx="2">
                  <c:v>7.4531812298161952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4.2559728191477282</c:v>
                </c:pt>
                <c:pt idx="1">
                  <c:v>4.9501244294216873</c:v>
                </c:pt>
                <c:pt idx="2">
                  <c:v>4.8625787451953366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3.4618856951176573</c:v>
                </c:pt>
                <c:pt idx="1">
                  <c:v>3.8480565111513423</c:v>
                </c:pt>
                <c:pt idx="2">
                  <c:v>3.8442797051160884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4.5110409758713095</c:v>
                </c:pt>
                <c:pt idx="1">
                  <c:v>5.7991832660732516</c:v>
                </c:pt>
                <c:pt idx="2">
                  <c:v>6.4024866197162282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1.3731159459492264</c:v>
                </c:pt>
                <c:pt idx="1">
                  <c:v>1.0106265574397606</c:v>
                </c:pt>
                <c:pt idx="2">
                  <c:v>0.9897810776434417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5.2314178022779956</c:v>
                </c:pt>
                <c:pt idx="1">
                  <c:v>4.5059422536829867</c:v>
                </c:pt>
                <c:pt idx="2">
                  <c:v>3.8860500429820317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3.6777908844739358</c:v>
                </c:pt>
                <c:pt idx="1">
                  <c:v>3.5700283928772425</c:v>
                </c:pt>
                <c:pt idx="2">
                  <c:v>2.7747541555024169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2.052795989609792</c:v>
                </c:pt>
                <c:pt idx="1">
                  <c:v>1.725889785976046</c:v>
                </c:pt>
                <c:pt idx="2">
                  <c:v>1.601720393335325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2.333689120279943</c:v>
                </c:pt>
                <c:pt idx="1">
                  <c:v>1.8096929758665399</c:v>
                </c:pt>
                <c:pt idx="2">
                  <c:v>3.2876832419293329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9.747638835514838</c:v>
                </c:pt>
                <c:pt idx="1">
                  <c:v>8.2484043142686847</c:v>
                </c:pt>
                <c:pt idx="2">
                  <c:v>6.3822886277342867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1.6126113330879548</c:v>
                </c:pt>
                <c:pt idx="1">
                  <c:v>1.8309149502706816</c:v>
                </c:pt>
                <c:pt idx="2">
                  <c:v>1.2131197037012953</c:v>
                </c:pt>
                <c:pt idx="3">
                  <c:v>4.174385555203763</c:v>
                </c:pt>
                <c:pt idx="4">
                  <c:v>-4.7343304642385675</c:v>
                </c:pt>
                <c:pt idx="5">
                  <c:v>-1.0082625617800005</c:v>
                </c:pt>
                <c:pt idx="6">
                  <c:v>11.572564469275733</c:v>
                </c:pt>
                <c:pt idx="7">
                  <c:v>20.334529719108076</c:v>
                </c:pt>
                <c:pt idx="8">
                  <c:v>2.8744672953706356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28.32241016934374</c:v>
                </c:pt>
                <c:pt idx="1">
                  <c:v>23.963374809088755</c:v>
                </c:pt>
                <c:pt idx="2">
                  <c:v>19.880778598880696</c:v>
                </c:pt>
                <c:pt idx="3">
                  <c:v>32.521038910413694</c:v>
                </c:pt>
                <c:pt idx="4">
                  <c:v>18.179903305585597</c:v>
                </c:pt>
                <c:pt idx="5">
                  <c:v>29.550335432870668</c:v>
                </c:pt>
                <c:pt idx="6">
                  <c:v>45.163408443235568</c:v>
                </c:pt>
                <c:pt idx="7">
                  <c:v>74.170080265101547</c:v>
                </c:pt>
                <c:pt idx="8">
                  <c:v>29.769890149788267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8.4021460001785897E-2</c:v>
                </c:pt>
                <c:pt idx="1">
                  <c:v>2.7904458353688515</c:v>
                </c:pt>
                <c:pt idx="2">
                  <c:v>11.909223547601922</c:v>
                </c:pt>
                <c:pt idx="3">
                  <c:v>1.3791937207555733</c:v>
                </c:pt>
                <c:pt idx="4">
                  <c:v>1.4358861687236697</c:v>
                </c:pt>
                <c:pt idx="5">
                  <c:v>5.6102262820268969</c:v>
                </c:pt>
                <c:pt idx="6">
                  <c:v>1.8819876748587205E-2</c:v>
                </c:pt>
                <c:pt idx="7">
                  <c:v>9.4806253581839535</c:v>
                </c:pt>
                <c:pt idx="8">
                  <c:v>-0.23960648901421866</c:v>
                </c:pt>
                <c:pt idx="9">
                  <c:v>-0.14419614844757689</c:v>
                </c:pt>
                <c:pt idx="10">
                  <c:v>2.4569218718049761</c:v>
                </c:pt>
                <c:pt idx="11">
                  <c:v>2.7150209065602198</c:v>
                </c:pt>
                <c:pt idx="12">
                  <c:v>-3.7232834683402194</c:v>
                </c:pt>
                <c:pt idx="13">
                  <c:v>0.26476033249945718</c:v>
                </c:pt>
                <c:pt idx="14">
                  <c:v>-1.8015510921206612</c:v>
                </c:pt>
                <c:pt idx="15">
                  <c:v>-3.1484632986944217</c:v>
                </c:pt>
                <c:pt idx="16">
                  <c:v>-4.9076405922942712E-2</c:v>
                </c:pt>
                <c:pt idx="17">
                  <c:v>4.7977271370990309</c:v>
                </c:pt>
                <c:pt idx="18">
                  <c:v>-0.54203655789732252</c:v>
                </c:pt>
                <c:pt idx="19">
                  <c:v>-8.1305023997941983E-2</c:v>
                </c:pt>
                <c:pt idx="20">
                  <c:v>-1.675735488453153</c:v>
                </c:pt>
                <c:pt idx="21">
                  <c:v>2.8888551921544519</c:v>
                </c:pt>
                <c:pt idx="22">
                  <c:v>-0.29492420866899138</c:v>
                </c:pt>
                <c:pt idx="23">
                  <c:v>2.125839158939673</c:v>
                </c:pt>
                <c:pt idx="24">
                  <c:v>9.0492333059020069</c:v>
                </c:pt>
                <c:pt idx="25">
                  <c:v>-7.436621972814045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17.831377569129781</c:v>
                </c:pt>
                <c:pt idx="1">
                  <c:v>11.938512580658488</c:v>
                </c:pt>
                <c:pt idx="2">
                  <c:v>25.703518311966025</c:v>
                </c:pt>
                <c:pt idx="3">
                  <c:v>15.245616577914284</c:v>
                </c:pt>
                <c:pt idx="4">
                  <c:v>11.880053296557177</c:v>
                </c:pt>
                <c:pt idx="5">
                  <c:v>21.340892078664037</c:v>
                </c:pt>
                <c:pt idx="6">
                  <c:v>3.6762795186652153</c:v>
                </c:pt>
                <c:pt idx="7">
                  <c:v>19.545043139437375</c:v>
                </c:pt>
                <c:pt idx="8">
                  <c:v>1.4093165326610118</c:v>
                </c:pt>
                <c:pt idx="9">
                  <c:v>3.8624024524760738</c:v>
                </c:pt>
                <c:pt idx="10">
                  <c:v>16.670366799995879</c:v>
                </c:pt>
                <c:pt idx="11">
                  <c:v>28.920550887807231</c:v>
                </c:pt>
                <c:pt idx="12">
                  <c:v>0.62978454506343784</c:v>
                </c:pt>
                <c:pt idx="13">
                  <c:v>3.2516342688372259</c:v>
                </c:pt>
                <c:pt idx="14">
                  <c:v>6.8752747569840569</c:v>
                </c:pt>
                <c:pt idx="15">
                  <c:v>4.2069247165555845</c:v>
                </c:pt>
                <c:pt idx="16">
                  <c:v>3.8460695632087281</c:v>
                </c:pt>
                <c:pt idx="17">
                  <c:v>27.910252154640148</c:v>
                </c:pt>
                <c:pt idx="18">
                  <c:v>4.4871966391866422</c:v>
                </c:pt>
                <c:pt idx="19">
                  <c:v>0.12359011658690372</c:v>
                </c:pt>
                <c:pt idx="20">
                  <c:v>11.874904578201289</c:v>
                </c:pt>
                <c:pt idx="21">
                  <c:v>8.0058740206794106</c:v>
                </c:pt>
                <c:pt idx="22">
                  <c:v>7.3533150942250574</c:v>
                </c:pt>
                <c:pt idx="23">
                  <c:v>16.610059714863699</c:v>
                </c:pt>
                <c:pt idx="24">
                  <c:v>16.842235799224053</c:v>
                </c:pt>
                <c:pt idx="25">
                  <c:v>11.480174370119695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44960.537685185183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automation/Data/Results/Workbooks/LSIPs/ST_LSIP/ST_LSIP_Database.Main.xlsx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Stoke-on-Trent and Staffordshire</v>
      </c>
      <c r="L1" s="19" t="str">
        <f>CONCATENATE("Industry Table 1.1  Employment by Industry Sector (SIC 2007), ",B$5,"-",F$5,", ",Info!B5)</f>
        <v>Industry Table 1.1  Employment by Industry Sector (SIC 2007), 2015-2035, Stoke-on-Trent and Staffordshire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12.873999999999974</v>
      </c>
      <c r="N5" s="11">
        <f t="shared" si="1"/>
        <v>12.228</v>
      </c>
      <c r="O5" s="11">
        <f t="shared" si="1"/>
        <v>9.5599999999999987</v>
      </c>
      <c r="P5" s="11">
        <f t="shared" si="1"/>
        <v>9.6490000000000062</v>
      </c>
      <c r="Q5" s="11">
        <f t="shared" si="1"/>
        <v>9.5459999999999852</v>
      </c>
      <c r="R5" s="40">
        <f t="shared" ref="R5:R10" si="2">IF(D$5-B$5 &lt;&gt; 0,(EXP(LN(D7/B7)/(D$5-B$5))-1)*100,0)</f>
        <v>-5.7787465450530595</v>
      </c>
      <c r="S5" s="40">
        <f t="shared" si="0"/>
        <v>-9.7695792762308997E-3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63.430000000000078</v>
      </c>
      <c r="N6" s="11">
        <f t="shared" si="1"/>
        <v>64.308000000000021</v>
      </c>
      <c r="O6" s="11">
        <f t="shared" si="1"/>
        <v>61.417000000000044</v>
      </c>
      <c r="P6" s="11">
        <f t="shared" si="1"/>
        <v>61.849000000000011</v>
      </c>
      <c r="Q6" s="11">
        <f t="shared" si="1"/>
        <v>57.1039999999998</v>
      </c>
      <c r="R6" s="40">
        <f t="shared" si="2"/>
        <v>-0.64292962289769218</v>
      </c>
      <c r="S6" s="40">
        <f t="shared" si="0"/>
        <v>-0.48424044417738621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12.873999999999974</v>
      </c>
      <c r="C7" s="11">
        <f t="array" ref="C7:C12">MMULT(aggregation!$B$3:$W$8,'Ind T2'!C5:C26)</f>
        <v>12.228</v>
      </c>
      <c r="D7" s="11">
        <f t="array" ref="D7:D12">MMULT(aggregation!$B$3:$W$8,'Ind T2'!D5:D26)</f>
        <v>9.5599999999999987</v>
      </c>
      <c r="E7" s="11">
        <f t="array" ref="E7:E12">MMULT(aggregation!$B$3:$W$8,'Ind T2'!E5:E26)</f>
        <v>9.6490000000000062</v>
      </c>
      <c r="F7" s="11">
        <f t="array" ref="F7:F12">MMULT(aggregation!$B$3:$W$8,'Ind T2'!F5:F26)</f>
        <v>9.5459999999999852</v>
      </c>
      <c r="G7" s="11"/>
      <c r="H7" s="11">
        <f>F7-D7</f>
        <v>-1.4000000000013557E-2</v>
      </c>
      <c r="I7" s="11">
        <f t="array" ref="I7:I12">MMULT(aggregation!$B$3:$W$8,'RD T1'!AB7:AB28)</f>
        <v>4.5726319572402945</v>
      </c>
      <c r="J7" s="11">
        <f>SUM(H7:I7)</f>
        <v>4.5586319572402809</v>
      </c>
      <c r="K7" s="11"/>
      <c r="L7" t="str">
        <f t="shared" si="1"/>
        <v>Construction</v>
      </c>
      <c r="M7" s="11">
        <f t="shared" si="1"/>
        <v>36.144000000000048</v>
      </c>
      <c r="N7" s="11">
        <f t="shared" si="1"/>
        <v>44.22599999999985</v>
      </c>
      <c r="O7" s="11">
        <f t="shared" si="1"/>
        <v>41.639999999999915</v>
      </c>
      <c r="P7" s="11">
        <f t="shared" si="1"/>
        <v>41.528000000000041</v>
      </c>
      <c r="Q7" s="11">
        <f t="shared" si="1"/>
        <v>42.252999999999965</v>
      </c>
      <c r="R7" s="40">
        <f>IF(D$5-B$5 &lt;&gt; 0,(EXP(LN(D9/B9)/(D$5-B$5))-1)*100,0)</f>
        <v>2.8714594938446858</v>
      </c>
      <c r="S7" s="40">
        <f t="shared" si="0"/>
        <v>9.7474898949223565E-2</v>
      </c>
    </row>
    <row r="8" spans="1:19" x14ac:dyDescent="0.2">
      <c r="A8" t="str">
        <f>name!C5</f>
        <v>Manufacturing</v>
      </c>
      <c r="B8" s="11">
        <v>63.430000000000078</v>
      </c>
      <c r="C8" s="11">
        <v>64.308000000000021</v>
      </c>
      <c r="D8" s="11">
        <v>61.417000000000044</v>
      </c>
      <c r="E8" s="11">
        <v>61.849000000000011</v>
      </c>
      <c r="F8" s="11">
        <v>57.1039999999998</v>
      </c>
      <c r="G8" s="11"/>
      <c r="H8" s="11">
        <f t="shared" ref="H8:H12" si="3">F8-D8</f>
        <v>-4.313000000000244</v>
      </c>
      <c r="I8" s="11">
        <v>25.402627196601777</v>
      </c>
      <c r="J8" s="11">
        <f t="shared" ref="J8:J12" si="4">SUM(H8:I8)</f>
        <v>21.089627196601533</v>
      </c>
      <c r="K8" s="11"/>
      <c r="L8" t="str">
        <f t="shared" si="1"/>
        <v>Trade, accomod. and transport</v>
      </c>
      <c r="M8" s="11">
        <f t="shared" si="1"/>
        <v>159.62699999999995</v>
      </c>
      <c r="N8" s="11">
        <f t="shared" si="1"/>
        <v>164.15999999999977</v>
      </c>
      <c r="O8" s="11">
        <f t="shared" si="1"/>
        <v>161.4400000000002</v>
      </c>
      <c r="P8" s="11">
        <f t="shared" si="1"/>
        <v>169.51299999999986</v>
      </c>
      <c r="Q8" s="11">
        <f t="shared" si="1"/>
        <v>179.41399999999993</v>
      </c>
      <c r="R8" s="40">
        <f t="shared" si="2"/>
        <v>0.22612954738667757</v>
      </c>
      <c r="S8" s="40">
        <f t="shared" si="0"/>
        <v>0.70623165537775368</v>
      </c>
    </row>
    <row r="9" spans="1:19" x14ac:dyDescent="0.2">
      <c r="A9" t="str">
        <f>name!C6</f>
        <v>Construction</v>
      </c>
      <c r="B9" s="11">
        <v>36.144000000000048</v>
      </c>
      <c r="C9" s="11">
        <v>44.22599999999985</v>
      </c>
      <c r="D9" s="11">
        <v>41.639999999999915</v>
      </c>
      <c r="E9" s="11">
        <v>41.528000000000041</v>
      </c>
      <c r="F9" s="11">
        <v>42.252999999999965</v>
      </c>
      <c r="G9" s="11"/>
      <c r="H9" s="11">
        <f t="shared" si="3"/>
        <v>0.61300000000004928</v>
      </c>
      <c r="I9" s="11">
        <v>17.353537428783635</v>
      </c>
      <c r="J9" s="11">
        <f t="shared" si="4"/>
        <v>17.966537428783685</v>
      </c>
      <c r="K9" s="11"/>
      <c r="L9" t="str">
        <f t="shared" si="1"/>
        <v>Business and other services</v>
      </c>
      <c r="M9" s="11">
        <f t="shared" si="1"/>
        <v>130.8490000000001</v>
      </c>
      <c r="N9" s="11">
        <f t="shared" si="1"/>
        <v>131.50500000000002</v>
      </c>
      <c r="O9" s="11">
        <f t="shared" si="1"/>
        <v>127.53999999999994</v>
      </c>
      <c r="P9" s="11">
        <f t="shared" si="1"/>
        <v>132.11299999999994</v>
      </c>
      <c r="Q9" s="11">
        <f t="shared" si="1"/>
        <v>140.20600000000007</v>
      </c>
      <c r="R9" s="40">
        <f t="shared" si="2"/>
        <v>-0.51096900374791865</v>
      </c>
      <c r="S9" s="40">
        <f t="shared" si="0"/>
        <v>0.63321457234681855</v>
      </c>
    </row>
    <row r="10" spans="1:19" x14ac:dyDescent="0.2">
      <c r="A10" t="str">
        <f>name!C7</f>
        <v>Trade, accomod. and transport</v>
      </c>
      <c r="B10" s="11">
        <v>159.62699999999995</v>
      </c>
      <c r="C10" s="11">
        <v>164.15999999999977</v>
      </c>
      <c r="D10" s="11">
        <v>161.4400000000002</v>
      </c>
      <c r="E10" s="11">
        <v>169.51299999999986</v>
      </c>
      <c r="F10" s="11">
        <v>179.41399999999993</v>
      </c>
      <c r="G10" s="11"/>
      <c r="H10" s="11">
        <f t="shared" si="3"/>
        <v>17.973999999999734</v>
      </c>
      <c r="I10" s="11">
        <v>82.171482413219863</v>
      </c>
      <c r="J10" s="11">
        <f t="shared" si="4"/>
        <v>100.1454824132196</v>
      </c>
      <c r="K10" s="11"/>
      <c r="L10" t="str">
        <f t="shared" si="1"/>
        <v>Non-marketed services</v>
      </c>
      <c r="M10" s="11">
        <f t="shared" si="1"/>
        <v>123.65700000000015</v>
      </c>
      <c r="N10" s="11">
        <f t="shared" si="1"/>
        <v>126.84700000000004</v>
      </c>
      <c r="O10" s="11">
        <f t="shared" si="1"/>
        <v>126.42999999999994</v>
      </c>
      <c r="P10" s="11">
        <f t="shared" si="1"/>
        <v>131.31899999999987</v>
      </c>
      <c r="Q10" s="11">
        <f t="shared" si="1"/>
        <v>137.37399999999991</v>
      </c>
      <c r="R10" s="40">
        <f t="shared" si="2"/>
        <v>0.44452894269111365</v>
      </c>
      <c r="S10" s="40">
        <f t="shared" si="0"/>
        <v>0.5549899817159254</v>
      </c>
    </row>
    <row r="11" spans="1:19" x14ac:dyDescent="0.2">
      <c r="A11" t="str">
        <f>name!C8</f>
        <v>Business and other services</v>
      </c>
      <c r="B11" s="11">
        <v>130.8490000000001</v>
      </c>
      <c r="C11" s="11">
        <v>131.50500000000002</v>
      </c>
      <c r="D11" s="11">
        <v>127.53999999999994</v>
      </c>
      <c r="E11" s="11">
        <v>132.11299999999994</v>
      </c>
      <c r="F11" s="11">
        <v>140.20600000000007</v>
      </c>
      <c r="G11" s="11"/>
      <c r="H11" s="11">
        <f t="shared" si="3"/>
        <v>12.666000000000139</v>
      </c>
      <c r="I11" s="11">
        <v>63.113470052608392</v>
      </c>
      <c r="J11" s="11">
        <f t="shared" si="4"/>
        <v>75.779470052608531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123.65700000000015</v>
      </c>
      <c r="C12" s="11">
        <v>126.84700000000004</v>
      </c>
      <c r="D12" s="11">
        <v>126.42999999999994</v>
      </c>
      <c r="E12" s="11">
        <v>131.31899999999987</v>
      </c>
      <c r="F12" s="11">
        <v>137.37399999999991</v>
      </c>
      <c r="G12" s="11"/>
      <c r="H12" s="11">
        <f t="shared" si="3"/>
        <v>10.943999999999974</v>
      </c>
      <c r="I12" s="11">
        <v>71.037471035854963</v>
      </c>
      <c r="J12" s="11">
        <f t="shared" si="4"/>
        <v>81.981471035854938</v>
      </c>
      <c r="K12" s="11"/>
      <c r="L12" s="24" t="str">
        <f t="shared" ref="L12:Q12" si="5">A14</f>
        <v>All industries</v>
      </c>
      <c r="M12" s="34">
        <f t="shared" si="5"/>
        <v>526.58100000000036</v>
      </c>
      <c r="N12" s="34">
        <f t="shared" si="5"/>
        <v>543.27399999999966</v>
      </c>
      <c r="O12" s="34">
        <f t="shared" si="5"/>
        <v>528.02700000000004</v>
      </c>
      <c r="P12" s="34">
        <f t="shared" si="5"/>
        <v>545.97099999999978</v>
      </c>
      <c r="Q12" s="34">
        <f t="shared" si="5"/>
        <v>565.89699999999971</v>
      </c>
      <c r="R12" s="43">
        <f>IF(D$5-B$5 &lt;&gt; 0,(EXP(LN(D14/B14)/(D$5-B$5))-1)*100,0)</f>
        <v>5.4860100005660328E-2</v>
      </c>
      <c r="S12" s="43">
        <f>F41</f>
        <v>0.46283220204645925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526.58100000000036</v>
      </c>
      <c r="C14" s="34">
        <f t="shared" ref="C14:F14" si="6">SUM(C7:C12)</f>
        <v>543.27399999999966</v>
      </c>
      <c r="D14" s="34">
        <f t="shared" si="6"/>
        <v>528.02700000000004</v>
      </c>
      <c r="E14" s="34">
        <f t="shared" si="6"/>
        <v>545.97099999999978</v>
      </c>
      <c r="F14" s="34">
        <f t="shared" si="6"/>
        <v>565.89699999999971</v>
      </c>
      <c r="G14" s="34"/>
      <c r="H14" s="34">
        <f>SUM(H7:H12)</f>
        <v>37.869999999999635</v>
      </c>
      <c r="I14" s="34">
        <f>SUM(I7:I12)</f>
        <v>263.65122008430893</v>
      </c>
      <c r="J14" s="34">
        <f t="shared" ref="J14" si="7">SUM(J7:J12)</f>
        <v>301.5212200843086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2.4448280511450213</v>
      </c>
      <c r="C20" s="18">
        <f t="shared" si="8"/>
        <v>2.2507979398977325</v>
      </c>
      <c r="D20" s="18">
        <f t="shared" si="8"/>
        <v>1.8105134775305047</v>
      </c>
      <c r="E20" s="18">
        <f t="shared" si="8"/>
        <v>1.7673099853288929</v>
      </c>
      <c r="F20" s="18">
        <f t="shared" si="8"/>
        <v>1.6868794144517447</v>
      </c>
      <c r="G20" s="351"/>
      <c r="H20" s="40">
        <f>IF(D7&gt;0,(H7/D7)*100,0)</f>
        <v>-0.14644351464449332</v>
      </c>
      <c r="I20" s="40">
        <f>IF(D7&gt;0,(I7/D7)*100,0)</f>
        <v>47.830878213810621</v>
      </c>
      <c r="J20" s="40">
        <f>IF(D7&gt;0,(J7/D7)*100,0)</f>
        <v>47.684434699166125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12.04563020693873</v>
      </c>
      <c r="C21" s="18">
        <f t="shared" si="8"/>
        <v>11.837120863505351</v>
      </c>
      <c r="D21" s="18">
        <f t="shared" si="8"/>
        <v>11.631412787603672</v>
      </c>
      <c r="E21" s="18">
        <f t="shared" si="8"/>
        <v>11.328257361654746</v>
      </c>
      <c r="F21" s="18">
        <f t="shared" si="8"/>
        <v>10.090882263026634</v>
      </c>
      <c r="G21" s="351"/>
      <c r="H21" s="40">
        <f t="shared" ref="H21:H25" si="9">IF(D8&gt;0,(H8/D8)*100,0)</f>
        <v>-7.0224856310146064</v>
      </c>
      <c r="I21" s="40">
        <f t="shared" ref="I21:I25" si="10">IF(D8&gt;0,(I8/D8)*100,0)</f>
        <v>41.360905281276779</v>
      </c>
      <c r="J21" s="40">
        <f t="shared" ref="J21:J27" si="11">IF(D8&gt;0,(J8/D8)*100,0)</f>
        <v>34.338419650262168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6.8639012801449395</v>
      </c>
      <c r="C22" s="18">
        <f t="shared" si="8"/>
        <v>8.1406435794828891</v>
      </c>
      <c r="D22" s="18">
        <f t="shared" si="8"/>
        <v>7.8859603770261577</v>
      </c>
      <c r="E22" s="18">
        <f t="shared" si="8"/>
        <v>7.6062648016103536</v>
      </c>
      <c r="F22" s="18">
        <f t="shared" si="8"/>
        <v>7.4665531006525896</v>
      </c>
      <c r="G22" s="351"/>
      <c r="H22" s="40">
        <f t="shared" si="9"/>
        <v>1.4721421709895546</v>
      </c>
      <c r="I22" s="40">
        <f t="shared" si="10"/>
        <v>41.675161932717749</v>
      </c>
      <c r="J22" s="40">
        <f t="shared" si="11"/>
        <v>43.147304103707299</v>
      </c>
      <c r="K22" s="351"/>
    </row>
    <row r="23" spans="1:12" x14ac:dyDescent="0.2">
      <c r="A23" t="str">
        <f>$A$10</f>
        <v>Trade, accomod. and transport</v>
      </c>
      <c r="B23" s="18">
        <f t="shared" si="8"/>
        <v>30.313854848541787</v>
      </c>
      <c r="C23" s="18">
        <f t="shared" si="8"/>
        <v>30.216796680864512</v>
      </c>
      <c r="D23" s="18">
        <f t="shared" si="8"/>
        <v>30.574194122649068</v>
      </c>
      <c r="E23" s="18">
        <f t="shared" si="8"/>
        <v>31.047986065193928</v>
      </c>
      <c r="F23" s="18">
        <f t="shared" si="8"/>
        <v>31.704356093069947</v>
      </c>
      <c r="G23" s="351"/>
      <c r="H23" s="40">
        <f t="shared" si="9"/>
        <v>11.13354806739328</v>
      </c>
      <c r="I23" s="40">
        <f t="shared" si="10"/>
        <v>50.899084745552379</v>
      </c>
      <c r="J23" s="40">
        <f t="shared" si="11"/>
        <v>62.032632812945664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24.848788695376403</v>
      </c>
      <c r="C24" s="18">
        <f t="shared" si="8"/>
        <v>24.206017589650912</v>
      </c>
      <c r="D24" s="18">
        <f t="shared" si="8"/>
        <v>24.154067879104652</v>
      </c>
      <c r="E24" s="18">
        <f t="shared" si="8"/>
        <v>24.197805377941322</v>
      </c>
      <c r="F24" s="18">
        <f t="shared" si="8"/>
        <v>24.775886777982592</v>
      </c>
      <c r="G24" s="351"/>
      <c r="H24" s="40">
        <f t="shared" si="9"/>
        <v>9.9310020385762474</v>
      </c>
      <c r="I24" s="40">
        <f t="shared" si="10"/>
        <v>49.485236045639347</v>
      </c>
      <c r="J24" s="40">
        <f t="shared" si="11"/>
        <v>59.416238084215593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23.482996917853107</v>
      </c>
      <c r="C25" s="18">
        <f t="shared" si="8"/>
        <v>23.348623346598607</v>
      </c>
      <c r="D25" s="18">
        <f t="shared" si="8"/>
        <v>23.943851356085943</v>
      </c>
      <c r="E25" s="18">
        <f t="shared" si="8"/>
        <v>24.052376408270757</v>
      </c>
      <c r="F25" s="18">
        <f t="shared" si="8"/>
        <v>24.275442350816487</v>
      </c>
      <c r="G25" s="351"/>
      <c r="H25" s="40">
        <f t="shared" si="9"/>
        <v>8.656173376572001</v>
      </c>
      <c r="I25" s="40">
        <f t="shared" si="10"/>
        <v>56.187195314288537</v>
      </c>
      <c r="J25" s="40">
        <f t="shared" si="11"/>
        <v>64.84336869086053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7.1719817357823805</v>
      </c>
      <c r="I27" s="43">
        <f>IF(D14&gt;0,(I14/D14)*100,0)</f>
        <v>49.931389888075593</v>
      </c>
      <c r="J27" s="43">
        <f t="shared" si="11"/>
        <v>57.103371623857981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Stoke-on-Trent and Staffordshire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-1.2787873722879928</v>
      </c>
      <c r="C34" s="18">
        <f t="shared" si="12"/>
        <v>-21.818776578344789</v>
      </c>
      <c r="D34" s="18">
        <f t="shared" si="12"/>
        <v>0.18550296376191877</v>
      </c>
      <c r="E34" s="18">
        <f t="shared" si="12"/>
        <v>-0.10726307653767808</v>
      </c>
      <c r="F34" s="18">
        <f t="shared" ref="F34:F39" si="13">IF(F$5-D$5 &lt;&gt; 0,(EXP(LN(F7/D7)/(F$5-D$5))-1)*100,0)</f>
        <v>-9.7695792762308997E-3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0.34426886502838538</v>
      </c>
      <c r="C35" s="18">
        <f t="shared" si="12"/>
        <v>-4.4955526528580814</v>
      </c>
      <c r="D35" s="18">
        <f t="shared" si="12"/>
        <v>0.14028352068455874</v>
      </c>
      <c r="E35" s="18">
        <f t="shared" si="12"/>
        <v>-0.79504034066008034</v>
      </c>
      <c r="F35" s="18">
        <f t="shared" si="13"/>
        <v>-0.48424044417738621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5.1744772225350788</v>
      </c>
      <c r="C36" s="18">
        <f t="shared" si="12"/>
        <v>-5.8472391805723838</v>
      </c>
      <c r="D36" s="18">
        <f t="shared" si="12"/>
        <v>-5.3852398824472125E-2</v>
      </c>
      <c r="E36" s="18">
        <f t="shared" si="12"/>
        <v>0.17322444725336172</v>
      </c>
      <c r="F36" s="18">
        <f t="shared" si="13"/>
        <v>9.7474898949223565E-2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0.70249898702130498</v>
      </c>
      <c r="C37" s="18">
        <f t="shared" si="12"/>
        <v>-1.6569200779724569</v>
      </c>
      <c r="D37" s="18">
        <f>IF(E$5-D$5 &lt;&gt; 0,(EXP(LN(E10/D10)/(E$5-D$5))-1)*100,0)</f>
        <v>0.98069890975902574</v>
      </c>
      <c r="E37" s="18">
        <f t="shared" si="12"/>
        <v>0.56927790754193186</v>
      </c>
      <c r="F37" s="18">
        <f t="shared" si="13"/>
        <v>0.70623165537775368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0.12510036281048187</v>
      </c>
      <c r="C38" s="18">
        <f t="shared" si="12"/>
        <v>-3.0150944830995674</v>
      </c>
      <c r="D38" s="18">
        <f t="shared" si="12"/>
        <v>0.70703932531015479</v>
      </c>
      <c r="E38" s="18">
        <f t="shared" si="12"/>
        <v>0.59632249270928916</v>
      </c>
      <c r="F38" s="18">
        <f t="shared" si="13"/>
        <v>0.63321457234681855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0.63878236805587907</v>
      </c>
      <c r="C39" s="18">
        <f t="shared" si="12"/>
        <v>-0.32874250080814349</v>
      </c>
      <c r="D39" s="18">
        <f t="shared" si="12"/>
        <v>0.76169993252539481</v>
      </c>
      <c r="E39" s="18">
        <f t="shared" si="12"/>
        <v>0.45179408321471826</v>
      </c>
      <c r="F39" s="18">
        <f t="shared" si="13"/>
        <v>0.5549899817159254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0.78326738499547854</v>
      </c>
      <c r="C41" s="18">
        <f>IF(D$5-C$5 &lt;&gt; 0,(EXP(LN(D14/C14)/(D$5-C$5))-1)*100,0)</f>
        <v>-2.8065027960107791</v>
      </c>
      <c r="D41" s="18">
        <f>IF(E$5-D$5 &lt;&gt; 0,(EXP(LN(E14/D14)/(E$5-D$5))-1)*100,0)</f>
        <v>0.67060740942899155</v>
      </c>
      <c r="E41" s="18">
        <f>IF(F$5-E$5 &lt;&gt; 0,(EXP(LN(F14/E14)/(F$5-E$5))-1)*100,0)</f>
        <v>0.35910546481654482</v>
      </c>
      <c r="F41" s="18">
        <f>IF(F$5-D$5 &lt;&gt; 0,(EXP(LN(F14/D14)/(F$5-D$5))-1)*100,0)</f>
        <v>0.46283220204645925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-0.64599999999997415</v>
      </c>
      <c r="C45" s="27">
        <f>D7-C7</f>
        <v>-2.668000000000001</v>
      </c>
      <c r="D45" s="27">
        <f>E7-D7</f>
        <v>8.9000000000007518E-2</v>
      </c>
      <c r="E45" s="27">
        <f>F7-E7</f>
        <v>-0.10300000000002107</v>
      </c>
      <c r="F45" s="27">
        <f>F7-D7</f>
        <v>-1.4000000000013557E-2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0.87799999999994327</v>
      </c>
      <c r="C46" s="27">
        <f>D8-C8</f>
        <v>-2.8909999999999769</v>
      </c>
      <c r="D46" s="27">
        <f t="shared" si="14"/>
        <v>0.43199999999996663</v>
      </c>
      <c r="E46" s="27">
        <f t="shared" si="14"/>
        <v>-4.7450000000002106</v>
      </c>
      <c r="F46" s="27">
        <f t="shared" ref="F46:F52" si="15">F8-D8</f>
        <v>-4.313000000000244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8.0819999999998018</v>
      </c>
      <c r="C47" s="27">
        <f t="shared" ref="C47:C50" si="16">D9-C9</f>
        <v>-2.5859999999999346</v>
      </c>
      <c r="D47" s="27">
        <f t="shared" si="14"/>
        <v>-0.11199999999987398</v>
      </c>
      <c r="E47" s="27">
        <f t="shared" si="14"/>
        <v>0.72499999999992326</v>
      </c>
      <c r="F47" s="27">
        <f t="shared" si="15"/>
        <v>0.61300000000004928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4.5329999999998165</v>
      </c>
      <c r="C48" s="27">
        <f t="shared" si="16"/>
        <v>-2.7199999999995725</v>
      </c>
      <c r="D48" s="27">
        <f t="shared" si="14"/>
        <v>8.0729999999996664</v>
      </c>
      <c r="E48" s="27">
        <f t="shared" si="14"/>
        <v>9.9010000000000673</v>
      </c>
      <c r="F48" s="27">
        <f t="shared" si="15"/>
        <v>17.973999999999734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0.65599999999992065</v>
      </c>
      <c r="C49" s="27">
        <f t="shared" si="16"/>
        <v>-3.9650000000000887</v>
      </c>
      <c r="D49" s="27">
        <f t="shared" si="14"/>
        <v>4.5730000000000075</v>
      </c>
      <c r="E49" s="27">
        <f t="shared" si="14"/>
        <v>8.0930000000001314</v>
      </c>
      <c r="F49" s="27">
        <f t="shared" si="15"/>
        <v>12.666000000000139</v>
      </c>
    </row>
    <row r="50" spans="1:6" x14ac:dyDescent="0.2">
      <c r="A50" t="str">
        <f>$A$12</f>
        <v>Non-marketed services</v>
      </c>
      <c r="B50" s="27">
        <f t="shared" si="14"/>
        <v>3.189999999999884</v>
      </c>
      <c r="C50" s="27">
        <f t="shared" si="16"/>
        <v>-0.41700000000010107</v>
      </c>
      <c r="D50" s="27">
        <f t="shared" si="14"/>
        <v>4.888999999999939</v>
      </c>
      <c r="E50" s="27">
        <f t="shared" si="14"/>
        <v>6.0550000000000352</v>
      </c>
      <c r="F50" s="27">
        <f t="shared" si="15"/>
        <v>10.943999999999974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16.692999999999302</v>
      </c>
      <c r="C52" s="29">
        <f>D14-C14</f>
        <v>-15.246999999999616</v>
      </c>
      <c r="D52" s="29">
        <f t="shared" si="14"/>
        <v>17.943999999999733</v>
      </c>
      <c r="E52" s="29">
        <f t="shared" si="14"/>
        <v>19.925999999999931</v>
      </c>
      <c r="F52" s="29">
        <f t="shared" si="15"/>
        <v>37.869999999999663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Stoke-on-Trent and Staffordshire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8.4269999999999872</v>
      </c>
      <c r="C5" s="11">
        <v>7.2390000000000017</v>
      </c>
      <c r="D5" s="11">
        <v>4.8769999999999998</v>
      </c>
      <c r="E5" s="11">
        <v>5.1050000000000058</v>
      </c>
      <c r="F5" s="11">
        <v>5.111999999999993</v>
      </c>
      <c r="G5" s="10"/>
    </row>
    <row r="6" spans="1:7" x14ac:dyDescent="0.2">
      <c r="A6" s="10" t="str">
        <f>name!B5</f>
        <v>Mining and quarrying</v>
      </c>
      <c r="B6" s="11">
        <v>0.36500000000000066</v>
      </c>
      <c r="C6" s="11">
        <v>0.6339999999999989</v>
      </c>
      <c r="D6" s="11">
        <v>0.67500000000000071</v>
      </c>
      <c r="E6" s="11">
        <v>0.48399999999999904</v>
      </c>
      <c r="F6" s="11">
        <v>0.29000000000000042</v>
      </c>
    </row>
    <row r="7" spans="1:7" x14ac:dyDescent="0.2">
      <c r="A7" s="10" t="str">
        <f>name!B6</f>
        <v>Food drink and tobacco</v>
      </c>
      <c r="B7" s="11">
        <v>8.3449999999999971</v>
      </c>
      <c r="C7" s="11">
        <v>7.2549999999999901</v>
      </c>
      <c r="D7" s="11">
        <v>7.1809999999999912</v>
      </c>
      <c r="E7" s="11">
        <v>7.2450000000000188</v>
      </c>
      <c r="F7" s="11">
        <v>7.0049999999999724</v>
      </c>
      <c r="G7" s="11"/>
    </row>
    <row r="8" spans="1:7" x14ac:dyDescent="0.2">
      <c r="A8" s="10" t="str">
        <f>name!B7</f>
        <v>Engineering</v>
      </c>
      <c r="B8" s="11">
        <v>11.696000000000019</v>
      </c>
      <c r="C8" s="11">
        <v>13.189</v>
      </c>
      <c r="D8" s="11">
        <v>12.060999999999988</v>
      </c>
      <c r="E8" s="11">
        <v>13.005999999999998</v>
      </c>
      <c r="F8" s="11">
        <v>11.736999999999973</v>
      </c>
      <c r="G8" s="11"/>
    </row>
    <row r="9" spans="1:7" x14ac:dyDescent="0.2">
      <c r="A9" s="10" t="str">
        <f>name!B8</f>
        <v>Rest of manufacturing</v>
      </c>
      <c r="B9" s="11">
        <v>43.38900000000006</v>
      </c>
      <c r="C9" s="11">
        <v>43.864000000000026</v>
      </c>
      <c r="D9" s="11">
        <v>42.175000000000061</v>
      </c>
      <c r="E9" s="11">
        <v>41.597999999999992</v>
      </c>
      <c r="F9" s="11">
        <v>38.361999999999853</v>
      </c>
      <c r="G9" s="11"/>
    </row>
    <row r="10" spans="1:7" x14ac:dyDescent="0.2">
      <c r="A10" s="10" t="str">
        <f>name!B9</f>
        <v>Electricity and gas</v>
      </c>
      <c r="B10" s="11">
        <v>0.6659999999999997</v>
      </c>
      <c r="C10" s="11">
        <v>0.43200000000000049</v>
      </c>
      <c r="D10" s="11">
        <v>0.48800000000000016</v>
      </c>
      <c r="E10" s="11">
        <v>0.46399999999999969</v>
      </c>
      <c r="F10" s="11">
        <v>0.45500000000000024</v>
      </c>
      <c r="G10" s="11"/>
    </row>
    <row r="11" spans="1:7" x14ac:dyDescent="0.2">
      <c r="A11" s="10" t="str">
        <f>name!B10</f>
        <v>Water and sewerage</v>
      </c>
      <c r="B11" s="11">
        <v>3.4159999999999853</v>
      </c>
      <c r="C11" s="11">
        <v>3.9229999999999983</v>
      </c>
      <c r="D11" s="11">
        <v>3.5199999999999974</v>
      </c>
      <c r="E11" s="11">
        <v>3.5960000000000014</v>
      </c>
      <c r="F11" s="11">
        <v>3.6889999999999925</v>
      </c>
      <c r="G11" s="11"/>
    </row>
    <row r="12" spans="1:7" x14ac:dyDescent="0.2">
      <c r="A12" s="10" t="str">
        <f>name!B11</f>
        <v>Construction</v>
      </c>
      <c r="B12" s="11">
        <v>36.144000000000048</v>
      </c>
      <c r="C12" s="11">
        <v>44.22599999999985</v>
      </c>
      <c r="D12" s="11">
        <v>41.639999999999915</v>
      </c>
      <c r="E12" s="11">
        <v>41.528000000000041</v>
      </c>
      <c r="F12" s="11">
        <v>42.252999999999965</v>
      </c>
      <c r="G12" s="11"/>
    </row>
    <row r="13" spans="1:7" x14ac:dyDescent="0.2">
      <c r="A13" s="10" t="str">
        <f>name!B12</f>
        <v>Wholesale and retail trade</v>
      </c>
      <c r="B13" s="11">
        <v>90.641000000000076</v>
      </c>
      <c r="C13" s="11">
        <v>87.563999999999751</v>
      </c>
      <c r="D13" s="11">
        <v>85.751000000000161</v>
      </c>
      <c r="E13" s="11">
        <v>86.653999999999812</v>
      </c>
      <c r="F13" s="11">
        <v>87.59599999999979</v>
      </c>
      <c r="G13" s="11"/>
    </row>
    <row r="14" spans="1:7" x14ac:dyDescent="0.2">
      <c r="A14" s="10" t="str">
        <f>name!B13</f>
        <v>Transport and storage</v>
      </c>
      <c r="B14" s="11">
        <v>35.196999999999939</v>
      </c>
      <c r="C14" s="11">
        <v>44.026000000000053</v>
      </c>
      <c r="D14" s="11">
        <v>42.308000000000007</v>
      </c>
      <c r="E14" s="11">
        <v>47.584000000000003</v>
      </c>
      <c r="F14" s="11">
        <v>50.895000000000131</v>
      </c>
      <c r="G14" s="11"/>
    </row>
    <row r="15" spans="1:7" x14ac:dyDescent="0.2">
      <c r="A15" s="10" t="str">
        <f>name!B14</f>
        <v>Accommodation and food</v>
      </c>
      <c r="B15" s="11">
        <v>33.788999999999938</v>
      </c>
      <c r="C15" s="11">
        <v>32.569999999999965</v>
      </c>
      <c r="D15" s="11">
        <v>33.381000000000029</v>
      </c>
      <c r="E15" s="11">
        <v>35.27500000000002</v>
      </c>
      <c r="F15" s="11">
        <v>40.922999999999995</v>
      </c>
      <c r="G15" s="11"/>
    </row>
    <row r="16" spans="1:7" x14ac:dyDescent="0.2">
      <c r="A16" s="10" t="str">
        <f>name!B15</f>
        <v>Media</v>
      </c>
      <c r="B16" s="11">
        <v>1.859999999999997</v>
      </c>
      <c r="C16" s="11">
        <v>2.1129999999999964</v>
      </c>
      <c r="D16" s="11">
        <v>2.4960000000000049</v>
      </c>
      <c r="E16" s="11">
        <v>2.4520000000000004</v>
      </c>
      <c r="F16" s="11">
        <v>2.4910000000000001</v>
      </c>
      <c r="G16" s="11"/>
    </row>
    <row r="17" spans="1:7" x14ac:dyDescent="0.2">
      <c r="A17" s="10" t="str">
        <f>name!B16</f>
        <v>Information technology</v>
      </c>
      <c r="B17" s="11">
        <v>10.045000000000009</v>
      </c>
      <c r="C17" s="11">
        <v>11.419000000000036</v>
      </c>
      <c r="D17" s="11">
        <v>12.448999999999977</v>
      </c>
      <c r="E17" s="11">
        <v>13.425999999999911</v>
      </c>
      <c r="F17" s="11">
        <v>14.395999999999972</v>
      </c>
      <c r="G17" s="11"/>
    </row>
    <row r="18" spans="1:7" x14ac:dyDescent="0.2">
      <c r="A18" s="10" t="str">
        <f>name!B17</f>
        <v>Finance and insurance</v>
      </c>
      <c r="B18" s="11">
        <v>10.020000000000024</v>
      </c>
      <c r="C18" s="11">
        <v>7.1810000000000027</v>
      </c>
      <c r="D18" s="11">
        <v>7.3129999999999926</v>
      </c>
      <c r="E18" s="11">
        <v>7.3129999999999979</v>
      </c>
      <c r="F18" s="11">
        <v>6.9470000000000063</v>
      </c>
      <c r="G18" s="11"/>
    </row>
    <row r="19" spans="1:7" x14ac:dyDescent="0.2">
      <c r="A19" s="10" t="str">
        <f>name!B18</f>
        <v>Real estate</v>
      </c>
      <c r="B19" s="11">
        <v>6.3900000000000112</v>
      </c>
      <c r="C19" s="11">
        <v>6.7520000000000087</v>
      </c>
      <c r="D19" s="11">
        <v>6.7990000000000022</v>
      </c>
      <c r="E19" s="11">
        <v>6.8569999999999887</v>
      </c>
      <c r="F19" s="11">
        <v>7.6640000000000077</v>
      </c>
      <c r="G19" s="11"/>
    </row>
    <row r="20" spans="1:7" x14ac:dyDescent="0.2">
      <c r="A20" s="10" t="str">
        <f>name!B19</f>
        <v>Professional services</v>
      </c>
      <c r="B20" s="11">
        <v>29.743000000000002</v>
      </c>
      <c r="C20" s="11">
        <v>31.961999999999993</v>
      </c>
      <c r="D20" s="11">
        <v>31.908999999999953</v>
      </c>
      <c r="E20" s="11">
        <v>32.993999999999978</v>
      </c>
      <c r="F20" s="11">
        <v>34.909000000000127</v>
      </c>
      <c r="G20" s="11"/>
    </row>
    <row r="21" spans="1:7" x14ac:dyDescent="0.2">
      <c r="A21" s="10" t="str">
        <f>name!B20</f>
        <v>Support services</v>
      </c>
      <c r="B21" s="11">
        <v>39.78100000000002</v>
      </c>
      <c r="C21" s="11">
        <v>39.760000000000005</v>
      </c>
      <c r="D21" s="11">
        <v>35.763999999999996</v>
      </c>
      <c r="E21" s="11">
        <v>38.740000000000073</v>
      </c>
      <c r="F21" s="11">
        <v>41.908999999999963</v>
      </c>
      <c r="G21" s="11"/>
    </row>
    <row r="22" spans="1:7" x14ac:dyDescent="0.2">
      <c r="A22" s="10" t="str">
        <f>name!B21</f>
        <v>Public admin. and defence</v>
      </c>
      <c r="B22" s="11">
        <v>19.364999999999984</v>
      </c>
      <c r="C22" s="11">
        <v>17.937999999999967</v>
      </c>
      <c r="D22" s="11">
        <v>17.79000000000001</v>
      </c>
      <c r="E22" s="11">
        <v>18.009</v>
      </c>
      <c r="F22" s="11">
        <v>18.591999999999981</v>
      </c>
      <c r="G22" s="11"/>
    </row>
    <row r="23" spans="1:7" x14ac:dyDescent="0.2">
      <c r="A23" s="10" t="str">
        <f>name!B22</f>
        <v>Education</v>
      </c>
      <c r="B23" s="11">
        <v>40.764000000000038</v>
      </c>
      <c r="C23" s="11">
        <v>39.78700000000007</v>
      </c>
      <c r="D23" s="11">
        <v>40.200000000000017</v>
      </c>
      <c r="E23" s="11">
        <v>40.948999999999991</v>
      </c>
      <c r="F23" s="11">
        <v>42.693999999999939</v>
      </c>
      <c r="G23" s="11"/>
    </row>
    <row r="24" spans="1:7" x14ac:dyDescent="0.2">
      <c r="A24" s="10" t="str">
        <f>name!B23</f>
        <v>Health and social work</v>
      </c>
      <c r="B24" s="11">
        <v>63.528000000000141</v>
      </c>
      <c r="C24" s="11">
        <v>69.122</v>
      </c>
      <c r="D24" s="11">
        <v>68.439999999999912</v>
      </c>
      <c r="E24" s="11">
        <v>72.360999999999891</v>
      </c>
      <c r="F24" s="11">
        <v>76.088000000000008</v>
      </c>
      <c r="G24" s="11"/>
    </row>
    <row r="25" spans="1:7" x14ac:dyDescent="0.2">
      <c r="A25" s="10" t="str">
        <f>name!B24</f>
        <v>Arts and entertainment</v>
      </c>
      <c r="B25" s="11">
        <v>18.185000000000016</v>
      </c>
      <c r="C25" s="11">
        <v>18.185000000000006</v>
      </c>
      <c r="D25" s="11">
        <v>17.263999999999974</v>
      </c>
      <c r="E25" s="11">
        <v>17.079000000000001</v>
      </c>
      <c r="F25" s="11">
        <v>18.637000000000018</v>
      </c>
      <c r="G25" s="11"/>
    </row>
    <row r="26" spans="1:7" x14ac:dyDescent="0.2">
      <c r="A26" s="10" t="str">
        <f>name!B25</f>
        <v>Other services</v>
      </c>
      <c r="B26" s="11">
        <v>14.825000000000017</v>
      </c>
      <c r="C26" s="11">
        <v>14.132999999999981</v>
      </c>
      <c r="D26" s="11">
        <v>13.546000000000015</v>
      </c>
      <c r="E26" s="11">
        <v>13.251999999999994</v>
      </c>
      <c r="F26" s="11">
        <v>13.252999999999975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526.58100000000024</v>
      </c>
      <c r="C28" s="11">
        <f t="shared" ref="C28:F28" si="0">SUM(C5:C26)</f>
        <v>543.27399999999989</v>
      </c>
      <c r="D28" s="11">
        <f t="shared" si="0"/>
        <v>528.02700000000004</v>
      </c>
      <c r="E28" s="11">
        <f t="shared" si="0"/>
        <v>545.97099999999966</v>
      </c>
      <c r="F28" s="11">
        <f t="shared" si="0"/>
        <v>565.89699999999948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1.6003235969394989</v>
      </c>
      <c r="C32" s="18">
        <f t="shared" ref="C32:E32" si="1">C5/C$28*100</f>
        <v>1.3324767980797909</v>
      </c>
      <c r="D32" s="18">
        <f t="shared" si="1"/>
        <v>0.92362701149751802</v>
      </c>
      <c r="E32" s="18">
        <f t="shared" si="1"/>
        <v>0.9350313478188419</v>
      </c>
      <c r="F32" s="18">
        <f>F5/F$28*100</f>
        <v>0.90334460157943886</v>
      </c>
    </row>
    <row r="33" spans="1:6" x14ac:dyDescent="0.2">
      <c r="A33" t="str">
        <f>$A$6</f>
        <v>Mining and quarrying</v>
      </c>
      <c r="B33" s="18">
        <f t="shared" ref="B33:F53" si="2">B6/B$28*100</f>
        <v>6.9315072135151187E-2</v>
      </c>
      <c r="C33" s="18">
        <f t="shared" si="2"/>
        <v>0.11669986047556095</v>
      </c>
      <c r="D33" s="18">
        <f t="shared" si="2"/>
        <v>0.12783437210597196</v>
      </c>
      <c r="E33" s="18">
        <f t="shared" si="2"/>
        <v>8.864939712915143E-2</v>
      </c>
      <c r="F33" s="18">
        <f t="shared" si="2"/>
        <v>5.1246074815735149E-2</v>
      </c>
    </row>
    <row r="34" spans="1:6" x14ac:dyDescent="0.2">
      <c r="A34" t="str">
        <f>$A$7</f>
        <v>Food drink and tobacco</v>
      </c>
      <c r="B34" s="18">
        <f t="shared" si="2"/>
        <v>1.5847514437474945</v>
      </c>
      <c r="C34" s="18">
        <f t="shared" si="2"/>
        <v>1.3354219049687619</v>
      </c>
      <c r="D34" s="18">
        <f t="shared" si="2"/>
        <v>1.3599683349525671</v>
      </c>
      <c r="E34" s="18">
        <f t="shared" si="2"/>
        <v>1.3269935582659196</v>
      </c>
      <c r="F34" s="18">
        <f t="shared" si="2"/>
        <v>1.2378577727042162</v>
      </c>
    </row>
    <row r="35" spans="1:6" x14ac:dyDescent="0.2">
      <c r="A35" t="str">
        <f>$A$8</f>
        <v>Engineering</v>
      </c>
      <c r="B35" s="18">
        <f t="shared" si="2"/>
        <v>2.2211207772403512</v>
      </c>
      <c r="C35" s="18">
        <f t="shared" si="2"/>
        <v>2.4276884224166815</v>
      </c>
      <c r="D35" s="18">
        <f t="shared" si="2"/>
        <v>2.2841634992149995</v>
      </c>
      <c r="E35" s="18">
        <f t="shared" si="2"/>
        <v>2.3821778079788132</v>
      </c>
      <c r="F35" s="18">
        <f t="shared" si="2"/>
        <v>2.0740523452147626</v>
      </c>
    </row>
    <row r="36" spans="1:6" x14ac:dyDescent="0.2">
      <c r="A36" t="str">
        <f>$A$9</f>
        <v>Rest of manufacturing</v>
      </c>
      <c r="B36" s="18">
        <f t="shared" si="2"/>
        <v>8.2397579859508863</v>
      </c>
      <c r="C36" s="18">
        <f t="shared" si="2"/>
        <v>8.0740105361199017</v>
      </c>
      <c r="D36" s="18">
        <f t="shared" si="2"/>
        <v>7.9872809534361044</v>
      </c>
      <c r="E36" s="18">
        <f t="shared" si="2"/>
        <v>7.6190859954100159</v>
      </c>
      <c r="F36" s="18">
        <f t="shared" si="2"/>
        <v>6.7789721451076588</v>
      </c>
    </row>
    <row r="37" spans="1:6" x14ac:dyDescent="0.2">
      <c r="A37" t="str">
        <f>$A$10</f>
        <v>Electricity and gas</v>
      </c>
      <c r="B37" s="18">
        <f t="shared" si="2"/>
        <v>0.12647626860824818</v>
      </c>
      <c r="C37" s="18">
        <f t="shared" si="2"/>
        <v>7.9517886002275204E-2</v>
      </c>
      <c r="D37" s="18">
        <f t="shared" si="2"/>
        <v>9.2419516426243381E-2</v>
      </c>
      <c r="E37" s="18">
        <f t="shared" si="2"/>
        <v>8.4986198900674215E-2</v>
      </c>
      <c r="F37" s="18">
        <f t="shared" si="2"/>
        <v>8.040332427986023E-2</v>
      </c>
    </row>
    <row r="38" spans="1:6" x14ac:dyDescent="0.2">
      <c r="A38" t="str">
        <f>$A$11</f>
        <v>Water and sewerage</v>
      </c>
      <c r="B38" s="18">
        <f t="shared" si="2"/>
        <v>0.64871311346212335</v>
      </c>
      <c r="C38" s="18">
        <f t="shared" si="2"/>
        <v>0.72210339534010448</v>
      </c>
      <c r="D38" s="18">
        <f t="shared" si="2"/>
        <v>0.6666325775007711</v>
      </c>
      <c r="E38" s="18">
        <f t="shared" si="2"/>
        <v>0.65864304148022579</v>
      </c>
      <c r="F38" s="18">
        <f t="shared" si="2"/>
        <v>0.65188541377671128</v>
      </c>
    </row>
    <row r="39" spans="1:6" x14ac:dyDescent="0.2">
      <c r="A39" t="str">
        <f>$A$12</f>
        <v>Construction</v>
      </c>
      <c r="B39" s="18">
        <f t="shared" si="2"/>
        <v>6.8639012801449404</v>
      </c>
      <c r="C39" s="18">
        <f t="shared" si="2"/>
        <v>8.1406435794828873</v>
      </c>
      <c r="D39" s="18">
        <f t="shared" si="2"/>
        <v>7.8859603770261577</v>
      </c>
      <c r="E39" s="18">
        <f t="shared" si="2"/>
        <v>7.6062648016103545</v>
      </c>
      <c r="F39" s="18">
        <f t="shared" si="2"/>
        <v>7.4665531006525923</v>
      </c>
    </row>
    <row r="40" spans="1:6" x14ac:dyDescent="0.2">
      <c r="A40" t="str">
        <f>$A$13</f>
        <v>Wholesale and retail trade</v>
      </c>
      <c r="B40" s="18">
        <f t="shared" si="2"/>
        <v>17.213116310691049</v>
      </c>
      <c r="C40" s="18">
        <f t="shared" si="2"/>
        <v>16.117833726627772</v>
      </c>
      <c r="D40" s="18">
        <f t="shared" si="2"/>
        <v>16.239889248087721</v>
      </c>
      <c r="E40" s="18">
        <f t="shared" si="2"/>
        <v>15.871538964523731</v>
      </c>
      <c r="F40" s="18">
        <f t="shared" si="2"/>
        <v>15.479141963996959</v>
      </c>
    </row>
    <row r="41" spans="1:6" x14ac:dyDescent="0.2">
      <c r="A41" t="str">
        <f>$A$14</f>
        <v>Transport and storage</v>
      </c>
      <c r="B41" s="18">
        <f t="shared" si="2"/>
        <v>6.6840619012079658</v>
      </c>
      <c r="C41" s="18">
        <f t="shared" si="2"/>
        <v>8.1038297433707598</v>
      </c>
      <c r="D41" s="18">
        <f t="shared" si="2"/>
        <v>8.0124690593473442</v>
      </c>
      <c r="E41" s="18">
        <f t="shared" si="2"/>
        <v>8.7154812251932849</v>
      </c>
      <c r="F41" s="18">
        <f t="shared" si="2"/>
        <v>8.9936861301615263</v>
      </c>
    </row>
    <row r="42" spans="1:6" x14ac:dyDescent="0.2">
      <c r="A42" t="str">
        <f>$A$15</f>
        <v>Accommodation and food</v>
      </c>
      <c r="B42" s="18">
        <f t="shared" si="2"/>
        <v>6.4166766366427801</v>
      </c>
      <c r="C42" s="18">
        <f t="shared" si="2"/>
        <v>5.9951332108659665</v>
      </c>
      <c r="D42" s="18">
        <f t="shared" si="2"/>
        <v>6.3218358152139995</v>
      </c>
      <c r="E42" s="18">
        <f t="shared" si="2"/>
        <v>6.4609658754769113</v>
      </c>
      <c r="F42" s="18">
        <f t="shared" si="2"/>
        <v>7.2315279989114689</v>
      </c>
    </row>
    <row r="43" spans="1:6" x14ac:dyDescent="0.2">
      <c r="A43" t="str">
        <f>$A$16</f>
        <v>Media</v>
      </c>
      <c r="B43" s="18">
        <f t="shared" si="2"/>
        <v>0.35322201142844051</v>
      </c>
      <c r="C43" s="18">
        <f t="shared" si="2"/>
        <v>0.38893817852501628</v>
      </c>
      <c r="D43" s="18">
        <f t="shared" si="2"/>
        <v>0.47270310040963903</v>
      </c>
      <c r="E43" s="18">
        <f t="shared" si="2"/>
        <v>0.44910810281132185</v>
      </c>
      <c r="F43" s="18">
        <f t="shared" si="2"/>
        <v>0.44018611160688298</v>
      </c>
    </row>
    <row r="44" spans="1:6" x14ac:dyDescent="0.2">
      <c r="A44" t="str">
        <f>$A$17</f>
        <v>Information technology</v>
      </c>
      <c r="B44" s="18">
        <f t="shared" si="2"/>
        <v>1.9075887660208031</v>
      </c>
      <c r="C44" s="18">
        <f t="shared" si="2"/>
        <v>2.1018859728240336</v>
      </c>
      <c r="D44" s="18">
        <f t="shared" si="2"/>
        <v>2.3576445901440599</v>
      </c>
      <c r="E44" s="18">
        <f t="shared" si="2"/>
        <v>2.4591049707768216</v>
      </c>
      <c r="F44" s="18">
        <f t="shared" si="2"/>
        <v>2.5439258380942089</v>
      </c>
    </row>
    <row r="45" spans="1:6" x14ac:dyDescent="0.2">
      <c r="A45" t="str">
        <f>$A$18</f>
        <v>Finance and insurance</v>
      </c>
      <c r="B45" s="18">
        <f t="shared" si="2"/>
        <v>1.9028411583403162</v>
      </c>
      <c r="C45" s="18">
        <f t="shared" si="2"/>
        <v>1.3218007856072633</v>
      </c>
      <c r="D45" s="18">
        <f t="shared" si="2"/>
        <v>1.3849670566088461</v>
      </c>
      <c r="E45" s="18">
        <f t="shared" si="2"/>
        <v>1.3394484322427387</v>
      </c>
      <c r="F45" s="18">
        <f t="shared" si="2"/>
        <v>1.2276085577410751</v>
      </c>
    </row>
    <row r="46" spans="1:6" x14ac:dyDescent="0.2">
      <c r="A46" t="str">
        <f>$A$19</f>
        <v>Real estate</v>
      </c>
      <c r="B46" s="18">
        <f t="shared" si="2"/>
        <v>1.2134885231331949</v>
      </c>
      <c r="C46" s="18">
        <f t="shared" si="2"/>
        <v>1.2428351071466719</v>
      </c>
      <c r="D46" s="18">
        <f t="shared" si="2"/>
        <v>1.2876235495533375</v>
      </c>
      <c r="E46" s="18">
        <f t="shared" si="2"/>
        <v>1.2559275126334537</v>
      </c>
      <c r="F46" s="18">
        <f t="shared" si="2"/>
        <v>1.3543100599579101</v>
      </c>
    </row>
    <row r="47" spans="1:6" x14ac:dyDescent="0.2">
      <c r="A47" s="10" t="str">
        <f>$A$20</f>
        <v>Professional services</v>
      </c>
      <c r="B47" s="18">
        <f t="shared" si="2"/>
        <v>5.6483238096323243</v>
      </c>
      <c r="C47" s="18">
        <f t="shared" si="2"/>
        <v>5.8832191490849919</v>
      </c>
      <c r="D47" s="18">
        <f t="shared" si="2"/>
        <v>6.0430621918954808</v>
      </c>
      <c r="E47" s="18">
        <f t="shared" si="2"/>
        <v>6.0431781175190622</v>
      </c>
      <c r="F47" s="18">
        <f t="shared" si="2"/>
        <v>6.1687904335948343</v>
      </c>
    </row>
    <row r="48" spans="1:6" x14ac:dyDescent="0.2">
      <c r="A48" s="10" t="str">
        <f>$A$21</f>
        <v>Support services</v>
      </c>
      <c r="B48" s="18">
        <f t="shared" si="2"/>
        <v>7.5545832455025916</v>
      </c>
      <c r="C48" s="18">
        <f t="shared" si="2"/>
        <v>7.318590619098285</v>
      </c>
      <c r="D48" s="18">
        <f t="shared" si="2"/>
        <v>6.7731384948118176</v>
      </c>
      <c r="E48" s="18">
        <f t="shared" si="2"/>
        <v>7.0956149685606196</v>
      </c>
      <c r="F48" s="18">
        <f t="shared" si="2"/>
        <v>7.4057646532849617</v>
      </c>
    </row>
    <row r="49" spans="1:9" x14ac:dyDescent="0.2">
      <c r="A49" s="10" t="str">
        <f>$A$22</f>
        <v>Public admin. and defence</v>
      </c>
      <c r="B49" s="18">
        <f t="shared" si="2"/>
        <v>3.6774969093073957</v>
      </c>
      <c r="C49" s="18">
        <f t="shared" si="2"/>
        <v>3.3018329609000188</v>
      </c>
      <c r="D49" s="18">
        <f t="shared" si="2"/>
        <v>3.3691458959485039</v>
      </c>
      <c r="E49" s="18">
        <f t="shared" si="2"/>
        <v>3.2985268448324203</v>
      </c>
      <c r="F49" s="18">
        <f t="shared" si="2"/>
        <v>3.2854035274970528</v>
      </c>
    </row>
    <row r="50" spans="1:9" x14ac:dyDescent="0.2">
      <c r="A50" s="10" t="str">
        <f>$A$23</f>
        <v>Education</v>
      </c>
      <c r="B50" s="18">
        <f t="shared" si="2"/>
        <v>7.7412591794994547</v>
      </c>
      <c r="C50" s="18">
        <f t="shared" si="2"/>
        <v>7.323560486973439</v>
      </c>
      <c r="D50" s="18">
        <f t="shared" si="2"/>
        <v>7.6132470498667715</v>
      </c>
      <c r="E50" s="18">
        <f t="shared" si="2"/>
        <v>7.5002152128959265</v>
      </c>
      <c r="F50" s="18">
        <f t="shared" si="2"/>
        <v>7.5444824764930685</v>
      </c>
    </row>
    <row r="51" spans="1:9" x14ac:dyDescent="0.2">
      <c r="A51" s="10" t="str">
        <f>$A$24</f>
        <v>Health and social work</v>
      </c>
      <c r="B51" s="18">
        <f t="shared" si="2"/>
        <v>12.064240829046264</v>
      </c>
      <c r="C51" s="18">
        <f t="shared" si="2"/>
        <v>12.723229898725139</v>
      </c>
      <c r="D51" s="18">
        <f t="shared" si="2"/>
        <v>12.961458410270668</v>
      </c>
      <c r="E51" s="18">
        <f t="shared" si="2"/>
        <v>13.253634350542418</v>
      </c>
      <c r="F51" s="18">
        <f t="shared" si="2"/>
        <v>13.445556346826379</v>
      </c>
    </row>
    <row r="52" spans="1:9" x14ac:dyDescent="0.2">
      <c r="A52" s="10" t="str">
        <f>$A$25</f>
        <v>Arts and entertainment</v>
      </c>
      <c r="B52" s="18">
        <f t="shared" si="2"/>
        <v>3.4534098267882825</v>
      </c>
      <c r="C52" s="18">
        <f t="shared" si="2"/>
        <v>3.3472980484985495</v>
      </c>
      <c r="D52" s="18">
        <f t="shared" si="2"/>
        <v>3.2695297778333257</v>
      </c>
      <c r="E52" s="18">
        <f t="shared" si="2"/>
        <v>3.1281881272082237</v>
      </c>
      <c r="F52" s="18">
        <f t="shared" si="2"/>
        <v>3.2933555046236394</v>
      </c>
    </row>
    <row r="53" spans="1:9" x14ac:dyDescent="0.2">
      <c r="A53" s="10" t="str">
        <f>$A$26</f>
        <v>Other services</v>
      </c>
      <c r="B53" s="18">
        <f t="shared" si="2"/>
        <v>2.8153313545304539</v>
      </c>
      <c r="C53" s="18">
        <f t="shared" si="2"/>
        <v>2.6014497288660938</v>
      </c>
      <c r="D53" s="18">
        <f t="shared" si="2"/>
        <v>2.565399117848143</v>
      </c>
      <c r="E53" s="18">
        <f t="shared" si="2"/>
        <v>2.4272351461890835</v>
      </c>
      <c r="F53" s="18">
        <f t="shared" si="2"/>
        <v>2.3419456190790879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Stoke-on-Trent and Staffordshire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-3.727689316248417</v>
      </c>
      <c r="C63" s="18">
        <f>IF(AND(D$3-C$3 &lt;&gt; 0,C5&lt;&gt;0,D5&lt;&gt;0),(EXP(LN(D5/C5)/(D$3-C$3))-1)*100,0)</f>
        <v>-32.628816134825264</v>
      </c>
      <c r="D63" s="18">
        <f t="shared" ref="B63:E78" si="3">IF(AND(E$3-D$3 &lt;&gt; 0,D5&lt;&gt;0,E5&lt;&gt;0),(EXP(LN(E5/D5)/(E$3-D$3))-1)*100,0)</f>
        <v>0.9179914287034352</v>
      </c>
      <c r="E63" s="18">
        <f t="shared" si="3"/>
        <v>1.3703593442615514E-2</v>
      </c>
      <c r="F63" s="18">
        <f>IF(AND(F$3-D$3 &lt;&gt; 0,D5&lt;&gt;0,F5&lt;&gt;0),(EXP(LN(F5/D5)/(F$3-D$3))-1)*100,0)</f>
        <v>0.3142289363051054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14.801905961733809</v>
      </c>
      <c r="C64" s="18">
        <f t="shared" ref="C64:C78" si="4">IF(AND(D$3-C$3 &lt;&gt; 0,C6&lt;&gt;0,D6&lt;&gt;0),(EXP(LN(D6/C6)/(D$3-C$3))-1)*100,0)</f>
        <v>6.4668769716091257</v>
      </c>
      <c r="D64" s="18">
        <f t="shared" si="3"/>
        <v>-6.4360996417289096</v>
      </c>
      <c r="E64" s="18">
        <f t="shared" si="3"/>
        <v>-4.9930746262627279</v>
      </c>
      <c r="F64" s="18">
        <f t="shared" ref="F64:F84" si="5">IF(AND(F$3-D$3 &lt;&gt; 0,D6&lt;&gt;0,F6&lt;&gt;0),(EXP(LN(F6/D6)/(F$3-D$3))-1)*100,0)</f>
        <v>-5.4765390102835649</v>
      </c>
    </row>
    <row r="65" spans="1:6" x14ac:dyDescent="0.2">
      <c r="A65" t="str">
        <f>$A$7</f>
        <v>Food drink and tobacco</v>
      </c>
      <c r="B65" s="18">
        <f t="shared" si="3"/>
        <v>-3.4387745005581283</v>
      </c>
      <c r="C65" s="18">
        <f t="shared" si="4"/>
        <v>-1.0199862164024687</v>
      </c>
      <c r="D65" s="18">
        <f t="shared" si="3"/>
        <v>0.17761608372588444</v>
      </c>
      <c r="E65" s="18">
        <f t="shared" si="3"/>
        <v>-0.33630717614026029</v>
      </c>
      <c r="F65" s="18">
        <f t="shared" si="5"/>
        <v>-0.16529303593253442</v>
      </c>
    </row>
    <row r="66" spans="1:6" x14ac:dyDescent="0.2">
      <c r="A66" t="str">
        <f>$A$8</f>
        <v>Engineering</v>
      </c>
      <c r="B66" s="18">
        <f t="shared" si="3"/>
        <v>3.0489633336224564</v>
      </c>
      <c r="C66" s="18">
        <f t="shared" si="4"/>
        <v>-8.5525816968686996</v>
      </c>
      <c r="D66" s="18">
        <f t="shared" si="3"/>
        <v>1.5201115858840542</v>
      </c>
      <c r="E66" s="18">
        <f t="shared" si="3"/>
        <v>-1.0213934275183578</v>
      </c>
      <c r="F66" s="18">
        <f t="shared" si="5"/>
        <v>-0.18137439404199984</v>
      </c>
    </row>
    <row r="67" spans="1:6" x14ac:dyDescent="0.2">
      <c r="A67" t="str">
        <f>$A$9</f>
        <v>Rest of manufacturing</v>
      </c>
      <c r="B67" s="18">
        <f t="shared" si="3"/>
        <v>0.27257043311559315</v>
      </c>
      <c r="C67" s="18">
        <f t="shared" si="4"/>
        <v>-3.8505380266276701</v>
      </c>
      <c r="D67" s="18">
        <f t="shared" si="3"/>
        <v>-0.27513160221923627</v>
      </c>
      <c r="E67" s="18">
        <f t="shared" si="3"/>
        <v>-0.80657660227728689</v>
      </c>
      <c r="F67" s="18">
        <f t="shared" si="5"/>
        <v>-0.62974369767746508</v>
      </c>
    </row>
    <row r="68" spans="1:6" x14ac:dyDescent="0.2">
      <c r="A68" t="str">
        <f>$A$10</f>
        <v>Electricity and gas</v>
      </c>
      <c r="B68" s="18">
        <f t="shared" si="3"/>
        <v>-10.256628865590866</v>
      </c>
      <c r="C68" s="18">
        <f t="shared" si="4"/>
        <v>12.962962962962866</v>
      </c>
      <c r="D68" s="18">
        <f t="shared" si="3"/>
        <v>-1.0035475887517631</v>
      </c>
      <c r="E68" s="18">
        <f t="shared" si="3"/>
        <v>-0.19567963004204492</v>
      </c>
      <c r="F68" s="18">
        <f t="shared" si="5"/>
        <v>-0.46569882395157691</v>
      </c>
    </row>
    <row r="69" spans="1:6" x14ac:dyDescent="0.2">
      <c r="A69" t="str">
        <f>$A$11</f>
        <v>Water and sewerage</v>
      </c>
      <c r="B69" s="18">
        <f t="shared" si="3"/>
        <v>3.5202021810488482</v>
      </c>
      <c r="C69" s="18">
        <f t="shared" si="4"/>
        <v>-10.272750446087208</v>
      </c>
      <c r="D69" s="18">
        <f t="shared" si="3"/>
        <v>0.42813643647454658</v>
      </c>
      <c r="E69" s="18">
        <f t="shared" si="3"/>
        <v>0.25565927242485742</v>
      </c>
      <c r="F69" s="18">
        <f t="shared" si="5"/>
        <v>0.31311872245898265</v>
      </c>
    </row>
    <row r="70" spans="1:6" x14ac:dyDescent="0.2">
      <c r="A70" t="str">
        <f>$A$12</f>
        <v>Construction</v>
      </c>
      <c r="B70" s="18">
        <f t="shared" si="3"/>
        <v>5.1744772225350788</v>
      </c>
      <c r="C70" s="18">
        <f t="shared" si="4"/>
        <v>-5.8472391805723838</v>
      </c>
      <c r="D70" s="18">
        <f t="shared" si="3"/>
        <v>-5.3852398824472125E-2</v>
      </c>
      <c r="E70" s="18">
        <f t="shared" si="3"/>
        <v>0.17322444725336172</v>
      </c>
      <c r="F70" s="18">
        <f t="shared" si="5"/>
        <v>9.7474898949223565E-2</v>
      </c>
    </row>
    <row r="71" spans="1:6" x14ac:dyDescent="0.2">
      <c r="A71" t="str">
        <f>$A$13</f>
        <v>Wholesale and retail trade</v>
      </c>
      <c r="B71" s="18">
        <f t="shared" si="3"/>
        <v>-0.85970062553382132</v>
      </c>
      <c r="C71" s="18">
        <f t="shared" si="4"/>
        <v>-2.0704855876839789</v>
      </c>
      <c r="D71" s="18">
        <f t="shared" si="3"/>
        <v>0.20972822330040941</v>
      </c>
      <c r="E71" s="18">
        <f t="shared" si="3"/>
        <v>0.10818004223709377</v>
      </c>
      <c r="F71" s="18">
        <f t="shared" si="5"/>
        <v>0.14201799693769335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5.7549965157451366</v>
      </c>
      <c r="C72" s="18">
        <f t="shared" si="4"/>
        <v>-3.9022395856994629</v>
      </c>
      <c r="D72" s="18">
        <f t="shared" si="3"/>
        <v>2.3782473022711192</v>
      </c>
      <c r="E72" s="18">
        <f t="shared" si="3"/>
        <v>0.67494874770244184</v>
      </c>
      <c r="F72" s="18">
        <f t="shared" si="5"/>
        <v>1.2395427209162868</v>
      </c>
    </row>
    <row r="73" spans="1:6" x14ac:dyDescent="0.2">
      <c r="A73" t="str">
        <f>$A$15</f>
        <v>Accommodation and food</v>
      </c>
      <c r="B73" s="18">
        <f t="shared" si="6"/>
        <v>-0.91438599237736451</v>
      </c>
      <c r="C73" s="18">
        <f>IF(AND(D$3-C$3 &lt;&gt; 0,C15&lt;&gt;0,D15&lt;&gt;0),(EXP(LN(D15/C15)/(D$3-C$3))-1)*100,0)</f>
        <v>2.4900214921709019</v>
      </c>
      <c r="D73" s="18">
        <f t="shared" si="3"/>
        <v>1.1098662582337493</v>
      </c>
      <c r="E73" s="18">
        <f t="shared" si="3"/>
        <v>1.4962611083177757</v>
      </c>
      <c r="F73" s="18">
        <f t="shared" si="5"/>
        <v>1.3672990339703039</v>
      </c>
    </row>
    <row r="74" spans="1:6" x14ac:dyDescent="0.2">
      <c r="A74" t="str">
        <f>$A$16</f>
        <v>Media</v>
      </c>
      <c r="B74" s="18">
        <f t="shared" si="6"/>
        <v>3.2396772583147548</v>
      </c>
      <c r="C74" s="18">
        <f>IF(AND(D$3-C$3 &lt;&gt; 0,C16&lt;&gt;0,D16&lt;&gt;0),(EXP(LN(D16/C16)/(D$3-C$3))-1)*100,0)</f>
        <v>18.125887363937963</v>
      </c>
      <c r="D74" s="18">
        <f t="shared" si="3"/>
        <v>-0.35507675490630275</v>
      </c>
      <c r="E74" s="18">
        <f t="shared" si="3"/>
        <v>0.15792675522185995</v>
      </c>
      <c r="F74" s="18">
        <f t="shared" si="5"/>
        <v>-1.3367201357616931E-2</v>
      </c>
    </row>
    <row r="75" spans="1:6" x14ac:dyDescent="0.2">
      <c r="A75" t="str">
        <f>$A$17</f>
        <v>Information technology</v>
      </c>
      <c r="B75" s="18">
        <f t="shared" si="6"/>
        <v>3.25700711936594</v>
      </c>
      <c r="C75" s="18">
        <f t="shared" si="4"/>
        <v>9.0200542954719012</v>
      </c>
      <c r="D75" s="18">
        <f t="shared" si="3"/>
        <v>1.5225307226449658</v>
      </c>
      <c r="E75" s="18">
        <f t="shared" si="3"/>
        <v>0.70001135227393263</v>
      </c>
      <c r="F75" s="18">
        <f t="shared" si="5"/>
        <v>0.97344136123191927</v>
      </c>
    </row>
    <row r="76" spans="1:6" x14ac:dyDescent="0.2">
      <c r="A76" t="str">
        <f>$A$18</f>
        <v>Finance and insurance</v>
      </c>
      <c r="B76" s="18">
        <f t="shared" si="6"/>
        <v>-7.9912138282425378</v>
      </c>
      <c r="C76" s="18">
        <f t="shared" si="4"/>
        <v>1.8381840969222907</v>
      </c>
      <c r="D76" s="18">
        <f t="shared" si="3"/>
        <v>2.2204460492503131E-14</v>
      </c>
      <c r="E76" s="18">
        <f t="shared" si="3"/>
        <v>-0.51212091227522683</v>
      </c>
      <c r="F76" s="18">
        <f t="shared" si="5"/>
        <v>-0.34170601547698354</v>
      </c>
    </row>
    <row r="77" spans="1:6" x14ac:dyDescent="0.2">
      <c r="A77" t="str">
        <f>$A$19</f>
        <v>Real estate</v>
      </c>
      <c r="B77" s="18">
        <f t="shared" si="6"/>
        <v>1.3871450244990813</v>
      </c>
      <c r="C77" s="18">
        <f t="shared" si="4"/>
        <v>0.69609004739326075</v>
      </c>
      <c r="D77" s="18">
        <f t="shared" si="3"/>
        <v>0.17003410949343323</v>
      </c>
      <c r="E77" s="18">
        <f t="shared" si="3"/>
        <v>1.1188529847684814</v>
      </c>
      <c r="F77" s="18">
        <f t="shared" si="5"/>
        <v>0.80158561922889504</v>
      </c>
    </row>
    <row r="78" spans="1:6" x14ac:dyDescent="0.2">
      <c r="A78" t="str">
        <f>$A$20</f>
        <v>Professional services</v>
      </c>
      <c r="B78" s="18">
        <f t="shared" si="6"/>
        <v>1.8151238813736592</v>
      </c>
      <c r="C78" s="18">
        <f t="shared" si="4"/>
        <v>-0.16582191352243481</v>
      </c>
      <c r="D78" s="18">
        <f t="shared" si="3"/>
        <v>0.67099364452043453</v>
      </c>
      <c r="E78" s="18">
        <f t="shared" si="3"/>
        <v>0.5657840348949339</v>
      </c>
      <c r="F78" s="18">
        <f t="shared" si="5"/>
        <v>0.60084168210952082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-1.3199868288837902E-2</v>
      </c>
      <c r="C79" s="18">
        <f t="shared" ref="C79:C84" si="8">IF(AND(D$3-C$3 &lt;&gt; 0,C21&lt;&gt;0,D21&lt;&gt;0),(EXP(LN(D21/C21)/(D$3-C$3))-1)*100,0)</f>
        <v>-10.050301810865214</v>
      </c>
      <c r="D79" s="18">
        <f t="shared" ref="D79:D84" si="9">IF(AND(E$3-D$3 &lt;&gt; 0,D21&lt;&gt;0,E21&lt;&gt;0),(EXP(LN(E21/D21)/(E$3-D$3))-1)*100,0)</f>
        <v>1.6114633887609475</v>
      </c>
      <c r="E79" s="18">
        <f t="shared" ref="E79:E84" si="10">IF(AND(F$3-E$3 &lt;&gt; 0,E21&lt;&gt;0,F21&lt;&gt;0),(EXP(LN(F21/E21)/(F$3-E$3))-1)*100,0)</f>
        <v>0.78937872462141456</v>
      </c>
      <c r="F79" s="18">
        <f t="shared" si="5"/>
        <v>1.0626652702484085</v>
      </c>
    </row>
    <row r="80" spans="1:6" x14ac:dyDescent="0.2">
      <c r="A80" s="10" t="str">
        <f>$A$22</f>
        <v>Public admin. and defence</v>
      </c>
      <c r="B80" s="18">
        <f t="shared" si="7"/>
        <v>-1.8954546176834119</v>
      </c>
      <c r="C80" s="18">
        <f t="shared" si="8"/>
        <v>-0.82506410971099342</v>
      </c>
      <c r="D80" s="18">
        <f t="shared" si="9"/>
        <v>0.24500226643546785</v>
      </c>
      <c r="E80" s="18">
        <f t="shared" si="10"/>
        <v>0.31910553849301415</v>
      </c>
      <c r="F80" s="18">
        <f t="shared" si="5"/>
        <v>0.29439836327931346</v>
      </c>
    </row>
    <row r="81" spans="1:6" x14ac:dyDescent="0.2">
      <c r="A81" s="10" t="str">
        <f>$A$23</f>
        <v>Education</v>
      </c>
      <c r="B81" s="18">
        <f t="shared" si="7"/>
        <v>-0.60464246539591038</v>
      </c>
      <c r="C81" s="18">
        <f t="shared" si="8"/>
        <v>1.0380274964183034</v>
      </c>
      <c r="D81" s="18">
        <f t="shared" si="9"/>
        <v>0.36989029893046421</v>
      </c>
      <c r="E81" s="18">
        <f t="shared" si="10"/>
        <v>0.41818200251113602</v>
      </c>
      <c r="F81" s="18">
        <f t="shared" si="5"/>
        <v>0.40208218687585173</v>
      </c>
    </row>
    <row r="82" spans="1:6" x14ac:dyDescent="0.2">
      <c r="A82" s="10" t="str">
        <f>$A$24</f>
        <v>Health and social work</v>
      </c>
      <c r="B82" s="18">
        <f t="shared" si="7"/>
        <v>2.1322214349406732</v>
      </c>
      <c r="C82" s="18">
        <f t="shared" si="8"/>
        <v>-0.98666126558850653</v>
      </c>
      <c r="D82" s="18">
        <f t="shared" si="9"/>
        <v>1.1204309570722382</v>
      </c>
      <c r="E82" s="18">
        <f t="shared" si="10"/>
        <v>0.5034941427140005</v>
      </c>
      <c r="F82" s="18">
        <f t="shared" si="5"/>
        <v>0.70872039409803911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-1.1102230246251565E-14</v>
      </c>
      <c r="C83" s="18">
        <f t="shared" si="8"/>
        <v>-5.0646136926039702</v>
      </c>
      <c r="D83" s="18">
        <f t="shared" si="9"/>
        <v>-0.21524341599065133</v>
      </c>
      <c r="E83" s="18">
        <f t="shared" si="10"/>
        <v>0.87681382387061468</v>
      </c>
      <c r="F83" s="18">
        <f t="shared" si="5"/>
        <v>0.51147320499285165</v>
      </c>
    </row>
    <row r="84" spans="1:6" x14ac:dyDescent="0.2">
      <c r="A84" s="10" t="str">
        <f>$A$26</f>
        <v>Other services</v>
      </c>
      <c r="B84" s="18">
        <f t="shared" si="7"/>
        <v>-1.1879489146462308</v>
      </c>
      <c r="C84" s="18">
        <f t="shared" si="8"/>
        <v>-4.1533998443357145</v>
      </c>
      <c r="D84" s="18">
        <f t="shared" si="9"/>
        <v>-0.43789475986925064</v>
      </c>
      <c r="E84" s="18">
        <f t="shared" si="10"/>
        <v>7.5457745583040747E-4</v>
      </c>
      <c r="F84" s="18">
        <f t="shared" si="5"/>
        <v>-0.14567618171635877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0.78326738499547854</v>
      </c>
      <c r="C86" s="18">
        <f>IF(AND(D$3-C$3 &lt;&gt; 0,C28&lt;&gt;0,D28&lt;&gt;0),(EXP(LN(D28/C28)/(D$3-C$3))-1)*100,0)</f>
        <v>-2.8065027960108235</v>
      </c>
      <c r="D86" s="18">
        <f>IF(AND(E$3-D$3 &lt;&gt; 0,D28&lt;&gt;0,E28&lt;&gt;0),(EXP(LN(E28/D28)/(E$3-D$3))-1)*100,0)</f>
        <v>0.67060740942896935</v>
      </c>
      <c r="E86" s="18">
        <f>IF(AND(F$3-E$3 &lt;&gt; 0,E28&lt;&gt;0,F28&lt;&gt;0),(EXP(LN(F28/E28)/(F$3-E$3))-1)*100,0)</f>
        <v>0.35910546481654482</v>
      </c>
      <c r="F86" s="18">
        <f>IF(AND(F$3-D$3 &lt;&gt; 0,D28&lt;&gt;0,F28&lt;&gt;0),(EXP(LN(F28/D28)/(F$3-D$3))-1)*100,0)</f>
        <v>0.46283220204645925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-1.1879999999999855</v>
      </c>
      <c r="C90" s="27">
        <f>D5-C5</f>
        <v>-2.3620000000000019</v>
      </c>
      <c r="D90" s="27">
        <f t="shared" si="11"/>
        <v>0.22800000000000598</v>
      </c>
      <c r="E90" s="27">
        <f t="shared" si="11"/>
        <v>6.9999999999872387E-3</v>
      </c>
      <c r="F90" s="27">
        <f>F5-D5</f>
        <v>0.23499999999999321</v>
      </c>
    </row>
    <row r="91" spans="1:6" x14ac:dyDescent="0.2">
      <c r="A91" t="str">
        <f>$A$6</f>
        <v>Mining and quarrying</v>
      </c>
      <c r="B91" s="27">
        <f t="shared" si="11"/>
        <v>0.26899999999999824</v>
      </c>
      <c r="C91" s="27">
        <f t="shared" ref="C91:C105" si="12">D6-C6</f>
        <v>4.1000000000001813E-2</v>
      </c>
      <c r="D91" s="27">
        <f t="shared" si="11"/>
        <v>-0.19100000000000167</v>
      </c>
      <c r="E91" s="27">
        <f t="shared" si="11"/>
        <v>-0.19399999999999862</v>
      </c>
      <c r="F91" s="27">
        <f t="shared" ref="F91:F111" si="13">F6-D6</f>
        <v>-0.38500000000000029</v>
      </c>
    </row>
    <row r="92" spans="1:6" x14ac:dyDescent="0.2">
      <c r="A92" t="str">
        <f>$A$7</f>
        <v>Food drink and tobacco</v>
      </c>
      <c r="B92" s="27">
        <f t="shared" si="11"/>
        <v>-1.090000000000007</v>
      </c>
      <c r="C92" s="27">
        <f t="shared" si="12"/>
        <v>-7.3999999999998956E-2</v>
      </c>
      <c r="D92" s="27">
        <f t="shared" si="11"/>
        <v>6.400000000002759E-2</v>
      </c>
      <c r="E92" s="27">
        <f t="shared" si="11"/>
        <v>-0.2400000000000464</v>
      </c>
      <c r="F92" s="27">
        <f t="shared" si="13"/>
        <v>-0.17600000000001881</v>
      </c>
    </row>
    <row r="93" spans="1:6" x14ac:dyDescent="0.2">
      <c r="A93" t="str">
        <f>$A$8</f>
        <v>Engineering</v>
      </c>
      <c r="B93" s="27">
        <f t="shared" si="11"/>
        <v>1.4929999999999808</v>
      </c>
      <c r="C93" s="27">
        <f t="shared" si="12"/>
        <v>-1.1280000000000125</v>
      </c>
      <c r="D93" s="27">
        <f t="shared" si="11"/>
        <v>0.94500000000001094</v>
      </c>
      <c r="E93" s="27">
        <f t="shared" si="11"/>
        <v>-1.269000000000025</v>
      </c>
      <c r="F93" s="27">
        <f t="shared" si="13"/>
        <v>-0.32400000000001405</v>
      </c>
    </row>
    <row r="94" spans="1:6" x14ac:dyDescent="0.2">
      <c r="A94" t="str">
        <f>$A$9</f>
        <v>Rest of manufacturing</v>
      </c>
      <c r="B94" s="27">
        <f t="shared" si="11"/>
        <v>0.47499999999996589</v>
      </c>
      <c r="C94" s="27">
        <f t="shared" si="12"/>
        <v>-1.6889999999999645</v>
      </c>
      <c r="D94" s="27">
        <f t="shared" si="11"/>
        <v>-0.57700000000006924</v>
      </c>
      <c r="E94" s="27">
        <f t="shared" si="11"/>
        <v>-3.2360000000001392</v>
      </c>
      <c r="F94" s="27">
        <f t="shared" si="13"/>
        <v>-3.8130000000002084</v>
      </c>
    </row>
    <row r="95" spans="1:6" x14ac:dyDescent="0.2">
      <c r="A95" t="str">
        <f>$A$10</f>
        <v>Electricity and gas</v>
      </c>
      <c r="B95" s="27">
        <f t="shared" si="11"/>
        <v>-0.23399999999999921</v>
      </c>
      <c r="C95" s="27">
        <f t="shared" si="12"/>
        <v>5.5999999999999661E-2</v>
      </c>
      <c r="D95" s="27">
        <f t="shared" si="11"/>
        <v>-2.4000000000000465E-2</v>
      </c>
      <c r="E95" s="27">
        <f t="shared" si="11"/>
        <v>-8.9999999999994529E-3</v>
      </c>
      <c r="F95" s="27">
        <f t="shared" si="13"/>
        <v>-3.2999999999999918E-2</v>
      </c>
    </row>
    <row r="96" spans="1:6" x14ac:dyDescent="0.2">
      <c r="A96" t="str">
        <f>$A$11</f>
        <v>Water and sewerage</v>
      </c>
      <c r="B96" s="27">
        <f t="shared" si="11"/>
        <v>0.507000000000013</v>
      </c>
      <c r="C96" s="27">
        <f t="shared" si="12"/>
        <v>-0.40300000000000091</v>
      </c>
      <c r="D96" s="27">
        <f t="shared" si="11"/>
        <v>7.6000000000004064E-2</v>
      </c>
      <c r="E96" s="27">
        <f t="shared" si="11"/>
        <v>9.299999999999109E-2</v>
      </c>
      <c r="F96" s="27">
        <f t="shared" si="13"/>
        <v>0.16899999999999515</v>
      </c>
    </row>
    <row r="97" spans="1:6" x14ac:dyDescent="0.2">
      <c r="A97" t="str">
        <f>$A$12</f>
        <v>Construction</v>
      </c>
      <c r="B97" s="27">
        <f t="shared" si="11"/>
        <v>8.0819999999998018</v>
      </c>
      <c r="C97" s="27">
        <f t="shared" si="12"/>
        <v>-2.5859999999999346</v>
      </c>
      <c r="D97" s="27">
        <f t="shared" si="11"/>
        <v>-0.11199999999987398</v>
      </c>
      <c r="E97" s="27">
        <f t="shared" si="11"/>
        <v>0.72499999999992326</v>
      </c>
      <c r="F97" s="27">
        <f t="shared" si="13"/>
        <v>0.61300000000004928</v>
      </c>
    </row>
    <row r="98" spans="1:6" x14ac:dyDescent="0.2">
      <c r="A98" t="str">
        <f>$A$13</f>
        <v>Wholesale and retail trade</v>
      </c>
      <c r="B98" s="27">
        <f t="shared" si="11"/>
        <v>-3.077000000000325</v>
      </c>
      <c r="C98" s="27">
        <f t="shared" si="12"/>
        <v>-1.8129999999995903</v>
      </c>
      <c r="D98" s="27">
        <f t="shared" si="11"/>
        <v>0.90299999999965053</v>
      </c>
      <c r="E98" s="27">
        <f t="shared" si="11"/>
        <v>0.94199999999997885</v>
      </c>
      <c r="F98" s="27">
        <f t="shared" si="13"/>
        <v>1.8449999999996294</v>
      </c>
    </row>
    <row r="99" spans="1:6" x14ac:dyDescent="0.2">
      <c r="A99" t="str">
        <f>$A$14</f>
        <v>Transport and storage</v>
      </c>
      <c r="B99" s="27">
        <f t="shared" si="11"/>
        <v>8.8290000000001143</v>
      </c>
      <c r="C99" s="27">
        <f t="shared" si="12"/>
        <v>-1.7180000000000462</v>
      </c>
      <c r="D99" s="27">
        <f t="shared" si="11"/>
        <v>5.2759999999999962</v>
      </c>
      <c r="E99" s="27">
        <f t="shared" si="11"/>
        <v>3.3110000000001278</v>
      </c>
      <c r="F99" s="27">
        <f t="shared" si="13"/>
        <v>8.5870000000001241</v>
      </c>
    </row>
    <row r="100" spans="1:6" x14ac:dyDescent="0.2">
      <c r="A100" t="str">
        <f>$A$15</f>
        <v>Accommodation and food</v>
      </c>
      <c r="B100" s="27">
        <f t="shared" si="11"/>
        <v>-1.2189999999999728</v>
      </c>
      <c r="C100" s="27">
        <f t="shared" si="12"/>
        <v>0.81100000000006389</v>
      </c>
      <c r="D100" s="27">
        <f t="shared" si="11"/>
        <v>1.8939999999999912</v>
      </c>
      <c r="E100" s="27">
        <f t="shared" si="11"/>
        <v>5.6479999999999748</v>
      </c>
      <c r="F100" s="27">
        <f t="shared" si="13"/>
        <v>7.5419999999999661</v>
      </c>
    </row>
    <row r="101" spans="1:6" x14ac:dyDescent="0.2">
      <c r="A101" t="str">
        <f>$A$16</f>
        <v>Media</v>
      </c>
      <c r="B101" s="27">
        <f t="shared" si="11"/>
        <v>0.25299999999999945</v>
      </c>
      <c r="C101" s="27">
        <f t="shared" si="12"/>
        <v>0.38300000000000844</v>
      </c>
      <c r="D101" s="27">
        <f t="shared" si="11"/>
        <v>-4.400000000000448E-2</v>
      </c>
      <c r="E101" s="27">
        <f t="shared" si="11"/>
        <v>3.8999999999999702E-2</v>
      </c>
      <c r="F101" s="27">
        <f t="shared" si="13"/>
        <v>-5.0000000000047784E-3</v>
      </c>
    </row>
    <row r="102" spans="1:6" x14ac:dyDescent="0.2">
      <c r="A102" t="str">
        <f>$A$17</f>
        <v>Information technology</v>
      </c>
      <c r="B102" s="27">
        <f t="shared" si="11"/>
        <v>1.3740000000000272</v>
      </c>
      <c r="C102" s="27">
        <f t="shared" si="12"/>
        <v>1.0299999999999407</v>
      </c>
      <c r="D102" s="27">
        <f t="shared" si="11"/>
        <v>0.97699999999993459</v>
      </c>
      <c r="E102" s="27">
        <f t="shared" si="11"/>
        <v>0.97000000000006104</v>
      </c>
      <c r="F102" s="27">
        <f t="shared" si="13"/>
        <v>1.9469999999999956</v>
      </c>
    </row>
    <row r="103" spans="1:6" x14ac:dyDescent="0.2">
      <c r="A103" t="str">
        <f>$A$18</f>
        <v>Finance and insurance</v>
      </c>
      <c r="B103" s="27">
        <f t="shared" si="11"/>
        <v>-2.8390000000000217</v>
      </c>
      <c r="C103" s="27">
        <f t="shared" si="12"/>
        <v>0.1319999999999899</v>
      </c>
      <c r="D103" s="27">
        <f t="shared" si="11"/>
        <v>0</v>
      </c>
      <c r="E103" s="27">
        <f t="shared" si="11"/>
        <v>-0.36599999999999167</v>
      </c>
      <c r="F103" s="27">
        <f t="shared" si="13"/>
        <v>-0.36599999999998634</v>
      </c>
    </row>
    <row r="104" spans="1:6" x14ac:dyDescent="0.2">
      <c r="A104" t="str">
        <f>$A$19</f>
        <v>Real estate</v>
      </c>
      <c r="B104" s="27">
        <f t="shared" si="11"/>
        <v>0.36199999999999743</v>
      </c>
      <c r="C104" s="27">
        <f t="shared" si="12"/>
        <v>4.6999999999993491E-2</v>
      </c>
      <c r="D104" s="27">
        <f t="shared" si="11"/>
        <v>5.7999999999986507E-2</v>
      </c>
      <c r="E104" s="27">
        <f t="shared" si="11"/>
        <v>0.80700000000001904</v>
      </c>
      <c r="F104" s="27">
        <f t="shared" si="13"/>
        <v>0.86500000000000554</v>
      </c>
    </row>
    <row r="105" spans="1:6" x14ac:dyDescent="0.2">
      <c r="A105" t="str">
        <f>$A$20</f>
        <v>Professional services</v>
      </c>
      <c r="B105" s="27">
        <f t="shared" si="11"/>
        <v>2.2189999999999905</v>
      </c>
      <c r="C105" s="27">
        <f t="shared" si="12"/>
        <v>-5.3000000000039904E-2</v>
      </c>
      <c r="D105" s="27">
        <f t="shared" si="11"/>
        <v>1.0850000000000257</v>
      </c>
      <c r="E105" s="27">
        <f t="shared" si="11"/>
        <v>1.9150000000001484</v>
      </c>
      <c r="F105" s="27">
        <f t="shared" si="13"/>
        <v>3.0000000000001741</v>
      </c>
    </row>
    <row r="106" spans="1:6" x14ac:dyDescent="0.2">
      <c r="A106" s="10" t="str">
        <f>$A$21</f>
        <v>Support services</v>
      </c>
      <c r="B106" s="27">
        <f t="shared" ref="B106:B111" si="14">C21-B21</f>
        <v>-2.1000000000015007E-2</v>
      </c>
      <c r="C106" s="27">
        <f t="shared" ref="C106:C111" si="15">D21-C21</f>
        <v>-3.9960000000000093</v>
      </c>
      <c r="D106" s="27">
        <f t="shared" ref="D106:D111" si="16">E21-D21</f>
        <v>2.9760000000000773</v>
      </c>
      <c r="E106" s="27">
        <f t="shared" ref="E106:E111" si="17">F21-E21</f>
        <v>3.1689999999998903</v>
      </c>
      <c r="F106" s="27">
        <f t="shared" si="13"/>
        <v>6.1449999999999676</v>
      </c>
    </row>
    <row r="107" spans="1:6" x14ac:dyDescent="0.2">
      <c r="A107" s="10" t="str">
        <f>$A$22</f>
        <v>Public admin. and defence</v>
      </c>
      <c r="B107" s="27">
        <f t="shared" si="14"/>
        <v>-1.4270000000000174</v>
      </c>
      <c r="C107" s="27">
        <f t="shared" si="15"/>
        <v>-0.14799999999995705</v>
      </c>
      <c r="D107" s="27">
        <f t="shared" si="16"/>
        <v>0.21899999999999054</v>
      </c>
      <c r="E107" s="27">
        <f t="shared" si="17"/>
        <v>0.58299999999998064</v>
      </c>
      <c r="F107" s="27">
        <f t="shared" si="13"/>
        <v>0.80199999999997118</v>
      </c>
    </row>
    <row r="108" spans="1:6" x14ac:dyDescent="0.2">
      <c r="A108" s="10" t="str">
        <f>$A$23</f>
        <v>Education</v>
      </c>
      <c r="B108" s="27">
        <f t="shared" si="14"/>
        <v>-0.97699999999996834</v>
      </c>
      <c r="C108" s="27">
        <f t="shared" si="15"/>
        <v>0.41299999999994697</v>
      </c>
      <c r="D108" s="27">
        <f t="shared" si="16"/>
        <v>0.74899999999997391</v>
      </c>
      <c r="E108" s="27">
        <f t="shared" si="17"/>
        <v>1.7449999999999477</v>
      </c>
      <c r="F108" s="27">
        <f t="shared" si="13"/>
        <v>2.4939999999999216</v>
      </c>
    </row>
    <row r="109" spans="1:6" x14ac:dyDescent="0.2">
      <c r="A109" s="10" t="str">
        <f>$A$24</f>
        <v>Health and social work</v>
      </c>
      <c r="B109" s="27">
        <f t="shared" si="14"/>
        <v>5.5939999999998591</v>
      </c>
      <c r="C109" s="27">
        <f t="shared" si="15"/>
        <v>-0.68200000000008743</v>
      </c>
      <c r="D109" s="27">
        <f t="shared" si="16"/>
        <v>3.9209999999999781</v>
      </c>
      <c r="E109" s="27">
        <f t="shared" si="17"/>
        <v>3.7270000000001176</v>
      </c>
      <c r="F109" s="27">
        <f t="shared" si="13"/>
        <v>7.6480000000000956</v>
      </c>
    </row>
    <row r="110" spans="1:6" x14ac:dyDescent="0.2">
      <c r="A110" s="10" t="str">
        <f>$A$25</f>
        <v>Arts and entertainment</v>
      </c>
      <c r="B110" s="27">
        <f t="shared" si="14"/>
        <v>0</v>
      </c>
      <c r="C110" s="27">
        <f t="shared" si="15"/>
        <v>-0.92100000000003135</v>
      </c>
      <c r="D110" s="27">
        <f t="shared" si="16"/>
        <v>-0.18499999999997385</v>
      </c>
      <c r="E110" s="27">
        <f t="shared" si="17"/>
        <v>1.5580000000000176</v>
      </c>
      <c r="F110" s="27">
        <f t="shared" si="13"/>
        <v>1.3730000000000437</v>
      </c>
    </row>
    <row r="111" spans="1:6" x14ac:dyDescent="0.2">
      <c r="A111" s="10" t="str">
        <f>$A$26</f>
        <v>Other services</v>
      </c>
      <c r="B111" s="27">
        <f t="shared" si="14"/>
        <v>-0.6920000000000357</v>
      </c>
      <c r="C111" s="27">
        <f t="shared" si="15"/>
        <v>-0.58699999999996599</v>
      </c>
      <c r="D111" s="27">
        <f t="shared" si="16"/>
        <v>-0.2940000000000218</v>
      </c>
      <c r="E111" s="27">
        <f t="shared" si="17"/>
        <v>9.9999999998168221E-4</v>
      </c>
      <c r="F111" s="27">
        <f t="shared" si="13"/>
        <v>-0.29300000000004012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16.692999999999643</v>
      </c>
      <c r="C113" s="29">
        <f>D28-C28</f>
        <v>-15.246999999999844</v>
      </c>
      <c r="D113" s="29">
        <f>E28-D28</f>
        <v>17.943999999999619</v>
      </c>
      <c r="E113" s="29">
        <f>F28-E28</f>
        <v>19.925999999999817</v>
      </c>
      <c r="F113" s="29">
        <f>F28-D28</f>
        <v>37.869999999999436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Stoke-on-Trent and Staffordshire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12.873999999999974</v>
      </c>
      <c r="C7" s="31">
        <f>'Ind T1'!C7</f>
        <v>12.228</v>
      </c>
      <c r="D7" s="31">
        <f>'Ind T1'!D7</f>
        <v>9.5599999999999987</v>
      </c>
      <c r="E7" s="31">
        <f>'Ind T1'!E7</f>
        <v>9.6490000000000062</v>
      </c>
      <c r="F7" s="31">
        <f>'Ind T1'!F7</f>
        <v>9.5459999999999852</v>
      </c>
      <c r="H7" s="31">
        <f>C7-B7</f>
        <v>-0.64599999999997415</v>
      </c>
      <c r="I7" s="31">
        <f>D7-C7</f>
        <v>-2.668000000000001</v>
      </c>
      <c r="J7" s="31">
        <f>E7-D7</f>
        <v>8.9000000000007518E-2</v>
      </c>
      <c r="K7" s="31">
        <f>F7-E7</f>
        <v>-0.10300000000002107</v>
      </c>
      <c r="L7" s="31">
        <f>F7-D7</f>
        <v>-1.4000000000013557E-2</v>
      </c>
    </row>
    <row r="8" spans="1:12" x14ac:dyDescent="0.2">
      <c r="A8" t="str">
        <f>'Ind T2'!A5</f>
        <v>Agriculture</v>
      </c>
      <c r="B8" s="32">
        <f>'Ind T2'!B5</f>
        <v>8.4269999999999872</v>
      </c>
      <c r="C8" s="32">
        <f>'Ind T2'!C5</f>
        <v>7.2390000000000017</v>
      </c>
      <c r="D8" s="32">
        <f>'Ind T2'!D5</f>
        <v>4.8769999999999998</v>
      </c>
      <c r="E8" s="32">
        <f>'Ind T2'!E5</f>
        <v>5.1050000000000058</v>
      </c>
      <c r="F8" s="32">
        <f>'Ind T2'!F5</f>
        <v>5.111999999999993</v>
      </c>
      <c r="H8" s="11">
        <f t="shared" ref="H8:H40" si="0">C8-B8</f>
        <v>-1.1879999999999855</v>
      </c>
      <c r="I8" s="31">
        <f t="shared" ref="I8:I38" si="1">D8-C8</f>
        <v>-2.3620000000000019</v>
      </c>
      <c r="J8" s="11">
        <f t="shared" ref="J8:J38" si="2">E8-D8</f>
        <v>0.22800000000000598</v>
      </c>
      <c r="K8" s="11">
        <f t="shared" ref="K8:K38" si="3">F8-E8</f>
        <v>6.9999999999872387E-3</v>
      </c>
      <c r="L8" s="31">
        <f t="shared" ref="L8:L40" si="4">F8-D8</f>
        <v>0.23499999999999321</v>
      </c>
    </row>
    <row r="9" spans="1:12" x14ac:dyDescent="0.2">
      <c r="A9" t="str">
        <f>'Ind T2'!A6</f>
        <v>Mining and quarrying</v>
      </c>
      <c r="B9" s="32">
        <f>'Ind T2'!B6</f>
        <v>0.36500000000000066</v>
      </c>
      <c r="C9" s="32">
        <f>'Ind T2'!C6</f>
        <v>0.6339999999999989</v>
      </c>
      <c r="D9" s="32">
        <f>'Ind T2'!D6</f>
        <v>0.67500000000000071</v>
      </c>
      <c r="E9" s="32">
        <f>'Ind T2'!E6</f>
        <v>0.48399999999999904</v>
      </c>
      <c r="F9" s="32">
        <f>'Ind T2'!F6</f>
        <v>0.29000000000000042</v>
      </c>
      <c r="H9" s="11">
        <f t="shared" si="0"/>
        <v>0.26899999999999824</v>
      </c>
      <c r="I9" s="31">
        <f t="shared" si="1"/>
        <v>4.1000000000001813E-2</v>
      </c>
      <c r="J9" s="11">
        <f t="shared" si="2"/>
        <v>-0.19100000000000167</v>
      </c>
      <c r="K9" s="11">
        <f t="shared" si="3"/>
        <v>-0.19399999999999862</v>
      </c>
      <c r="L9" s="31">
        <f t="shared" si="4"/>
        <v>-0.38500000000000029</v>
      </c>
    </row>
    <row r="10" spans="1:12" x14ac:dyDescent="0.2">
      <c r="A10" t="str">
        <f>'Ind T2'!A10</f>
        <v>Electricity and gas</v>
      </c>
      <c r="B10" s="32">
        <f>'Ind T2'!B10</f>
        <v>0.6659999999999997</v>
      </c>
      <c r="C10" s="32">
        <f>'Ind T2'!C10</f>
        <v>0.43200000000000049</v>
      </c>
      <c r="D10" s="32">
        <f>'Ind T2'!D10</f>
        <v>0.48800000000000016</v>
      </c>
      <c r="E10" s="32">
        <f>'Ind T2'!E10</f>
        <v>0.46399999999999969</v>
      </c>
      <c r="F10" s="32">
        <f>'Ind T2'!F10</f>
        <v>0.45500000000000024</v>
      </c>
      <c r="H10" s="11">
        <f t="shared" si="0"/>
        <v>-0.23399999999999921</v>
      </c>
      <c r="I10" s="31">
        <f t="shared" si="1"/>
        <v>5.5999999999999661E-2</v>
      </c>
      <c r="J10" s="11">
        <f t="shared" si="2"/>
        <v>-2.4000000000000465E-2</v>
      </c>
      <c r="K10" s="11">
        <f t="shared" si="3"/>
        <v>-8.9999999999994529E-3</v>
      </c>
      <c r="L10" s="31">
        <f t="shared" si="4"/>
        <v>-3.2999999999999918E-2</v>
      </c>
    </row>
    <row r="11" spans="1:12" x14ac:dyDescent="0.2">
      <c r="A11" t="str">
        <f>'Ind T2'!A11</f>
        <v>Water and sewerage</v>
      </c>
      <c r="B11" s="32">
        <f>'Ind T2'!B11</f>
        <v>3.4159999999999853</v>
      </c>
      <c r="C11" s="32">
        <f>'Ind T2'!C11</f>
        <v>3.9229999999999983</v>
      </c>
      <c r="D11" s="32">
        <f>'Ind T2'!D11</f>
        <v>3.5199999999999974</v>
      </c>
      <c r="E11" s="32">
        <f>'Ind T2'!E11</f>
        <v>3.5960000000000014</v>
      </c>
      <c r="F11" s="32">
        <f>'Ind T2'!F11</f>
        <v>3.6889999999999925</v>
      </c>
      <c r="H11" s="11">
        <f t="shared" ref="H11" si="5">C11-B11</f>
        <v>0.507000000000013</v>
      </c>
      <c r="I11" s="31">
        <f t="shared" ref="I11" si="6">D11-C11</f>
        <v>-0.40300000000000091</v>
      </c>
      <c r="J11" s="11">
        <f t="shared" ref="J11" si="7">E11-D11</f>
        <v>7.6000000000004064E-2</v>
      </c>
      <c r="K11" s="11">
        <f t="shared" ref="K11" si="8">F11-E11</f>
        <v>9.299999999999109E-2</v>
      </c>
      <c r="L11" s="31">
        <f t="shared" si="4"/>
        <v>0.16899999999999515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63.430000000000078</v>
      </c>
      <c r="C13" s="31">
        <f>'Ind T1'!C8</f>
        <v>64.308000000000021</v>
      </c>
      <c r="D13" s="31">
        <f>'Ind T1'!D8</f>
        <v>61.417000000000044</v>
      </c>
      <c r="E13" s="31">
        <f>'Ind T1'!E8</f>
        <v>61.849000000000011</v>
      </c>
      <c r="F13" s="31">
        <f>'Ind T1'!F8</f>
        <v>57.1039999999998</v>
      </c>
      <c r="H13" s="31">
        <f t="shared" si="0"/>
        <v>0.87799999999994327</v>
      </c>
      <c r="I13" s="31">
        <f t="shared" si="1"/>
        <v>-2.8909999999999769</v>
      </c>
      <c r="J13" s="31">
        <f t="shared" si="2"/>
        <v>0.43199999999996663</v>
      </c>
      <c r="K13" s="31">
        <f t="shared" si="3"/>
        <v>-4.7450000000002106</v>
      </c>
      <c r="L13" s="31">
        <f t="shared" si="4"/>
        <v>-4.313000000000244</v>
      </c>
    </row>
    <row r="14" spans="1:12" x14ac:dyDescent="0.2">
      <c r="A14" t="str">
        <f>'Ind T2'!A7</f>
        <v>Food drink and tobacco</v>
      </c>
      <c r="B14" s="32">
        <f>'Ind T2'!B7</f>
        <v>8.3449999999999971</v>
      </c>
      <c r="C14" s="32">
        <f>'Ind T2'!C7</f>
        <v>7.2549999999999901</v>
      </c>
      <c r="D14" s="32">
        <f>'Ind T2'!D7</f>
        <v>7.1809999999999912</v>
      </c>
      <c r="E14" s="32">
        <f>'Ind T2'!E7</f>
        <v>7.2450000000000188</v>
      </c>
      <c r="F14" s="32">
        <f>'Ind T2'!F7</f>
        <v>7.0049999999999724</v>
      </c>
      <c r="H14" s="11">
        <f t="shared" si="0"/>
        <v>-1.090000000000007</v>
      </c>
      <c r="I14" s="31">
        <f t="shared" si="1"/>
        <v>-7.3999999999998956E-2</v>
      </c>
      <c r="J14" s="11">
        <f t="shared" si="2"/>
        <v>6.400000000002759E-2</v>
      </c>
      <c r="K14" s="11">
        <f t="shared" si="3"/>
        <v>-0.2400000000000464</v>
      </c>
      <c r="L14" s="31">
        <f t="shared" si="4"/>
        <v>-0.17600000000001881</v>
      </c>
    </row>
    <row r="15" spans="1:12" x14ac:dyDescent="0.2">
      <c r="A15" t="str">
        <f>'Ind T2'!A8</f>
        <v>Engineering</v>
      </c>
      <c r="B15" s="32">
        <f>'Ind T2'!B8</f>
        <v>11.696000000000019</v>
      </c>
      <c r="C15" s="32">
        <f>'Ind T2'!C8</f>
        <v>13.189</v>
      </c>
      <c r="D15" s="32">
        <f>'Ind T2'!D8</f>
        <v>12.060999999999988</v>
      </c>
      <c r="E15" s="32">
        <f>'Ind T2'!E8</f>
        <v>13.005999999999998</v>
      </c>
      <c r="F15" s="32">
        <f>'Ind T2'!F8</f>
        <v>11.736999999999973</v>
      </c>
      <c r="H15" s="11">
        <f t="shared" si="0"/>
        <v>1.4929999999999808</v>
      </c>
      <c r="I15" s="31">
        <f t="shared" si="1"/>
        <v>-1.1280000000000125</v>
      </c>
      <c r="J15" s="11">
        <f t="shared" si="2"/>
        <v>0.94500000000001094</v>
      </c>
      <c r="K15" s="11">
        <f t="shared" si="3"/>
        <v>-1.269000000000025</v>
      </c>
      <c r="L15" s="31">
        <f t="shared" si="4"/>
        <v>-0.32400000000001405</v>
      </c>
    </row>
    <row r="16" spans="1:12" x14ac:dyDescent="0.2">
      <c r="A16" t="str">
        <f>'Ind T2'!A9</f>
        <v>Rest of manufacturing</v>
      </c>
      <c r="B16" s="32">
        <f>'Ind T2'!B9</f>
        <v>43.38900000000006</v>
      </c>
      <c r="C16" s="32">
        <f>'Ind T2'!C9</f>
        <v>43.864000000000026</v>
      </c>
      <c r="D16" s="32">
        <f>'Ind T2'!D9</f>
        <v>42.175000000000061</v>
      </c>
      <c r="E16" s="32">
        <f>'Ind T2'!E9</f>
        <v>41.597999999999992</v>
      </c>
      <c r="F16" s="32">
        <f>'Ind T2'!F9</f>
        <v>38.361999999999853</v>
      </c>
      <c r="H16" s="11">
        <f t="shared" si="0"/>
        <v>0.47499999999996589</v>
      </c>
      <c r="I16" s="31">
        <f t="shared" si="1"/>
        <v>-1.6889999999999645</v>
      </c>
      <c r="J16" s="11">
        <f t="shared" si="2"/>
        <v>-0.57700000000006924</v>
      </c>
      <c r="K16" s="11">
        <f t="shared" si="3"/>
        <v>-3.2360000000001392</v>
      </c>
      <c r="L16" s="31">
        <f t="shared" si="4"/>
        <v>-3.8130000000002084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36.144000000000048</v>
      </c>
      <c r="C18" s="31">
        <f>'Ind T1'!C9</f>
        <v>44.22599999999985</v>
      </c>
      <c r="D18" s="31">
        <f>'Ind T1'!D9</f>
        <v>41.639999999999915</v>
      </c>
      <c r="E18" s="31">
        <f>'Ind T1'!E9</f>
        <v>41.528000000000041</v>
      </c>
      <c r="F18" s="31">
        <f>'Ind T1'!F9</f>
        <v>42.252999999999965</v>
      </c>
      <c r="H18" s="31">
        <f t="shared" si="0"/>
        <v>8.0819999999998018</v>
      </c>
      <c r="I18" s="31">
        <f t="shared" si="1"/>
        <v>-2.5859999999999346</v>
      </c>
      <c r="J18" s="31">
        <f t="shared" si="2"/>
        <v>-0.11199999999987398</v>
      </c>
      <c r="K18" s="31">
        <f t="shared" si="3"/>
        <v>0.72499999999992326</v>
      </c>
      <c r="L18" s="31">
        <f t="shared" si="4"/>
        <v>0.61300000000004928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159.62699999999995</v>
      </c>
      <c r="C20" s="31">
        <f>'Ind T1'!C10</f>
        <v>164.15999999999977</v>
      </c>
      <c r="D20" s="31">
        <f>'Ind T1'!D10</f>
        <v>161.4400000000002</v>
      </c>
      <c r="E20" s="31">
        <f>'Ind T1'!E10</f>
        <v>169.51299999999986</v>
      </c>
      <c r="F20" s="31">
        <f>'Ind T1'!F10</f>
        <v>179.41399999999993</v>
      </c>
      <c r="H20" s="31">
        <f t="shared" si="0"/>
        <v>4.5329999999998165</v>
      </c>
      <c r="I20" s="31">
        <f t="shared" si="1"/>
        <v>-2.7199999999995725</v>
      </c>
      <c r="J20" s="31">
        <f t="shared" si="2"/>
        <v>8.0729999999996664</v>
      </c>
      <c r="K20" s="31">
        <f t="shared" si="3"/>
        <v>9.9010000000000673</v>
      </c>
      <c r="L20" s="31">
        <f t="shared" si="4"/>
        <v>17.973999999999734</v>
      </c>
    </row>
    <row r="21" spans="1:12" x14ac:dyDescent="0.2">
      <c r="A21" s="10" t="str">
        <f>'Ind T2'!A13</f>
        <v>Wholesale and retail trade</v>
      </c>
      <c r="B21" s="32">
        <f>'Ind T2'!B13</f>
        <v>90.641000000000076</v>
      </c>
      <c r="C21" s="32">
        <f>'Ind T2'!C13</f>
        <v>87.563999999999751</v>
      </c>
      <c r="D21" s="32">
        <f>'Ind T2'!D13</f>
        <v>85.751000000000161</v>
      </c>
      <c r="E21" s="32">
        <f>'Ind T2'!E13</f>
        <v>86.653999999999812</v>
      </c>
      <c r="F21" s="32">
        <f>'Ind T2'!F13</f>
        <v>87.59599999999979</v>
      </c>
      <c r="H21" s="11">
        <f t="shared" si="0"/>
        <v>-3.077000000000325</v>
      </c>
      <c r="I21" s="31">
        <f t="shared" si="1"/>
        <v>-1.8129999999995903</v>
      </c>
      <c r="J21" s="11">
        <f t="shared" si="2"/>
        <v>0.90299999999965053</v>
      </c>
      <c r="K21" s="11">
        <f t="shared" si="3"/>
        <v>0.94199999999997885</v>
      </c>
      <c r="L21" s="31">
        <f t="shared" si="4"/>
        <v>1.8449999999996294</v>
      </c>
    </row>
    <row r="22" spans="1:12" x14ac:dyDescent="0.2">
      <c r="A22" s="10" t="str">
        <f>'Ind T2'!A14</f>
        <v>Transport and storage</v>
      </c>
      <c r="B22" s="32">
        <f>'Ind T2'!B14</f>
        <v>35.196999999999939</v>
      </c>
      <c r="C22" s="32">
        <f>'Ind T2'!C14</f>
        <v>44.026000000000053</v>
      </c>
      <c r="D22" s="32">
        <f>'Ind T2'!D14</f>
        <v>42.308000000000007</v>
      </c>
      <c r="E22" s="32">
        <f>'Ind T2'!E14</f>
        <v>47.584000000000003</v>
      </c>
      <c r="F22" s="32">
        <f>'Ind T2'!F14</f>
        <v>50.895000000000131</v>
      </c>
      <c r="H22" s="11">
        <f t="shared" si="0"/>
        <v>8.8290000000001143</v>
      </c>
      <c r="I22" s="31">
        <f t="shared" si="1"/>
        <v>-1.7180000000000462</v>
      </c>
      <c r="J22" s="11">
        <f t="shared" si="2"/>
        <v>5.2759999999999962</v>
      </c>
      <c r="K22" s="11">
        <f t="shared" si="3"/>
        <v>3.3110000000001278</v>
      </c>
      <c r="L22" s="31">
        <f t="shared" si="4"/>
        <v>8.5870000000001241</v>
      </c>
    </row>
    <row r="23" spans="1:12" x14ac:dyDescent="0.2">
      <c r="A23" s="10" t="str">
        <f>'Ind T2'!A15</f>
        <v>Accommodation and food</v>
      </c>
      <c r="B23" s="32">
        <f>'Ind T2'!B15</f>
        <v>33.788999999999938</v>
      </c>
      <c r="C23" s="32">
        <f>'Ind T2'!C15</f>
        <v>32.569999999999965</v>
      </c>
      <c r="D23" s="32">
        <f>'Ind T2'!D15</f>
        <v>33.381000000000029</v>
      </c>
      <c r="E23" s="32">
        <f>'Ind T2'!E15</f>
        <v>35.27500000000002</v>
      </c>
      <c r="F23" s="32">
        <f>'Ind T2'!F15</f>
        <v>40.922999999999995</v>
      </c>
      <c r="H23" s="11">
        <f t="shared" si="0"/>
        <v>-1.2189999999999728</v>
      </c>
      <c r="I23" s="31">
        <f t="shared" si="1"/>
        <v>0.81100000000006389</v>
      </c>
      <c r="J23" s="11">
        <f t="shared" si="2"/>
        <v>1.8939999999999912</v>
      </c>
      <c r="K23" s="11">
        <f t="shared" si="3"/>
        <v>5.6479999999999748</v>
      </c>
      <c r="L23" s="31">
        <f t="shared" si="4"/>
        <v>7.5419999999999661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130.8490000000001</v>
      </c>
      <c r="C25" s="31">
        <f>'Ind T1'!C11</f>
        <v>131.50500000000002</v>
      </c>
      <c r="D25" s="31">
        <f>'Ind T1'!D11</f>
        <v>127.53999999999994</v>
      </c>
      <c r="E25" s="31">
        <f>'Ind T1'!E11</f>
        <v>132.11299999999994</v>
      </c>
      <c r="F25" s="31">
        <f>'Ind T1'!F11</f>
        <v>140.20600000000007</v>
      </c>
      <c r="H25" s="31">
        <f t="shared" si="0"/>
        <v>0.65599999999992065</v>
      </c>
      <c r="I25" s="31">
        <f t="shared" si="1"/>
        <v>-3.9650000000000887</v>
      </c>
      <c r="J25" s="31">
        <f t="shared" si="2"/>
        <v>4.5730000000000075</v>
      </c>
      <c r="K25" s="31">
        <f t="shared" si="3"/>
        <v>8.0930000000001314</v>
      </c>
      <c r="L25" s="31">
        <f t="shared" si="4"/>
        <v>12.666000000000139</v>
      </c>
    </row>
    <row r="26" spans="1:12" x14ac:dyDescent="0.2">
      <c r="A26" s="10" t="str">
        <f>'Ind T2'!A16</f>
        <v>Media</v>
      </c>
      <c r="B26" s="11">
        <f>'Ind T2'!B16</f>
        <v>1.859999999999997</v>
      </c>
      <c r="C26" s="11">
        <f>'Ind T2'!C16</f>
        <v>2.1129999999999964</v>
      </c>
      <c r="D26" s="11">
        <f>'Ind T2'!D16</f>
        <v>2.4960000000000049</v>
      </c>
      <c r="E26" s="11">
        <f>'Ind T2'!E16</f>
        <v>2.4520000000000004</v>
      </c>
      <c r="F26" s="11">
        <f>'Ind T2'!F16</f>
        <v>2.4910000000000001</v>
      </c>
      <c r="H26" s="11">
        <f t="shared" si="0"/>
        <v>0.25299999999999945</v>
      </c>
      <c r="I26" s="31">
        <f t="shared" si="1"/>
        <v>0.38300000000000844</v>
      </c>
      <c r="J26" s="11">
        <f t="shared" si="2"/>
        <v>-4.400000000000448E-2</v>
      </c>
      <c r="K26" s="11">
        <f t="shared" si="3"/>
        <v>3.8999999999999702E-2</v>
      </c>
      <c r="L26" s="31">
        <f t="shared" si="4"/>
        <v>-5.0000000000047784E-3</v>
      </c>
    </row>
    <row r="27" spans="1:12" x14ac:dyDescent="0.2">
      <c r="A27" s="10" t="str">
        <f>'Ind T2'!A17</f>
        <v>Information technology</v>
      </c>
      <c r="B27" s="11">
        <f>'Ind T2'!B17</f>
        <v>10.045000000000009</v>
      </c>
      <c r="C27" s="11">
        <f>'Ind T2'!C17</f>
        <v>11.419000000000036</v>
      </c>
      <c r="D27" s="11">
        <f>'Ind T2'!D17</f>
        <v>12.448999999999977</v>
      </c>
      <c r="E27" s="11">
        <f>'Ind T2'!E17</f>
        <v>13.425999999999911</v>
      </c>
      <c r="F27" s="11">
        <f>'Ind T2'!F17</f>
        <v>14.395999999999972</v>
      </c>
      <c r="H27" s="11">
        <f t="shared" si="0"/>
        <v>1.3740000000000272</v>
      </c>
      <c r="I27" s="31">
        <f t="shared" si="1"/>
        <v>1.0299999999999407</v>
      </c>
      <c r="J27" s="11">
        <f t="shared" si="2"/>
        <v>0.97699999999993459</v>
      </c>
      <c r="K27" s="11">
        <f t="shared" si="3"/>
        <v>0.97000000000006104</v>
      </c>
      <c r="L27" s="31">
        <f t="shared" si="4"/>
        <v>1.9469999999999956</v>
      </c>
    </row>
    <row r="28" spans="1:12" x14ac:dyDescent="0.2">
      <c r="A28" s="10" t="str">
        <f>'Ind T2'!A18</f>
        <v>Finance and insurance</v>
      </c>
      <c r="B28" s="11">
        <f>'Ind T2'!B18</f>
        <v>10.020000000000024</v>
      </c>
      <c r="C28" s="11">
        <f>'Ind T2'!C18</f>
        <v>7.1810000000000027</v>
      </c>
      <c r="D28" s="11">
        <f>'Ind T2'!D18</f>
        <v>7.3129999999999926</v>
      </c>
      <c r="E28" s="11">
        <f>'Ind T2'!E18</f>
        <v>7.3129999999999979</v>
      </c>
      <c r="F28" s="11">
        <f>'Ind T2'!F18</f>
        <v>6.9470000000000063</v>
      </c>
      <c r="H28" s="11">
        <f t="shared" si="0"/>
        <v>-2.8390000000000217</v>
      </c>
      <c r="I28" s="31">
        <f t="shared" si="1"/>
        <v>0.1319999999999899</v>
      </c>
      <c r="J28" s="11">
        <f t="shared" si="2"/>
        <v>0</v>
      </c>
      <c r="K28" s="11">
        <f t="shared" si="3"/>
        <v>-0.36599999999999167</v>
      </c>
      <c r="L28" s="31">
        <f t="shared" si="4"/>
        <v>-0.36599999999998634</v>
      </c>
    </row>
    <row r="29" spans="1:12" x14ac:dyDescent="0.2">
      <c r="A29" s="10" t="str">
        <f>'Ind T2'!A19</f>
        <v>Real estate</v>
      </c>
      <c r="B29" s="11">
        <f>'Ind T2'!B19</f>
        <v>6.3900000000000112</v>
      </c>
      <c r="C29" s="11">
        <f>'Ind T2'!C19</f>
        <v>6.7520000000000087</v>
      </c>
      <c r="D29" s="11">
        <f>'Ind T2'!D19</f>
        <v>6.7990000000000022</v>
      </c>
      <c r="E29" s="11">
        <f>'Ind T2'!E19</f>
        <v>6.8569999999999887</v>
      </c>
      <c r="F29" s="11">
        <f>'Ind T2'!F19</f>
        <v>7.6640000000000077</v>
      </c>
      <c r="H29" s="11">
        <f t="shared" ref="H29:H31" si="9">C29-B29</f>
        <v>0.36199999999999743</v>
      </c>
      <c r="I29" s="31">
        <f t="shared" ref="I29:I31" si="10">D29-C29</f>
        <v>4.6999999999993491E-2</v>
      </c>
      <c r="J29" s="11">
        <f t="shared" ref="J29:J31" si="11">E29-D29</f>
        <v>5.7999999999986507E-2</v>
      </c>
      <c r="K29" s="11">
        <f t="shared" ref="K29:K31" si="12">F29-E29</f>
        <v>0.80700000000001904</v>
      </c>
      <c r="L29" s="31">
        <f t="shared" si="4"/>
        <v>0.86500000000000554</v>
      </c>
    </row>
    <row r="30" spans="1:12" x14ac:dyDescent="0.2">
      <c r="A30" s="10" t="str">
        <f>'Ind T2'!A20</f>
        <v>Professional services</v>
      </c>
      <c r="B30" s="11">
        <f>'Ind T2'!B20</f>
        <v>29.743000000000002</v>
      </c>
      <c r="C30" s="11">
        <f>'Ind T2'!C20</f>
        <v>31.961999999999993</v>
      </c>
      <c r="D30" s="11">
        <f>'Ind T2'!D20</f>
        <v>31.908999999999953</v>
      </c>
      <c r="E30" s="11">
        <f>'Ind T2'!E20</f>
        <v>32.993999999999978</v>
      </c>
      <c r="F30" s="11">
        <f>'Ind T2'!F20</f>
        <v>34.909000000000127</v>
      </c>
      <c r="H30" s="11">
        <f t="shared" si="9"/>
        <v>2.2189999999999905</v>
      </c>
      <c r="I30" s="31">
        <f t="shared" si="10"/>
        <v>-5.3000000000039904E-2</v>
      </c>
      <c r="J30" s="11">
        <f t="shared" si="11"/>
        <v>1.0850000000000257</v>
      </c>
      <c r="K30" s="11">
        <f t="shared" si="12"/>
        <v>1.9150000000001484</v>
      </c>
      <c r="L30" s="31">
        <f t="shared" si="4"/>
        <v>3.0000000000001741</v>
      </c>
    </row>
    <row r="31" spans="1:12" x14ac:dyDescent="0.2">
      <c r="A31" s="10" t="str">
        <f>'Ind T2'!A21</f>
        <v>Support services</v>
      </c>
      <c r="B31" s="11">
        <f>'Ind T2'!B21</f>
        <v>39.78100000000002</v>
      </c>
      <c r="C31" s="11">
        <f>'Ind T2'!C21</f>
        <v>39.760000000000005</v>
      </c>
      <c r="D31" s="11">
        <f>'Ind T2'!D21</f>
        <v>35.763999999999996</v>
      </c>
      <c r="E31" s="11">
        <f>'Ind T2'!E21</f>
        <v>38.740000000000073</v>
      </c>
      <c r="F31" s="11">
        <f>'Ind T2'!F21</f>
        <v>41.908999999999963</v>
      </c>
      <c r="H31" s="11">
        <f t="shared" si="9"/>
        <v>-2.1000000000015007E-2</v>
      </c>
      <c r="I31" s="31">
        <f t="shared" si="10"/>
        <v>-3.9960000000000093</v>
      </c>
      <c r="J31" s="11">
        <f t="shared" si="11"/>
        <v>2.9760000000000773</v>
      </c>
      <c r="K31" s="11">
        <f t="shared" si="12"/>
        <v>3.1689999999998903</v>
      </c>
      <c r="L31" s="31">
        <f t="shared" si="4"/>
        <v>6.1449999999999676</v>
      </c>
    </row>
    <row r="32" spans="1:12" x14ac:dyDescent="0.2">
      <c r="A32" s="10" t="str">
        <f>'Ind T2'!A25</f>
        <v>Arts and entertainment</v>
      </c>
      <c r="B32" s="11">
        <f>'Ind T2'!B25</f>
        <v>18.185000000000016</v>
      </c>
      <c r="C32" s="11">
        <f>'Ind T2'!C25</f>
        <v>18.185000000000006</v>
      </c>
      <c r="D32" s="11">
        <f>'Ind T2'!D25</f>
        <v>17.263999999999974</v>
      </c>
      <c r="E32" s="11">
        <f>'Ind T2'!E25</f>
        <v>17.079000000000001</v>
      </c>
      <c r="F32" s="11">
        <f>'Ind T2'!F25</f>
        <v>18.637000000000018</v>
      </c>
      <c r="H32" s="11">
        <f t="shared" ref="H32" si="13">C32-B32</f>
        <v>0</v>
      </c>
      <c r="I32" s="31">
        <f t="shared" ref="I32:I33" si="14">D32-C32</f>
        <v>-0.92100000000003135</v>
      </c>
      <c r="J32" s="11">
        <f t="shared" ref="J32:J33" si="15">E32-D32</f>
        <v>-0.18499999999997385</v>
      </c>
      <c r="K32" s="11">
        <f t="shared" ref="K32:K33" si="16">F32-E32</f>
        <v>1.5580000000000176</v>
      </c>
      <c r="L32" s="31">
        <f t="shared" si="4"/>
        <v>1.3730000000000437</v>
      </c>
    </row>
    <row r="33" spans="1:12" x14ac:dyDescent="0.2">
      <c r="A33" s="10" t="str">
        <f>'Ind T2'!A26</f>
        <v>Other services</v>
      </c>
      <c r="B33" s="11">
        <f>'Ind T2'!B26</f>
        <v>14.825000000000017</v>
      </c>
      <c r="C33" s="11">
        <f>'Ind T2'!C26</f>
        <v>14.132999999999981</v>
      </c>
      <c r="D33" s="11">
        <f>'Ind T2'!D26</f>
        <v>13.546000000000015</v>
      </c>
      <c r="E33" s="11">
        <f>'Ind T2'!E26</f>
        <v>13.251999999999994</v>
      </c>
      <c r="F33" s="11">
        <f>'Ind T2'!F26</f>
        <v>13.252999999999975</v>
      </c>
      <c r="H33" s="11">
        <f>C33-B33</f>
        <v>-0.6920000000000357</v>
      </c>
      <c r="I33" s="31">
        <f t="shared" si="14"/>
        <v>-0.58699999999996599</v>
      </c>
      <c r="J33" s="11">
        <f t="shared" si="15"/>
        <v>-0.2940000000000218</v>
      </c>
      <c r="K33" s="11">
        <f t="shared" si="16"/>
        <v>9.9999999998168221E-4</v>
      </c>
      <c r="L33" s="31">
        <f t="shared" si="4"/>
        <v>-0.29300000000004012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123.65700000000015</v>
      </c>
      <c r="C35" s="31">
        <f>'Ind T1'!C12</f>
        <v>126.84700000000004</v>
      </c>
      <c r="D35" s="31">
        <f>'Ind T1'!D12</f>
        <v>126.42999999999994</v>
      </c>
      <c r="E35" s="31">
        <f>'Ind T1'!E12</f>
        <v>131.31899999999987</v>
      </c>
      <c r="F35" s="31">
        <f>'Ind T1'!F12</f>
        <v>137.37399999999991</v>
      </c>
      <c r="H35" s="31">
        <f t="shared" si="0"/>
        <v>3.189999999999884</v>
      </c>
      <c r="I35" s="31">
        <f t="shared" si="1"/>
        <v>-0.41700000000010107</v>
      </c>
      <c r="J35" s="31">
        <f t="shared" si="2"/>
        <v>4.888999999999939</v>
      </c>
      <c r="K35" s="31">
        <f t="shared" si="3"/>
        <v>6.0550000000000352</v>
      </c>
      <c r="L35" s="31">
        <f t="shared" si="4"/>
        <v>10.943999999999974</v>
      </c>
    </row>
    <row r="36" spans="1:12" x14ac:dyDescent="0.2">
      <c r="A36" s="10" t="str">
        <f>'Ind T2'!A22</f>
        <v>Public admin. and defence</v>
      </c>
      <c r="B36" s="32">
        <f>'Ind T2'!B22</f>
        <v>19.364999999999984</v>
      </c>
      <c r="C36" s="32">
        <f>'Ind T2'!C22</f>
        <v>17.937999999999967</v>
      </c>
      <c r="D36" s="32">
        <f>'Ind T2'!D22</f>
        <v>17.79000000000001</v>
      </c>
      <c r="E36" s="32">
        <f>'Ind T2'!E22</f>
        <v>18.009</v>
      </c>
      <c r="F36" s="32">
        <f>'Ind T2'!F22</f>
        <v>18.591999999999981</v>
      </c>
      <c r="H36" s="11">
        <f t="shared" si="0"/>
        <v>-1.4270000000000174</v>
      </c>
      <c r="I36" s="31">
        <f t="shared" si="1"/>
        <v>-0.14799999999995705</v>
      </c>
      <c r="J36" s="11">
        <f t="shared" si="2"/>
        <v>0.21899999999999054</v>
      </c>
      <c r="K36" s="11">
        <f t="shared" si="3"/>
        <v>0.58299999999998064</v>
      </c>
      <c r="L36" s="31">
        <f t="shared" si="4"/>
        <v>0.80199999999997118</v>
      </c>
    </row>
    <row r="37" spans="1:12" x14ac:dyDescent="0.2">
      <c r="A37" s="10" t="str">
        <f>'Ind T2'!A23</f>
        <v>Education</v>
      </c>
      <c r="B37" s="32">
        <f>'Ind T2'!B23</f>
        <v>40.764000000000038</v>
      </c>
      <c r="C37" s="32">
        <f>'Ind T2'!C23</f>
        <v>39.78700000000007</v>
      </c>
      <c r="D37" s="32">
        <f>'Ind T2'!D23</f>
        <v>40.200000000000017</v>
      </c>
      <c r="E37" s="32">
        <f>'Ind T2'!E23</f>
        <v>40.948999999999991</v>
      </c>
      <c r="F37" s="32">
        <f>'Ind T2'!F23</f>
        <v>42.693999999999939</v>
      </c>
      <c r="H37" s="11">
        <f t="shared" si="0"/>
        <v>-0.97699999999996834</v>
      </c>
      <c r="I37" s="31">
        <f t="shared" si="1"/>
        <v>0.41299999999994697</v>
      </c>
      <c r="J37" s="11">
        <f t="shared" si="2"/>
        <v>0.74899999999997391</v>
      </c>
      <c r="K37" s="11">
        <f t="shared" si="3"/>
        <v>1.7449999999999477</v>
      </c>
      <c r="L37" s="31">
        <f t="shared" si="4"/>
        <v>2.4939999999999216</v>
      </c>
    </row>
    <row r="38" spans="1:12" x14ac:dyDescent="0.2">
      <c r="A38" s="10" t="str">
        <f>'Ind T2'!A24</f>
        <v>Health and social work</v>
      </c>
      <c r="B38" s="32">
        <f>'Ind T2'!B24</f>
        <v>63.528000000000141</v>
      </c>
      <c r="C38" s="32">
        <f>'Ind T2'!C24</f>
        <v>69.122</v>
      </c>
      <c r="D38" s="32">
        <f>'Ind T2'!D24</f>
        <v>68.439999999999912</v>
      </c>
      <c r="E38" s="32">
        <f>'Ind T2'!E24</f>
        <v>72.360999999999891</v>
      </c>
      <c r="F38" s="32">
        <f>'Ind T2'!F24</f>
        <v>76.088000000000008</v>
      </c>
      <c r="H38" s="11">
        <f t="shared" si="0"/>
        <v>5.5939999999998591</v>
      </c>
      <c r="I38" s="31">
        <f t="shared" si="1"/>
        <v>-0.68200000000008743</v>
      </c>
      <c r="J38" s="11">
        <f t="shared" si="2"/>
        <v>3.9209999999999781</v>
      </c>
      <c r="K38" s="11">
        <f t="shared" si="3"/>
        <v>3.7270000000001176</v>
      </c>
      <c r="L38" s="31">
        <f t="shared" si="4"/>
        <v>7.6480000000000956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526.58100000000036</v>
      </c>
      <c r="C40" s="33">
        <f>'Ind T1'!C14</f>
        <v>543.27399999999966</v>
      </c>
      <c r="D40" s="33">
        <f>'Ind T1'!D14</f>
        <v>528.02700000000004</v>
      </c>
      <c r="E40" s="33">
        <f>'Ind T1'!E14</f>
        <v>545.97099999999978</v>
      </c>
      <c r="F40" s="33">
        <f>'Ind T1'!F14</f>
        <v>565.89699999999971</v>
      </c>
      <c r="G40" s="24"/>
      <c r="H40" s="34">
        <f t="shared" si="0"/>
        <v>16.692999999999302</v>
      </c>
      <c r="I40" s="34">
        <f>D40-C40</f>
        <v>-15.246999999999616</v>
      </c>
      <c r="J40" s="34">
        <f>E40-D40</f>
        <v>17.943999999999733</v>
      </c>
      <c r="K40" s="34">
        <f>F40-E40</f>
        <v>19.925999999999931</v>
      </c>
      <c r="L40" s="205">
        <f t="shared" si="4"/>
        <v>37.869999999999663</v>
      </c>
    </row>
    <row r="44" spans="1:12" ht="15.75" x14ac:dyDescent="0.25">
      <c r="A44" s="19" t="str">
        <f>CONCATENATE(A1," (Continued)")</f>
        <v>Industry Table 4  Employment by Industry Group in Sector (SIC 2007), 2015-2035, Stoke-on-Trent and Staffordshire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-1.2787873722879928</v>
      </c>
      <c r="C50" s="44">
        <f t="shared" ref="B50:E54" si="17">IF(AND(D$5-C$5 &lt;&gt; 0,C7&lt;&gt;0,D7&lt;&gt;0),(EXP(LN(D7/C7)/(D$5-C$5))-1)*100,0)</f>
        <v>-21.818776578344789</v>
      </c>
      <c r="D50" s="44">
        <f t="shared" si="17"/>
        <v>0.18550296376191877</v>
      </c>
      <c r="E50" s="44">
        <f t="shared" si="17"/>
        <v>-0.10726307653767808</v>
      </c>
      <c r="F50" s="44">
        <f>IF(AND(F$5-D$5 &lt;&gt; 0,D7&lt;&gt;0,F7&lt;&gt;0),(EXP(LN(F7/D7)/(F$5-D$5))-1)*100,0)</f>
        <v>-9.7695792762308997E-3</v>
      </c>
      <c r="H50" s="44">
        <f>(B7/B$40)*100</f>
        <v>2.4448280511450213</v>
      </c>
      <c r="I50" s="44">
        <f>(C7/C$40)*100</f>
        <v>2.2507979398977325</v>
      </c>
      <c r="J50" s="44">
        <f>(D7/D$40)*100</f>
        <v>1.8105134775305047</v>
      </c>
      <c r="K50" s="44">
        <f>(E7/E$40)*100</f>
        <v>1.7673099853288929</v>
      </c>
      <c r="L50" s="44">
        <f>(F7/F$40)*100</f>
        <v>1.6868794144517447</v>
      </c>
    </row>
    <row r="51" spans="1:12" x14ac:dyDescent="0.2">
      <c r="A51" t="str">
        <f>A8</f>
        <v>Agriculture</v>
      </c>
      <c r="B51" s="40">
        <f t="shared" si="17"/>
        <v>-3.727689316248417</v>
      </c>
      <c r="C51" s="44">
        <f t="shared" si="17"/>
        <v>-32.628816134825264</v>
      </c>
      <c r="D51" s="40">
        <f t="shared" si="17"/>
        <v>0.9179914287034352</v>
      </c>
      <c r="E51" s="40">
        <f t="shared" si="17"/>
        <v>1.3703593442615514E-2</v>
      </c>
      <c r="F51" s="44">
        <f t="shared" ref="F51:F83" si="18">IF(AND(F$5-D$5 &lt;&gt; 0,D8&lt;&gt;0,F8&lt;&gt;0),(EXP(LN(F8/D8)/(F$5-D$5))-1)*100,0)</f>
        <v>0.3142289363051054</v>
      </c>
      <c r="H51" s="40">
        <f t="shared" ref="H51:L54" si="19">(B8/B$7)*100</f>
        <v>65.457511263010744</v>
      </c>
      <c r="I51" s="40">
        <f t="shared" si="19"/>
        <v>59.200196270853787</v>
      </c>
      <c r="J51" s="40">
        <f t="shared" si="19"/>
        <v>51.014644351464447</v>
      </c>
      <c r="K51" s="40">
        <f t="shared" si="19"/>
        <v>52.907036998652735</v>
      </c>
      <c r="L51" s="40">
        <f t="shared" si="19"/>
        <v>53.551225644248909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14.801905961733809</v>
      </c>
      <c r="C52" s="44">
        <f t="shared" si="17"/>
        <v>6.4668769716091257</v>
      </c>
      <c r="D52" s="40">
        <f t="shared" si="17"/>
        <v>-6.4360996417289096</v>
      </c>
      <c r="E52" s="40">
        <f t="shared" si="17"/>
        <v>-4.9930746262627279</v>
      </c>
      <c r="F52" s="44">
        <f t="shared" si="18"/>
        <v>-5.4765390102835649</v>
      </c>
      <c r="H52" s="40">
        <f t="shared" si="19"/>
        <v>2.8351716638185596</v>
      </c>
      <c r="I52" s="40">
        <f t="shared" si="19"/>
        <v>5.1848217206411427</v>
      </c>
      <c r="J52" s="40">
        <f t="shared" si="19"/>
        <v>7.0606694560669538</v>
      </c>
      <c r="K52" s="40">
        <f t="shared" si="19"/>
        <v>5.0160638408125058</v>
      </c>
      <c r="L52" s="40">
        <f t="shared" si="19"/>
        <v>3.0379216425728144</v>
      </c>
    </row>
    <row r="53" spans="1:12" x14ac:dyDescent="0.2">
      <c r="A53" t="str">
        <f>A10</f>
        <v>Electricity and gas</v>
      </c>
      <c r="B53" s="40">
        <f t="shared" si="17"/>
        <v>-10.256628865590866</v>
      </c>
      <c r="C53" s="44">
        <f t="shared" si="17"/>
        <v>12.962962962962866</v>
      </c>
      <c r="D53" s="40">
        <f t="shared" si="17"/>
        <v>-1.0035475887517631</v>
      </c>
      <c r="E53" s="40">
        <f t="shared" si="17"/>
        <v>-0.19567963004204492</v>
      </c>
      <c r="F53" s="44">
        <f t="shared" si="18"/>
        <v>-0.46569882395157691</v>
      </c>
      <c r="H53" s="40">
        <f t="shared" si="19"/>
        <v>5.1732173372689223</v>
      </c>
      <c r="I53" s="40">
        <f t="shared" si="19"/>
        <v>3.5328753680078546</v>
      </c>
      <c r="J53" s="40">
        <f t="shared" si="19"/>
        <v>5.1046025104602535</v>
      </c>
      <c r="K53" s="40">
        <f t="shared" si="19"/>
        <v>4.8087884754896812</v>
      </c>
      <c r="L53" s="40">
        <f t="shared" si="19"/>
        <v>4.7663943012780319</v>
      </c>
    </row>
    <row r="54" spans="1:12" x14ac:dyDescent="0.2">
      <c r="A54" t="str">
        <f>A11</f>
        <v>Water and sewerage</v>
      </c>
      <c r="B54" s="40">
        <f t="shared" si="17"/>
        <v>3.5202021810488482</v>
      </c>
      <c r="C54" s="44">
        <f t="shared" si="17"/>
        <v>-10.272750446087208</v>
      </c>
      <c r="D54" s="40">
        <f t="shared" si="17"/>
        <v>0.42813643647454658</v>
      </c>
      <c r="E54" s="40">
        <f t="shared" si="17"/>
        <v>0.25565927242485742</v>
      </c>
      <c r="F54" s="44">
        <f t="shared" si="18"/>
        <v>0.31311872245898265</v>
      </c>
      <c r="H54" s="40">
        <f t="shared" si="19"/>
        <v>26.534099735901755</v>
      </c>
      <c r="I54" s="40">
        <f t="shared" si="19"/>
        <v>32.082106640497202</v>
      </c>
      <c r="J54" s="40">
        <f t="shared" si="19"/>
        <v>36.820083682008345</v>
      </c>
      <c r="K54" s="40">
        <f t="shared" si="19"/>
        <v>37.268110685045073</v>
      </c>
      <c r="L54" s="40">
        <f t="shared" si="19"/>
        <v>38.64445841190026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0.34426886502838538</v>
      </c>
      <c r="C56" s="44">
        <f t="shared" si="20"/>
        <v>-4.4955526528580814</v>
      </c>
      <c r="D56" s="44">
        <f t="shared" si="20"/>
        <v>0.14028352068455874</v>
      </c>
      <c r="E56" s="44">
        <f t="shared" si="20"/>
        <v>-0.79504034066008034</v>
      </c>
      <c r="F56" s="44">
        <f t="shared" si="18"/>
        <v>-0.48424044417738621</v>
      </c>
      <c r="H56" s="44">
        <f>(B13/B$40)*100</f>
        <v>12.04563020693873</v>
      </c>
      <c r="I56" s="44">
        <f>(C13/C$40)*100</f>
        <v>11.837120863505351</v>
      </c>
      <c r="J56" s="44">
        <f>(D13/D$40)*100</f>
        <v>11.631412787603672</v>
      </c>
      <c r="K56" s="44">
        <f>(E13/E$40)*100</f>
        <v>11.328257361654746</v>
      </c>
      <c r="L56" s="44">
        <f>(F13/F$40)*100</f>
        <v>10.090882263026634</v>
      </c>
    </row>
    <row r="57" spans="1:12" x14ac:dyDescent="0.2">
      <c r="A57" t="str">
        <f>A14</f>
        <v>Food drink and tobacco</v>
      </c>
      <c r="B57" s="40">
        <f t="shared" si="20"/>
        <v>-3.4387745005581283</v>
      </c>
      <c r="C57" s="44">
        <f t="shared" si="20"/>
        <v>-1.0199862164024687</v>
      </c>
      <c r="D57" s="40">
        <f t="shared" si="20"/>
        <v>0.17761608372588444</v>
      </c>
      <c r="E57" s="40">
        <f t="shared" si="20"/>
        <v>-0.33630717614026029</v>
      </c>
      <c r="F57" s="44">
        <f t="shared" si="18"/>
        <v>-0.16529303593253442</v>
      </c>
      <c r="H57" s="40">
        <f t="shared" ref="H57:L59" si="21">(B14/B$13)*100</f>
        <v>13.15623521992746</v>
      </c>
      <c r="I57" s="40">
        <f t="shared" si="21"/>
        <v>11.281644585432586</v>
      </c>
      <c r="J57" s="40">
        <f t="shared" si="21"/>
        <v>11.692202484654063</v>
      </c>
      <c r="K57" s="40">
        <f t="shared" si="21"/>
        <v>11.714013161085898</v>
      </c>
      <c r="L57" s="40">
        <f t="shared" si="21"/>
        <v>12.267091622303161</v>
      </c>
    </row>
    <row r="58" spans="1:12" x14ac:dyDescent="0.2">
      <c r="A58" t="str">
        <f>A15</f>
        <v>Engineering</v>
      </c>
      <c r="B58" s="40">
        <f t="shared" si="20"/>
        <v>3.0489633336224564</v>
      </c>
      <c r="C58" s="44">
        <f t="shared" si="20"/>
        <v>-8.5525816968686996</v>
      </c>
      <c r="D58" s="40">
        <f t="shared" si="20"/>
        <v>1.5201115858840542</v>
      </c>
      <c r="E58" s="40">
        <f t="shared" si="20"/>
        <v>-1.0213934275183578</v>
      </c>
      <c r="F58" s="44">
        <f t="shared" si="18"/>
        <v>-0.18137439404199984</v>
      </c>
      <c r="H58" s="40">
        <f t="shared" si="21"/>
        <v>18.439224341794112</v>
      </c>
      <c r="I58" s="40">
        <f t="shared" si="21"/>
        <v>20.509112396591398</v>
      </c>
      <c r="J58" s="40">
        <f t="shared" si="21"/>
        <v>19.637885276063596</v>
      </c>
      <c r="K58" s="40">
        <f t="shared" si="21"/>
        <v>21.028634254393761</v>
      </c>
      <c r="L58" s="40">
        <f t="shared" si="21"/>
        <v>20.553726534043175</v>
      </c>
    </row>
    <row r="59" spans="1:12" x14ac:dyDescent="0.2">
      <c r="A59" t="str">
        <f>A16</f>
        <v>Rest of manufacturing</v>
      </c>
      <c r="B59" s="40">
        <f t="shared" si="20"/>
        <v>0.27257043311559315</v>
      </c>
      <c r="C59" s="44">
        <f t="shared" si="20"/>
        <v>-3.8505380266276701</v>
      </c>
      <c r="D59" s="40">
        <f t="shared" si="20"/>
        <v>-0.27513160221923627</v>
      </c>
      <c r="E59" s="40">
        <f t="shared" si="20"/>
        <v>-0.80657660227728689</v>
      </c>
      <c r="F59" s="44">
        <f t="shared" si="18"/>
        <v>-0.62974369767746508</v>
      </c>
      <c r="H59" s="40">
        <f t="shared" si="21"/>
        <v>68.404540438278431</v>
      </c>
      <c r="I59" s="40">
        <f t="shared" si="21"/>
        <v>68.209243017976007</v>
      </c>
      <c r="J59" s="40">
        <f t="shared" si="21"/>
        <v>68.66991223928234</v>
      </c>
      <c r="K59" s="40">
        <f t="shared" si="21"/>
        <v>67.257352584520333</v>
      </c>
      <c r="L59" s="40">
        <f t="shared" si="21"/>
        <v>67.179181843653652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5.1744772225350788</v>
      </c>
      <c r="C61" s="44">
        <f>IF(AND(D$5-C$5 &lt;&gt; 0,C18&lt;&gt;0,D18&lt;&gt;0),(EXP(LN(D18/C18)/(D$5-C$5))-1)*100,0)</f>
        <v>-5.8472391805723838</v>
      </c>
      <c r="D61" s="44">
        <f>IF(AND(E$5-D$5 &lt;&gt; 0,D18&lt;&gt;0,E18&lt;&gt;0),(EXP(LN(E18/D18)/(E$5-D$5))-1)*100,0)</f>
        <v>-5.3852398824472125E-2</v>
      </c>
      <c r="E61" s="44">
        <f>IF(AND(F$5-E$5 &lt;&gt; 0,E18&lt;&gt;0,F18&lt;&gt;0),(EXP(LN(F18/E18)/(F$5-E$5))-1)*100,0)</f>
        <v>0.17322444725336172</v>
      </c>
      <c r="F61" s="44">
        <f t="shared" si="18"/>
        <v>9.7474898949223565E-2</v>
      </c>
      <c r="H61" s="44">
        <f>(B18/B$40)*100</f>
        <v>6.8639012801449395</v>
      </c>
      <c r="I61" s="44">
        <f>(C18/C$40)*100</f>
        <v>8.1406435794828891</v>
      </c>
      <c r="J61" s="44">
        <f>(D18/D$40)*100</f>
        <v>7.8859603770261577</v>
      </c>
      <c r="K61" s="44">
        <f>(E18/E$40)*100</f>
        <v>7.6062648016103536</v>
      </c>
      <c r="L61" s="44">
        <f>(F18/F$40)*100</f>
        <v>7.4665531006525896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0.70249898702130498</v>
      </c>
      <c r="C63" s="44">
        <f t="shared" si="22"/>
        <v>-1.6569200779724569</v>
      </c>
      <c r="D63" s="44">
        <f t="shared" si="22"/>
        <v>0.98069890975902574</v>
      </c>
      <c r="E63" s="44">
        <f t="shared" si="22"/>
        <v>0.56927790754193186</v>
      </c>
      <c r="F63" s="44">
        <f t="shared" si="18"/>
        <v>0.70623165537775368</v>
      </c>
      <c r="H63" s="44">
        <f>(B20/B$40)*100</f>
        <v>30.313854848541787</v>
      </c>
      <c r="I63" s="44">
        <f>(C20/C$40)*100</f>
        <v>30.216796680864512</v>
      </c>
      <c r="J63" s="44">
        <f>(D20/D$40)*100</f>
        <v>30.574194122649068</v>
      </c>
      <c r="K63" s="44">
        <f>(E20/E$40)*100</f>
        <v>31.047986065193928</v>
      </c>
      <c r="L63" s="44">
        <f>(F20/F$40)*100</f>
        <v>31.704356093069947</v>
      </c>
    </row>
    <row r="64" spans="1:12" x14ac:dyDescent="0.2">
      <c r="A64" t="str">
        <f>A21</f>
        <v>Wholesale and retail trade</v>
      </c>
      <c r="B64" s="40">
        <f t="shared" si="22"/>
        <v>-0.85970062553382132</v>
      </c>
      <c r="C64" s="44">
        <f t="shared" si="22"/>
        <v>-2.0704855876839789</v>
      </c>
      <c r="D64" s="40">
        <f t="shared" si="22"/>
        <v>0.20972822330040941</v>
      </c>
      <c r="E64" s="40">
        <f t="shared" si="22"/>
        <v>0.10818004223709377</v>
      </c>
      <c r="F64" s="44">
        <f t="shared" si="18"/>
        <v>0.14201799693769335</v>
      </c>
      <c r="H64" s="40">
        <f t="shared" ref="H64:L66" si="23">(B21/B$20)*100</f>
        <v>56.783000369611727</v>
      </c>
      <c r="I64" s="40">
        <f t="shared" si="23"/>
        <v>53.340643274853726</v>
      </c>
      <c r="J64" s="40">
        <f t="shared" si="23"/>
        <v>53.116328047571891</v>
      </c>
      <c r="K64" s="40">
        <f t="shared" si="23"/>
        <v>51.119383174151764</v>
      </c>
      <c r="L64" s="40">
        <f t="shared" si="23"/>
        <v>48.82339170856222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5.7549965157451366</v>
      </c>
      <c r="C65" s="44">
        <f t="shared" si="22"/>
        <v>-3.9022395856994629</v>
      </c>
      <c r="D65" s="40">
        <f t="shared" si="22"/>
        <v>2.3782473022711192</v>
      </c>
      <c r="E65" s="40">
        <f t="shared" si="22"/>
        <v>0.67494874770244184</v>
      </c>
      <c r="F65" s="44">
        <f t="shared" si="18"/>
        <v>1.2395427209162868</v>
      </c>
      <c r="H65" s="40">
        <f t="shared" si="23"/>
        <v>22.049527962061525</v>
      </c>
      <c r="I65" s="40">
        <f t="shared" si="23"/>
        <v>26.818957115009816</v>
      </c>
      <c r="J65" s="40">
        <f t="shared" si="23"/>
        <v>26.20664023785924</v>
      </c>
      <c r="K65" s="40">
        <f t="shared" si="23"/>
        <v>28.071003403868755</v>
      </c>
      <c r="L65" s="40">
        <f t="shared" si="23"/>
        <v>28.367351488735633</v>
      </c>
    </row>
    <row r="66" spans="1:12" x14ac:dyDescent="0.2">
      <c r="A66" t="str">
        <f>A23</f>
        <v>Accommodation and food</v>
      </c>
      <c r="B66" s="40">
        <f t="shared" si="22"/>
        <v>-0.91438599237736451</v>
      </c>
      <c r="C66" s="44">
        <f t="shared" si="22"/>
        <v>2.4900214921709019</v>
      </c>
      <c r="D66" s="40">
        <f t="shared" si="22"/>
        <v>1.1098662582337493</v>
      </c>
      <c r="E66" s="40">
        <f t="shared" si="22"/>
        <v>1.4962611083177757</v>
      </c>
      <c r="F66" s="44">
        <f t="shared" si="18"/>
        <v>1.3672990339703039</v>
      </c>
      <c r="H66" s="40">
        <f t="shared" si="23"/>
        <v>21.167471668326755</v>
      </c>
      <c r="I66" s="40">
        <f t="shared" si="23"/>
        <v>19.840399610136458</v>
      </c>
      <c r="J66" s="40">
        <f t="shared" si="23"/>
        <v>20.677031714568873</v>
      </c>
      <c r="K66" s="40">
        <f t="shared" si="23"/>
        <v>20.809613421979464</v>
      </c>
      <c r="L66" s="40">
        <f t="shared" si="23"/>
        <v>22.809256802702134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0.12510036281048187</v>
      </c>
      <c r="C68" s="44">
        <f t="shared" si="24"/>
        <v>-3.0150944830995674</v>
      </c>
      <c r="D68" s="44">
        <f t="shared" si="24"/>
        <v>0.70703932531015479</v>
      </c>
      <c r="E68" s="44">
        <f t="shared" si="24"/>
        <v>0.59632249270928916</v>
      </c>
      <c r="F68" s="44">
        <f t="shared" si="18"/>
        <v>0.63321457234681855</v>
      </c>
      <c r="H68" s="44">
        <f>(B25/B$40)*100</f>
        <v>24.848788695376403</v>
      </c>
      <c r="I68" s="44">
        <f>(C25/C$40)*100</f>
        <v>24.206017589650912</v>
      </c>
      <c r="J68" s="44">
        <f>(D25/D$40)*100</f>
        <v>24.154067879104652</v>
      </c>
      <c r="K68" s="44">
        <f>(E25/E$40)*100</f>
        <v>24.197805377941322</v>
      </c>
      <c r="L68" s="44">
        <f>(F25/F$40)*100</f>
        <v>24.775886777982592</v>
      </c>
    </row>
    <row r="69" spans="1:12" x14ac:dyDescent="0.2">
      <c r="A69" t="str">
        <f>A26</f>
        <v>Media</v>
      </c>
      <c r="B69" s="40">
        <f t="shared" si="24"/>
        <v>3.2396772583147548</v>
      </c>
      <c r="C69" s="44">
        <f t="shared" si="24"/>
        <v>18.125887363937963</v>
      </c>
      <c r="D69" s="40">
        <f t="shared" si="24"/>
        <v>-0.35507675490630275</v>
      </c>
      <c r="E69" s="40">
        <f t="shared" si="24"/>
        <v>0.15792675522185995</v>
      </c>
      <c r="F69" s="44">
        <f t="shared" si="18"/>
        <v>-1.3367201357616931E-2</v>
      </c>
      <c r="H69" s="40">
        <f t="shared" ref="H69:L71" si="25">(B26/B$25)*100</f>
        <v>1.4214858348172286</v>
      </c>
      <c r="I69" s="40">
        <f t="shared" si="25"/>
        <v>1.6067830120527709</v>
      </c>
      <c r="J69" s="40">
        <f t="shared" si="25"/>
        <v>1.9570330876587785</v>
      </c>
      <c r="K69" s="40">
        <f t="shared" si="25"/>
        <v>1.8559869202879367</v>
      </c>
      <c r="L69" s="40">
        <f t="shared" si="25"/>
        <v>1.7766714691240022</v>
      </c>
    </row>
    <row r="70" spans="1:12" x14ac:dyDescent="0.2">
      <c r="A70" t="str">
        <f>A27</f>
        <v>Information technology</v>
      </c>
      <c r="B70" s="40">
        <f t="shared" si="24"/>
        <v>3.25700711936594</v>
      </c>
      <c r="C70" s="44">
        <f t="shared" si="24"/>
        <v>9.0200542954719012</v>
      </c>
      <c r="D70" s="40">
        <f t="shared" si="24"/>
        <v>1.5225307226449658</v>
      </c>
      <c r="E70" s="40">
        <f t="shared" si="24"/>
        <v>0.70001135227393263</v>
      </c>
      <c r="F70" s="44">
        <f t="shared" si="18"/>
        <v>0.97344136123191927</v>
      </c>
      <c r="H70" s="40">
        <f t="shared" si="25"/>
        <v>7.6767877477091924</v>
      </c>
      <c r="I70" s="40">
        <f t="shared" si="25"/>
        <v>8.683320025854556</v>
      </c>
      <c r="J70" s="40">
        <f t="shared" si="25"/>
        <v>9.7608593382468101</v>
      </c>
      <c r="K70" s="40">
        <f t="shared" si="25"/>
        <v>10.16251239469236</v>
      </c>
      <c r="L70" s="40">
        <f t="shared" si="25"/>
        <v>10.267748883785261</v>
      </c>
    </row>
    <row r="71" spans="1:12" x14ac:dyDescent="0.2">
      <c r="A71" t="str">
        <f>A28</f>
        <v>Finance and insurance</v>
      </c>
      <c r="B71" s="40">
        <f t="shared" si="24"/>
        <v>-7.9912138282425378</v>
      </c>
      <c r="C71" s="44">
        <f t="shared" si="24"/>
        <v>1.8381840969222907</v>
      </c>
      <c r="D71" s="40">
        <f t="shared" si="24"/>
        <v>2.2204460492503131E-14</v>
      </c>
      <c r="E71" s="40">
        <f t="shared" si="24"/>
        <v>-0.51212091227522683</v>
      </c>
      <c r="F71" s="44">
        <f t="shared" si="18"/>
        <v>-0.34170601547698354</v>
      </c>
      <c r="H71" s="40">
        <f t="shared" si="25"/>
        <v>7.657681755305747</v>
      </c>
      <c r="I71" s="40">
        <f t="shared" si="25"/>
        <v>5.4606288734268666</v>
      </c>
      <c r="J71" s="40">
        <f t="shared" si="25"/>
        <v>5.7338874078720377</v>
      </c>
      <c r="K71" s="40">
        <f t="shared" si="25"/>
        <v>5.5354128662584312</v>
      </c>
      <c r="L71" s="40">
        <f t="shared" si="25"/>
        <v>4.9548521461278421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1.3871450244990813</v>
      </c>
      <c r="C72" s="44">
        <f t="shared" si="27"/>
        <v>0.69609004739326075</v>
      </c>
      <c r="D72" s="40">
        <f t="shared" si="27"/>
        <v>0.17003410949343323</v>
      </c>
      <c r="E72" s="40">
        <f t="shared" si="27"/>
        <v>1.1188529847684814</v>
      </c>
      <c r="F72" s="44">
        <f t="shared" si="18"/>
        <v>0.80158561922889504</v>
      </c>
      <c r="H72" s="40">
        <f t="shared" ref="H72:L72" si="28">(B29/B$25)*100</f>
        <v>4.8834916583237211</v>
      </c>
      <c r="I72" s="40">
        <f t="shared" si="28"/>
        <v>5.1344055359111875</v>
      </c>
      <c r="J72" s="40">
        <f t="shared" si="28"/>
        <v>5.3308765877371851</v>
      </c>
      <c r="K72" s="40">
        <f t="shared" si="28"/>
        <v>5.1902537978851377</v>
      </c>
      <c r="L72" s="40">
        <f t="shared" si="28"/>
        <v>5.4662425288504082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1.8151238813736592</v>
      </c>
      <c r="C73" s="44">
        <f t="shared" si="29"/>
        <v>-0.16582191352243481</v>
      </c>
      <c r="D73" s="40">
        <f t="shared" si="29"/>
        <v>0.67099364452043453</v>
      </c>
      <c r="E73" s="40">
        <f t="shared" si="29"/>
        <v>0.5657840348949339</v>
      </c>
      <c r="F73" s="44">
        <f t="shared" si="18"/>
        <v>0.60084168210952082</v>
      </c>
      <c r="H73" s="40">
        <f t="shared" ref="H73:L73" si="30">(B30/B$25)*100</f>
        <v>22.730781282241345</v>
      </c>
      <c r="I73" s="40">
        <f t="shared" si="30"/>
        <v>24.304779285958698</v>
      </c>
      <c r="J73" s="40">
        <f t="shared" si="30"/>
        <v>25.01881762584285</v>
      </c>
      <c r="K73" s="40">
        <f t="shared" si="30"/>
        <v>24.974075223482924</v>
      </c>
      <c r="L73" s="40">
        <f t="shared" si="30"/>
        <v>24.898363836069862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-1.3199868288837902E-2</v>
      </c>
      <c r="C74" s="44">
        <f t="shared" si="31"/>
        <v>-10.050301810865214</v>
      </c>
      <c r="D74" s="40">
        <f t="shared" si="31"/>
        <v>1.6114633887609475</v>
      </c>
      <c r="E74" s="40">
        <f t="shared" si="31"/>
        <v>0.78937872462141456</v>
      </c>
      <c r="F74" s="44">
        <f t="shared" si="18"/>
        <v>1.0626652702484085</v>
      </c>
      <c r="H74" s="40">
        <f>(B31/B$25)*100</f>
        <v>30.402219352077577</v>
      </c>
      <c r="I74" s="40">
        <f t="shared" ref="I74:L74" si="32">(C31/C$25)*100</f>
        <v>30.234591840614421</v>
      </c>
      <c r="J74" s="40">
        <f t="shared" si="32"/>
        <v>28.041398776854333</v>
      </c>
      <c r="K74" s="40">
        <f t="shared" si="32"/>
        <v>29.323382256099013</v>
      </c>
      <c r="L74" s="40">
        <f t="shared" si="32"/>
        <v>29.891017502817242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-1.1102230246251565E-14</v>
      </c>
      <c r="C75" s="44">
        <f t="shared" si="33"/>
        <v>-5.0646136926039702</v>
      </c>
      <c r="D75" s="40">
        <f t="shared" si="33"/>
        <v>-0.21524341599065133</v>
      </c>
      <c r="E75" s="40">
        <f t="shared" si="33"/>
        <v>0.87681382387061468</v>
      </c>
      <c r="F75" s="44">
        <f t="shared" si="18"/>
        <v>0.51147320499285165</v>
      </c>
      <c r="H75" s="40">
        <f t="shared" ref="H75:L75" si="34">(B32/B$25)*100</f>
        <v>13.89769887427493</v>
      </c>
      <c r="I75" s="40">
        <f t="shared" si="34"/>
        <v>13.828371544808185</v>
      </c>
      <c r="J75" s="40">
        <f t="shared" si="34"/>
        <v>13.536145522973172</v>
      </c>
      <c r="K75" s="40">
        <f t="shared" si="34"/>
        <v>12.927569580586324</v>
      </c>
      <c r="L75" s="40">
        <f t="shared" si="34"/>
        <v>13.292583769596172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-1.1879489146462308</v>
      </c>
      <c r="C76" s="44">
        <f t="shared" si="35"/>
        <v>-4.1533998443357145</v>
      </c>
      <c r="D76" s="40">
        <f t="shared" si="35"/>
        <v>-0.43789475986925064</v>
      </c>
      <c r="E76" s="40">
        <f t="shared" si="35"/>
        <v>7.5457745583040747E-4</v>
      </c>
      <c r="F76" s="44">
        <f t="shared" si="18"/>
        <v>-0.14567618171635877</v>
      </c>
      <c r="H76" s="40">
        <f t="shared" ref="H76:L76" si="36">(B33/B$25)*100</f>
        <v>11.329853495250255</v>
      </c>
      <c r="I76" s="40">
        <f t="shared" si="36"/>
        <v>10.747119881373315</v>
      </c>
      <c r="J76" s="40">
        <f t="shared" si="36"/>
        <v>10.62098165281482</v>
      </c>
      <c r="K76" s="40">
        <f t="shared" si="36"/>
        <v>10.03080696070788</v>
      </c>
      <c r="L76" s="40">
        <f t="shared" si="36"/>
        <v>9.4525198636292078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0.63878236805587907</v>
      </c>
      <c r="C78" s="44">
        <f t="shared" ref="C78:C83" si="38">IF(AND(D$5-C$5 &lt;&gt; 0,C35&lt;&gt;0,D35&lt;&gt;0),(EXP(LN(D35/C35)/(D$5-C$5))-1)*100,0)</f>
        <v>-0.32874250080814349</v>
      </c>
      <c r="D78" s="44">
        <f t="shared" si="37"/>
        <v>0.76169993252539481</v>
      </c>
      <c r="E78" s="44">
        <f t="shared" si="37"/>
        <v>0.45179408321471826</v>
      </c>
      <c r="F78" s="44">
        <f t="shared" si="18"/>
        <v>0.5549899817159254</v>
      </c>
      <c r="H78" s="44">
        <f>(B35/B$40)*100</f>
        <v>23.482996917853107</v>
      </c>
      <c r="I78" s="44">
        <f>(C35/C$40)*100</f>
        <v>23.348623346598607</v>
      </c>
      <c r="J78" s="44">
        <f>(D35/D$40)*100</f>
        <v>23.943851356085943</v>
      </c>
      <c r="K78" s="44">
        <f>(E35/E$40)*100</f>
        <v>24.052376408270757</v>
      </c>
      <c r="L78" s="44">
        <f>(F35/F$40)*100</f>
        <v>24.275442350816487</v>
      </c>
    </row>
    <row r="79" spans="1:12" x14ac:dyDescent="0.2">
      <c r="A79" t="str">
        <f>A36</f>
        <v>Public admin. and defence</v>
      </c>
      <c r="B79" s="40">
        <f t="shared" si="37"/>
        <v>-1.8954546176834119</v>
      </c>
      <c r="C79" s="44">
        <f t="shared" si="38"/>
        <v>-0.82506410971099342</v>
      </c>
      <c r="D79" s="40">
        <f t="shared" si="37"/>
        <v>0.24500226643546785</v>
      </c>
      <c r="E79" s="40">
        <f t="shared" si="37"/>
        <v>0.31910553849301415</v>
      </c>
      <c r="F79" s="44">
        <f t="shared" si="18"/>
        <v>0.29439836327931346</v>
      </c>
      <c r="H79" s="40">
        <f>(B36/B$35)*100</f>
        <v>15.660253766466889</v>
      </c>
      <c r="I79" s="40">
        <f t="shared" ref="I79:L81" si="39">(C36/C$35)*100</f>
        <v>14.141445993992733</v>
      </c>
      <c r="J79" s="40">
        <f t="shared" si="39"/>
        <v>14.071027446017572</v>
      </c>
      <c r="K79" s="40">
        <f t="shared" si="39"/>
        <v>13.713933246521842</v>
      </c>
      <c r="L79" s="40">
        <f t="shared" si="39"/>
        <v>13.53385647939202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-0.60464246539591038</v>
      </c>
      <c r="C80" s="44">
        <f t="shared" si="38"/>
        <v>1.0380274964183034</v>
      </c>
      <c r="D80" s="40">
        <f t="shared" si="40"/>
        <v>0.36989029893046421</v>
      </c>
      <c r="E80" s="40">
        <f t="shared" si="40"/>
        <v>0.41818200251113602</v>
      </c>
      <c r="F80" s="44">
        <f t="shared" si="18"/>
        <v>0.40208218687585173</v>
      </c>
      <c r="H80" s="40">
        <f>(B37/B$35)*100</f>
        <v>32.965380043183963</v>
      </c>
      <c r="I80" s="40">
        <f t="shared" si="39"/>
        <v>31.366134003957569</v>
      </c>
      <c r="J80" s="40">
        <f t="shared" si="39"/>
        <v>31.796250889820481</v>
      </c>
      <c r="K80" s="40">
        <f t="shared" si="39"/>
        <v>31.1828448282427</v>
      </c>
      <c r="L80" s="40">
        <f t="shared" si="39"/>
        <v>31.078661173147733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2.1322214349406732</v>
      </c>
      <c r="C81" s="44">
        <f t="shared" si="38"/>
        <v>-0.98666126558850653</v>
      </c>
      <c r="D81" s="40">
        <f t="shared" si="40"/>
        <v>1.1204309570722382</v>
      </c>
      <c r="E81" s="40">
        <f t="shared" si="40"/>
        <v>0.5034941427140005</v>
      </c>
      <c r="F81" s="44">
        <f t="shared" si="18"/>
        <v>0.70872039409803911</v>
      </c>
      <c r="H81" s="40">
        <f>(B38/B$35)*100</f>
        <v>51.374366190349164</v>
      </c>
      <c r="I81" s="40">
        <f t="shared" si="39"/>
        <v>54.492420002049698</v>
      </c>
      <c r="J81" s="40">
        <f t="shared" si="39"/>
        <v>54.132721664161942</v>
      </c>
      <c r="K81" s="40">
        <f t="shared" si="39"/>
        <v>55.103221925235466</v>
      </c>
      <c r="L81" s="40">
        <f t="shared" si="39"/>
        <v>55.387482347460256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0.78326738499547854</v>
      </c>
      <c r="C83" s="206">
        <f t="shared" si="38"/>
        <v>-2.8065027960107791</v>
      </c>
      <c r="D83" s="43">
        <f>IF(AND(E$5-D$5 &lt;&gt; 0,D40&lt;&gt;0,E40&lt;&gt;0),(EXP(LN(E40/D40)/(E$5-D$5))-1)*100,0)</f>
        <v>0.67060740942899155</v>
      </c>
      <c r="E83" s="43">
        <f>IF(AND(F$5-E$5 &lt;&gt; 0,E40&lt;&gt;0,F40&lt;&gt;0),(EXP(LN(F40/E40)/(F$5-E$5))-1)*100,0)</f>
        <v>0.35910546481654482</v>
      </c>
      <c r="F83" s="206">
        <f t="shared" si="18"/>
        <v>0.46283220204645925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-5.7787465450530595</v>
      </c>
      <c r="C89" s="44">
        <f>IF(AND(F$5-D$5 &lt;&gt; 0,D7&lt;&gt;0,F7&lt;&gt;0),(EXP(LN(F7/D7)/(F$5-D$5))-1)*100,0)</f>
        <v>-9.7695792762308997E-3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-10.361216850894605</v>
      </c>
      <c r="C90" s="44">
        <f t="shared" ref="C90:C122" si="43">IF(AND(F$5-D$5 &lt;&gt; 0,D8&lt;&gt;0,F8&lt;&gt;0),(EXP(LN(F8/D8)/(F$5-D$5))-1)*100,0)</f>
        <v>0.3142289363051054</v>
      </c>
    </row>
    <row r="91" spans="1:12" x14ac:dyDescent="0.2">
      <c r="A91" s="30" t="str">
        <f t="shared" si="41"/>
        <v>Mining and quarrying</v>
      </c>
      <c r="B91" s="44">
        <f t="shared" si="42"/>
        <v>13.084265528238493</v>
      </c>
      <c r="C91" s="44">
        <f t="shared" si="43"/>
        <v>-5.4765390102835649</v>
      </c>
    </row>
    <row r="92" spans="1:12" x14ac:dyDescent="0.2">
      <c r="A92" s="30" t="str">
        <f t="shared" si="41"/>
        <v>Electricity and gas</v>
      </c>
      <c r="B92" s="44">
        <f t="shared" si="42"/>
        <v>-6.030023430883813</v>
      </c>
      <c r="C92" s="44">
        <f t="shared" si="43"/>
        <v>-0.46569882395157691</v>
      </c>
    </row>
    <row r="93" spans="1:12" x14ac:dyDescent="0.2">
      <c r="A93" s="30" t="str">
        <f t="shared" si="41"/>
        <v>Water and sewerage</v>
      </c>
      <c r="B93" s="44">
        <f t="shared" si="42"/>
        <v>0.60161676154597554</v>
      </c>
      <c r="C93" s="44">
        <f t="shared" si="43"/>
        <v>0.31311872245898265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-0.64292962289769218</v>
      </c>
      <c r="C95" s="44">
        <f t="shared" si="43"/>
        <v>-0.48424044417738621</v>
      </c>
    </row>
    <row r="96" spans="1:12" x14ac:dyDescent="0.2">
      <c r="A96" s="30" t="str">
        <f t="shared" si="41"/>
        <v>Food drink and tobacco</v>
      </c>
      <c r="B96" s="44">
        <f t="shared" si="42"/>
        <v>-2.9597923579358643</v>
      </c>
      <c r="C96" s="44">
        <f t="shared" si="43"/>
        <v>-0.16529303593253442</v>
      </c>
    </row>
    <row r="97" spans="1:3" x14ac:dyDescent="0.2">
      <c r="A97" s="30" t="str">
        <f t="shared" si="41"/>
        <v>Engineering</v>
      </c>
      <c r="B97" s="44">
        <f t="shared" si="42"/>
        <v>0.61649663797556098</v>
      </c>
      <c r="C97" s="44">
        <f t="shared" si="43"/>
        <v>-0.18137439404199984</v>
      </c>
    </row>
    <row r="98" spans="1:3" x14ac:dyDescent="0.2">
      <c r="A98" s="30" t="str">
        <f t="shared" si="41"/>
        <v>Rest of manufacturing</v>
      </c>
      <c r="B98" s="44">
        <f t="shared" si="42"/>
        <v>-0.56595887083746854</v>
      </c>
      <c r="C98" s="44">
        <f t="shared" si="43"/>
        <v>-0.62974369767746508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2.8714594938446858</v>
      </c>
      <c r="C100" s="44">
        <f t="shared" si="43"/>
        <v>9.7474898949223565E-2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0.22612954738667757</v>
      </c>
      <c r="C102" s="44">
        <f t="shared" si="43"/>
        <v>0.70623165537775368</v>
      </c>
    </row>
    <row r="103" spans="1:3" x14ac:dyDescent="0.2">
      <c r="A103" s="30" t="str">
        <f t="shared" si="41"/>
        <v>Wholesale and retail trade</v>
      </c>
      <c r="B103" s="44">
        <f t="shared" si="42"/>
        <v>-1.1030493314045708</v>
      </c>
      <c r="C103" s="44">
        <f t="shared" si="43"/>
        <v>0.14201799693769335</v>
      </c>
    </row>
    <row r="104" spans="1:3" x14ac:dyDescent="0.2">
      <c r="A104" s="30" t="str">
        <f t="shared" si="41"/>
        <v>Transport and storage</v>
      </c>
      <c r="B104" s="44">
        <f t="shared" si="42"/>
        <v>3.7488686363424062</v>
      </c>
      <c r="C104" s="44">
        <f t="shared" si="43"/>
        <v>1.2395427209162868</v>
      </c>
    </row>
    <row r="105" spans="1:3" x14ac:dyDescent="0.2">
      <c r="A105" s="30" t="str">
        <f t="shared" si="41"/>
        <v>Accommodation and food</v>
      </c>
      <c r="B105" s="44">
        <f t="shared" si="42"/>
        <v>-0.24267366801289381</v>
      </c>
      <c r="C105" s="44">
        <f t="shared" si="43"/>
        <v>1.3672990339703039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-0.51096900374791865</v>
      </c>
      <c r="C107" s="44">
        <f t="shared" si="43"/>
        <v>0.63321457234681855</v>
      </c>
    </row>
    <row r="108" spans="1:3" x14ac:dyDescent="0.2">
      <c r="A108" s="30" t="str">
        <f t="shared" si="41"/>
        <v>Media</v>
      </c>
      <c r="B108" s="44">
        <f t="shared" si="42"/>
        <v>6.0587068008596257</v>
      </c>
      <c r="C108" s="44">
        <f t="shared" si="43"/>
        <v>-1.3367201357616931E-2</v>
      </c>
    </row>
    <row r="109" spans="1:3" x14ac:dyDescent="0.2">
      <c r="A109" s="30" t="str">
        <f t="shared" si="41"/>
        <v>Information technology</v>
      </c>
      <c r="B109" s="44">
        <f t="shared" si="42"/>
        <v>4.3847138862969315</v>
      </c>
      <c r="C109" s="44">
        <f t="shared" si="43"/>
        <v>0.97344136123191927</v>
      </c>
    </row>
    <row r="110" spans="1:3" x14ac:dyDescent="0.2">
      <c r="A110" s="30" t="str">
        <f t="shared" si="41"/>
        <v>Finance and insurance</v>
      </c>
      <c r="B110" s="44">
        <f t="shared" si="42"/>
        <v>-6.104328887376365</v>
      </c>
      <c r="C110" s="44">
        <f t="shared" si="43"/>
        <v>-0.34170601547698354</v>
      </c>
    </row>
    <row r="111" spans="1:3" x14ac:dyDescent="0.2">
      <c r="A111" s="30" t="str">
        <f t="shared" si="41"/>
        <v>Real estate</v>
      </c>
      <c r="B111" s="44">
        <f t="shared" si="42"/>
        <v>1.2485556620842386</v>
      </c>
      <c r="C111" s="44">
        <f t="shared" si="43"/>
        <v>0.80158561922889504</v>
      </c>
    </row>
    <row r="112" spans="1:3" x14ac:dyDescent="0.2">
      <c r="A112" s="30" t="str">
        <f t="shared" si="41"/>
        <v>Professional services</v>
      </c>
      <c r="B112" s="44">
        <f t="shared" si="42"/>
        <v>1.4158148800865078</v>
      </c>
      <c r="C112" s="44">
        <f t="shared" si="43"/>
        <v>0.60084168210952082</v>
      </c>
    </row>
    <row r="113" spans="1:3" x14ac:dyDescent="0.2">
      <c r="A113" s="30" t="str">
        <f t="shared" si="41"/>
        <v>Support services</v>
      </c>
      <c r="B113" s="44">
        <f t="shared" si="42"/>
        <v>-2.106449992438153</v>
      </c>
      <c r="C113" s="44">
        <f t="shared" si="43"/>
        <v>1.0626652702484085</v>
      </c>
    </row>
    <row r="114" spans="1:3" x14ac:dyDescent="0.2">
      <c r="A114" s="30" t="str">
        <f t="shared" si="41"/>
        <v>Arts and entertainment</v>
      </c>
      <c r="B114" s="44">
        <f t="shared" si="42"/>
        <v>-1.0340895444575948</v>
      </c>
      <c r="C114" s="44">
        <f t="shared" si="43"/>
        <v>0.51147320499285165</v>
      </c>
    </row>
    <row r="115" spans="1:3" x14ac:dyDescent="0.2">
      <c r="A115" s="30" t="str">
        <f t="shared" si="41"/>
        <v>Other services</v>
      </c>
      <c r="B115" s="44">
        <f t="shared" si="42"/>
        <v>-1.7882897561499966</v>
      </c>
      <c r="C115" s="44">
        <f t="shared" si="43"/>
        <v>-0.14567618171635877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0.44452894269111365</v>
      </c>
      <c r="C117" s="44">
        <f t="shared" si="43"/>
        <v>0.5549899817159254</v>
      </c>
    </row>
    <row r="118" spans="1:3" x14ac:dyDescent="0.2">
      <c r="A118" s="30" t="str">
        <f t="shared" si="41"/>
        <v>Public admin. and defence</v>
      </c>
      <c r="B118" s="44">
        <f t="shared" si="42"/>
        <v>-1.6823047439685768</v>
      </c>
      <c r="C118" s="44">
        <f t="shared" si="43"/>
        <v>0.29439836327931346</v>
      </c>
    </row>
    <row r="119" spans="1:3" x14ac:dyDescent="0.2">
      <c r="A119" s="30" t="str">
        <f t="shared" si="41"/>
        <v>Education</v>
      </c>
      <c r="B119" s="44">
        <f t="shared" si="42"/>
        <v>-0.27825900678439819</v>
      </c>
      <c r="C119" s="44">
        <f t="shared" si="43"/>
        <v>0.40208218687585173</v>
      </c>
    </row>
    <row r="120" spans="1:3" x14ac:dyDescent="0.2">
      <c r="A120" s="30" t="str">
        <f t="shared" si="41"/>
        <v>Health and social work</v>
      </c>
      <c r="B120" s="44">
        <f t="shared" si="42"/>
        <v>1.5006827514315146</v>
      </c>
      <c r="C120" s="44">
        <f t="shared" si="43"/>
        <v>0.70872039409803911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5.4860100005660328E-2</v>
      </c>
      <c r="C122" s="206">
        <f t="shared" si="43"/>
        <v>0.46283220204645925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Stoke-on-Trent and Staffordshire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193.76718589550342</v>
      </c>
      <c r="C9" s="299" t="str">
        <f>CONCATENATE("(",ROUND((B9/$H11)*100,1),")")</f>
        <v>(36.7)</v>
      </c>
      <c r="D9" s="249">
        <f>SUM(D30,D51,D72,D93,D114,D135,D156,D177,D198,D219,D240,D261,D282,D303,D324,D345,D366,D387,D408,D429,D450,D471)</f>
        <v>45.472927979754857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49.115647429779692</v>
      </c>
      <c r="G9" s="299" t="str">
        <f>CONCATENATE("(",ROUND((F9/$H11)*100,1),")")</f>
        <v>(9.3)</v>
      </c>
      <c r="H9" s="249">
        <f>SUM(H30,H51,H72,H93,H114,H135,H156,H177,H198,H219,H240,H261,H282,H303,H324,H345,H366,H387,H408,H429,H450,H471)</f>
        <v>288.35576130503796</v>
      </c>
      <c r="I9" s="299" t="str">
        <f>CONCATENATE("(",ROUND((H9/$H11)*100,1),")")</f>
        <v>(54.6)</v>
      </c>
      <c r="K9" s="249">
        <f>B14-B9</f>
        <v>6.098037671425999</v>
      </c>
      <c r="L9" s="249">
        <f>D14-D9</f>
        <v>2.0846796353730355</v>
      </c>
      <c r="M9" s="249">
        <f>F14-F9</f>
        <v>1.1969947416980986</v>
      </c>
      <c r="N9" s="249">
        <f>SUM(K9:M9)</f>
        <v>9.379712048497133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114.94859140557548</v>
      </c>
      <c r="C10" s="299" t="str">
        <f>CONCATENATE("(",ROUND((B10/$H11)*100,1),")")</f>
        <v>(21.8)</v>
      </c>
      <c r="D10" s="249">
        <f t="shared" ref="D10" si="1">SUM(D31,D52,D73,D94,D115,D136,D157,D178,D199,D220,D241,D262,D283,D304,D325,D346,D367,D388,D409,D430,D451,D472)</f>
        <v>105.95977150848206</v>
      </c>
      <c r="E10" s="299" t="str">
        <f>CONCATENATE("(",ROUND((D10/$H11)*100,1),")")</f>
        <v>(20.1)</v>
      </c>
      <c r="F10" s="249">
        <f t="shared" ref="F10" si="2">SUM(F31,F52,F73,F94,F115,F136,F157,F178,F199,F220,F241,F262,F283,F304,F325,F346,F367,F388,F409,F430,F451,F472)</f>
        <v>18.762875780904437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239.67123869496197</v>
      </c>
      <c r="I10" s="299" t="str">
        <f>CONCATENATE("(",ROUND((H10/$H11)*100,1),")")</f>
        <v>(45.4)</v>
      </c>
      <c r="K10" s="249">
        <f t="shared" ref="K10:K11" si="4">B15-B10</f>
        <v>6.2767154009204376</v>
      </c>
      <c r="L10" s="249">
        <f t="shared" ref="L10:L11" si="5">D15-D10</f>
        <v>1.8400625299440634</v>
      </c>
      <c r="M10" s="249">
        <f t="shared" ref="M10:M11" si="6">F15-F10</f>
        <v>0.44751002063846812</v>
      </c>
      <c r="N10" s="249">
        <f t="shared" ref="N10:N11" si="7">SUM(K10:M10)</f>
        <v>8.5642879515029691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308.71577730107884</v>
      </c>
      <c r="C11" s="299" t="str">
        <f>CONCATENATE("(",ROUND((B11/$H11)*100,1),")")</f>
        <v>(58.5)</v>
      </c>
      <c r="D11" s="249">
        <f t="shared" ref="D11" si="8">SUM(D32,D53,D74,D95,D116,D137,D158,D179,D200,D221,D242,D263,D284,D305,D326,D347,D368,D389,D410,D431,D452,D473)</f>
        <v>151.43269948823695</v>
      </c>
      <c r="E11" s="299" t="str">
        <f>CONCATENATE("(",ROUND((D11/$H11)*100,1),")")</f>
        <v>(28.7)</v>
      </c>
      <c r="F11" s="249">
        <f t="shared" ref="F11" si="9">SUM(F32,F53,F74,F95,F116,F137,F158,F179,F200,F221,F242,F263,F284,F305,F326,F347,F368,F389,F410,F431,F452,F473)</f>
        <v>67.878523210684122</v>
      </c>
      <c r="G11" s="299" t="str">
        <f>CONCATENATE("(",ROUND((F11/$H11)*100,1),")")</f>
        <v>(12.9)</v>
      </c>
      <c r="H11" s="249">
        <f t="shared" ref="H11" si="10">SUM(H32,H53,H74,H95,H116,H137,H158,H179,H200,H221,H242,H263,H284,H305,H326,H347,H368,H389,H410,H431,H452,H473)</f>
        <v>528.0269999999997</v>
      </c>
      <c r="I11" s="299" t="str">
        <f>CONCATENATE("(",ROUND((H11/$H11)*100,1),")")</f>
        <v>(100)</v>
      </c>
      <c r="K11" s="249">
        <f t="shared" si="4"/>
        <v>12.374753072346437</v>
      </c>
      <c r="L11" s="249">
        <f t="shared" si="5"/>
        <v>3.9247421653170704</v>
      </c>
      <c r="M11" s="249">
        <f t="shared" si="6"/>
        <v>1.6445047623365667</v>
      </c>
      <c r="N11" s="249">
        <f t="shared" si="7"/>
        <v>17.944000000000074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199.86522356692942</v>
      </c>
      <c r="C14" s="299" t="str">
        <f>CONCATENATE("(",ROUND((B14/$H16)*100,1),")")</f>
        <v>(36.6)</v>
      </c>
      <c r="D14" s="249">
        <f t="shared" ref="D14" si="11">SUM(D35,D56,D77,D98,D119,D140,D161,D182,D203,D224,D245,D266,D287,D308,D329,D350,D371,D392,D413,D434,D455,D476)</f>
        <v>47.557607615127893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50.31264217147779</v>
      </c>
      <c r="G14" s="299" t="str">
        <f>CONCATENATE("(",ROUND((F14/$H16)*100,1),")")</f>
        <v>(9.2)</v>
      </c>
      <c r="H14" s="249">
        <f t="shared" ref="H14" si="13">SUM(H35,H56,H77,H98,H119,H140,H161,H182,H203,H224,H245,H266,H287,H308,H329,H350,H371,H392,H413,H434,H455,H476)</f>
        <v>297.73547335353521</v>
      </c>
      <c r="I14" s="299" t="str">
        <f>CONCATENATE("(",ROUND((H14/$H16)*100,1),")")</f>
        <v>(54.5)</v>
      </c>
      <c r="K14" s="249">
        <f>B19-B14</f>
        <v>2.188206473904529</v>
      </c>
      <c r="L14" s="249">
        <f>D19-D14</f>
        <v>3.4459598393722288</v>
      </c>
      <c r="M14" s="249">
        <f>F19-F14</f>
        <v>2.267442207227937</v>
      </c>
      <c r="N14" s="249">
        <f>SUM(K14:M14)</f>
        <v>7.9016085205046949</v>
      </c>
    </row>
    <row r="15" spans="1:17" x14ac:dyDescent="0.2">
      <c r="A15" s="282" t="s">
        <v>365</v>
      </c>
      <c r="B15" s="249">
        <f t="shared" si="0"/>
        <v>121.22530680649592</v>
      </c>
      <c r="C15" s="299" t="str">
        <f>CONCATENATE("(",ROUND((B15/$H16)*100,1),")")</f>
        <v>(22.2)</v>
      </c>
      <c r="D15" s="249">
        <f t="shared" ref="D15" si="14">SUM(D36,D57,D78,D99,D120,D141,D162,D183,D204,D225,D246,D267,D288,D309,D330,D351,D372,D393,D414,D435,D456,D477)</f>
        <v>107.79983403842613</v>
      </c>
      <c r="E15" s="299" t="str">
        <f>CONCATENATE("(",ROUND((D15/$H16)*100,1),")")</f>
        <v>(19.7)</v>
      </c>
      <c r="F15" s="249">
        <f t="shared" ref="F15" si="15">SUM(F36,F57,F78,F99,F120,F141,F162,F183,F204,F225,F246,F267,F288,F309,F330,F351,F372,F393,F414,F435,F456,F477)</f>
        <v>19.210385801542905</v>
      </c>
      <c r="G15" s="299" t="str">
        <f>CONCATENATE("(",ROUND((F15/$H16)*100,1),")")</f>
        <v>(3.5)</v>
      </c>
      <c r="H15" s="249">
        <f t="shared" ref="H15" si="16">SUM(H36,H57,H78,H99,H120,H141,H162,H183,H204,H225,H246,H267,H288,H309,H330,H351,H372,H393,H414,H435,H456,H477)</f>
        <v>248.2355266464649</v>
      </c>
      <c r="I15" s="299" t="str">
        <f>CONCATENATE("(",ROUND((H15/$H16)*100,1),")")</f>
        <v>(45.5)</v>
      </c>
      <c r="K15" s="249">
        <f t="shared" ref="K15:K16" si="17">B20-B15</f>
        <v>9.164923361435882</v>
      </c>
      <c r="L15" s="249">
        <f t="shared" ref="L15:L16" si="18">D20-D15</f>
        <v>1.6079699112812449</v>
      </c>
      <c r="M15" s="249">
        <f t="shared" ref="M15:M16" si="19">F20-F15</f>
        <v>1.2514982067776863</v>
      </c>
      <c r="N15" s="249">
        <f t="shared" ref="N15:N16" si="20">SUM(K15:M15)</f>
        <v>12.024391479494813</v>
      </c>
    </row>
    <row r="16" spans="1:17" x14ac:dyDescent="0.2">
      <c r="A16" s="282" t="s">
        <v>363</v>
      </c>
      <c r="B16" s="249">
        <f t="shared" si="0"/>
        <v>321.09053037342528</v>
      </c>
      <c r="C16" s="299" t="str">
        <f>CONCATENATE("(",ROUND((B16/$H16)*100,1),")")</f>
        <v>(58.8)</v>
      </c>
      <c r="D16" s="249">
        <f t="shared" ref="D16" si="21">SUM(D37,D58,D79,D100,D121,D142,D163,D184,D205,D226,D247,D268,D289,D310,D331,D352,D373,D394,D415,D436,D457,D478)</f>
        <v>155.35744165355402</v>
      </c>
      <c r="E16" s="299" t="str">
        <f>CONCATENATE("(",ROUND((D16/$H16)*100,1),")")</f>
        <v>(28.5)</v>
      </c>
      <c r="F16" s="249">
        <f t="shared" ref="F16" si="22">SUM(F37,F58,F79,F100,F121,F142,F163,F184,F205,F226,F247,F268,F289,F310,F331,F352,F373,F394,F415,F436,F457,F478)</f>
        <v>69.523027973020689</v>
      </c>
      <c r="G16" s="299" t="str">
        <f>CONCATENATE("(",ROUND((F16/$H16)*100,1),")")</f>
        <v>(12.7)</v>
      </c>
      <c r="H16" s="249">
        <f t="shared" ref="H16" si="23">SUM(H37,H58,H79,H100,H121,H142,H163,H184,H205,H226,H247,H268,H289,H310,H331,H352,H373,H394,H415,H436,H457,H478)</f>
        <v>545.971</v>
      </c>
      <c r="I16" s="299" t="str">
        <f>CONCATENATE("(",ROUND((H16/$H16)*100,1),")")</f>
        <v>(100)</v>
      </c>
      <c r="K16" s="249">
        <f t="shared" si="17"/>
        <v>11.353129835340496</v>
      </c>
      <c r="L16" s="249">
        <f t="shared" si="18"/>
        <v>5.0539297506535092</v>
      </c>
      <c r="M16" s="249">
        <f t="shared" si="19"/>
        <v>3.5189404140056411</v>
      </c>
      <c r="N16" s="249">
        <f t="shared" si="20"/>
        <v>19.925999999999647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202.05343004083394</v>
      </c>
      <c r="C19" s="299" t="str">
        <f>CONCATENATE("(",ROUND((B19/$H21)*100,1),")")</f>
        <v>(35.7)</v>
      </c>
      <c r="D19" s="249">
        <f t="shared" ref="D19" si="24">SUM(D40,D61,D82,D103,D124,D145,D166,D187,D208,D229,D250,D271,D292,D313,D334,D355,D376,D397,D418,D439,D460,D481)</f>
        <v>51.003567454500121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52.580084378705727</v>
      </c>
      <c r="G19" s="299" t="str">
        <f>CONCATENATE("(",ROUND((F19/$H21)*100,1),")")</f>
        <v>(9.3)</v>
      </c>
      <c r="H19" s="249">
        <f t="shared" ref="H19" si="26">SUM(H40,H61,H82,H103,H124,H145,H166,H187,H208,H229,H250,H271,H292,H313,H334,H355,H376,H397,H418,H439,H460,H481)</f>
        <v>305.63708187403989</v>
      </c>
      <c r="I19" s="299" t="str">
        <f>CONCATENATE("(",ROUND((H19/$H21)*100,1),")")</f>
        <v>(54)</v>
      </c>
      <c r="K19" s="249">
        <f>B19-B9</f>
        <v>8.286244145330528</v>
      </c>
      <c r="L19" s="249">
        <f>D19-D9</f>
        <v>5.5306394747452643</v>
      </c>
      <c r="M19" s="249">
        <f>F19-F9</f>
        <v>3.4644369489260356</v>
      </c>
      <c r="N19" s="249">
        <f>SUM(K19:M19)</f>
        <v>17.281320569001828</v>
      </c>
    </row>
    <row r="20" spans="1:14" x14ac:dyDescent="0.2">
      <c r="A20" s="282" t="s">
        <v>365</v>
      </c>
      <c r="B20" s="249">
        <f t="shared" si="0"/>
        <v>130.3902301679318</v>
      </c>
      <c r="C20" s="299" t="str">
        <f>CONCATENATE("(",ROUND((B20/$H21)*100,1),")")</f>
        <v>(23)</v>
      </c>
      <c r="D20" s="249">
        <f t="shared" ref="D20" si="27">SUM(D41,D62,D83,D104,D125,D146,D167,D188,D209,D230,D251,D272,D293,D314,D335,D356,D377,D398,D419,D440,D461,D482)</f>
        <v>109.40780394970737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20.461884008320592</v>
      </c>
      <c r="G20" s="299" t="str">
        <f>CONCATENATE("(",ROUND((F20/$H21)*100,1),")")</f>
        <v>(3.6)</v>
      </c>
      <c r="H20" s="249">
        <f t="shared" ref="H20" si="29">SUM(H41,H62,H83,H104,H125,H146,H167,H188,H209,H230,H251,H272,H293,H314,H335,H356,H377,H398,H419,H440,H461,H482)</f>
        <v>260.25991812595981</v>
      </c>
      <c r="I20" s="299" t="str">
        <f>CONCATENATE("(",ROUND((H20/$H21)*100,1),")")</f>
        <v>(46)</v>
      </c>
      <c r="K20" s="249">
        <f t="shared" ref="K20:K21" si="30">B20-B10</f>
        <v>15.44163876235632</v>
      </c>
      <c r="L20" s="249">
        <f t="shared" ref="L20:L21" si="31">D20-D10</f>
        <v>3.4480324412253083</v>
      </c>
      <c r="M20" s="249">
        <f t="shared" ref="M20:M21" si="32">F20-F10</f>
        <v>1.6990082274161544</v>
      </c>
      <c r="N20" s="249">
        <f t="shared" ref="N20:N21" si="33">SUM(K20:M20)</f>
        <v>20.588679430997782</v>
      </c>
    </row>
    <row r="21" spans="1:14" x14ac:dyDescent="0.2">
      <c r="A21" s="282" t="s">
        <v>363</v>
      </c>
      <c r="B21" s="249">
        <f t="shared" si="0"/>
        <v>332.44366020876578</v>
      </c>
      <c r="C21" s="299" t="str">
        <f>CONCATENATE("(",ROUND((B21/$H21)*100,1),")")</f>
        <v>(58.7)</v>
      </c>
      <c r="D21" s="249">
        <f t="shared" ref="D21" si="34">SUM(D42,D63,D84,D105,D126,D147,D168,D189,D210,D231,D252,D273,D294,D315,D336,D357,D378,D399,D420,D441,D462,D483)</f>
        <v>160.41137140420753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73.04196838702633</v>
      </c>
      <c r="G21" s="299" t="str">
        <f>CONCATENATE("(",ROUND((F21/$H21)*100,1),")")</f>
        <v>(12.9)</v>
      </c>
      <c r="H21" s="249">
        <f t="shared" ref="H21" si="35">SUM(H42,H63,H84,H105,H126,H147,H168,H189,H210,H231,H252,H273,H294,H315,H336,H357,H378,H399,H420,H441,H462,H483)</f>
        <v>565.89699999999948</v>
      </c>
      <c r="I21" s="299" t="str">
        <f>CONCATENATE("(",ROUND((H21/$H21)*100,1),")")</f>
        <v>(100)</v>
      </c>
      <c r="K21" s="249">
        <f t="shared" si="30"/>
        <v>23.727882907686933</v>
      </c>
      <c r="L21" s="249">
        <f t="shared" si="31"/>
        <v>8.9786719159705797</v>
      </c>
      <c r="M21" s="249">
        <f t="shared" si="32"/>
        <v>5.1634451763422078</v>
      </c>
      <c r="N21" s="249">
        <f t="shared" si="33"/>
        <v>37.86999999999972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1.5842156328548529</v>
      </c>
      <c r="C30" s="299" t="str">
        <f>CONCATENATE("(",ROUND((B30/$H32)*100,1),")")</f>
        <v>(32.5)</v>
      </c>
      <c r="D30" s="302">
        <f>'Ind T6'!M9</f>
        <v>4.0093155141874622E-2</v>
      </c>
      <c r="E30" s="299" t="str">
        <f>CONCATENATE("(",ROUND((D30/$H32)*100,1),")")</f>
        <v>(0.8)</v>
      </c>
      <c r="F30" s="302">
        <f>'Ind T6'!N9</f>
        <v>1.6476785949550685</v>
      </c>
      <c r="G30" s="299" t="str">
        <f>CONCATENATE("(",ROUND((F30/$H32)*100,1),")")</f>
        <v>(33.8)</v>
      </c>
      <c r="H30" s="302">
        <f>SUM(B30,D30,F30)</f>
        <v>3.2719873829517958</v>
      </c>
      <c r="I30" s="299" t="str">
        <f>CONCATENATE("(",ROUND((H30/$H32)*100,1),")")</f>
        <v>(67.1)</v>
      </c>
      <c r="K30" s="302">
        <f>B35-B30</f>
        <v>0.12558888097727405</v>
      </c>
      <c r="L30" s="302">
        <f>D35-D30</f>
        <v>2.0951576367351579E-3</v>
      </c>
      <c r="M30" s="302">
        <f>F35-F30</f>
        <v>2.1008375360832998E-2</v>
      </c>
      <c r="N30" s="302">
        <f>SUM(K30:M30)</f>
        <v>0.1486924139748422</v>
      </c>
    </row>
    <row r="31" spans="1:14" x14ac:dyDescent="0.2">
      <c r="A31" s="282" t="s">
        <v>365</v>
      </c>
      <c r="B31" s="302">
        <f>'Ind T6'!L8</f>
        <v>0.89641434035912626</v>
      </c>
      <c r="C31" s="299" t="str">
        <f>CONCATENATE("(",ROUND((B31/$H32)*100,1),")")</f>
        <v>(18.4)</v>
      </c>
      <c r="D31" s="302">
        <f>'Ind T6'!M8</f>
        <v>4.3309183629598076E-2</v>
      </c>
      <c r="E31" s="299" t="str">
        <f>CONCATENATE("(",ROUND((D31/$H32)*100,1),")")</f>
        <v>(0.9)</v>
      </c>
      <c r="F31" s="302">
        <f>'Ind T6'!N8</f>
        <v>0.66528909305947581</v>
      </c>
      <c r="G31" s="299" t="str">
        <f>CONCATENATE("(",ROUND((F31/$H32)*100,1),")")</f>
        <v>(13.6)</v>
      </c>
      <c r="H31" s="302">
        <f t="shared" ref="H31" si="36">SUM(B31,D31,F31)</f>
        <v>1.6050126170482002</v>
      </c>
      <c r="I31" s="299" t="str">
        <f>CONCATENATE("(",ROUND((H31/$H32)*100,1),")")</f>
        <v>(32.9)</v>
      </c>
      <c r="K31" s="302">
        <f t="shared" ref="K31:K32" si="37">B36-B31</f>
        <v>3.9438080174293955E-2</v>
      </c>
      <c r="L31" s="302">
        <f t="shared" ref="L31:L32" si="38">D36-D31</f>
        <v>5.9236012569159613E-4</v>
      </c>
      <c r="M31" s="302">
        <f t="shared" ref="M31:M32" si="39">F36-F31</f>
        <v>3.9277145725179707E-2</v>
      </c>
      <c r="N31" s="302">
        <f t="shared" ref="N31:N32" si="40">SUM(K31:M31)</f>
        <v>7.9307586025165258E-2</v>
      </c>
    </row>
    <row r="32" spans="1:14" x14ac:dyDescent="0.2">
      <c r="A32" s="282" t="s">
        <v>363</v>
      </c>
      <c r="B32" s="302">
        <f>SUM(B30:B31)</f>
        <v>2.4806299732139792</v>
      </c>
      <c r="C32" s="299" t="str">
        <f>CONCATENATE("(",ROUND((B32/$H32)*100,1),")")</f>
        <v>(50.9)</v>
      </c>
      <c r="D32" s="302">
        <f>SUM(D30:D31)</f>
        <v>8.3402338771472698E-2</v>
      </c>
      <c r="E32" s="299" t="str">
        <f>CONCATENATE("(",ROUND((D32/$H32)*100,1),")")</f>
        <v>(1.7)</v>
      </c>
      <c r="F32" s="302">
        <f>SUM(F30:F31)</f>
        <v>2.3129676880145444</v>
      </c>
      <c r="G32" s="299" t="str">
        <f>CONCATENATE("(",ROUND((F32/$H32)*100,1),")")</f>
        <v>(47.4)</v>
      </c>
      <c r="H32" s="302">
        <f>SUM(H30:H31)</f>
        <v>4.8769999999999962</v>
      </c>
      <c r="I32" s="299" t="str">
        <f>CONCATENATE("(",ROUND((H32/$H32)*100,1),")")</f>
        <v>(100)</v>
      </c>
      <c r="K32" s="302">
        <f t="shared" si="37"/>
        <v>0.16502696115156823</v>
      </c>
      <c r="L32" s="302">
        <f t="shared" si="38"/>
        <v>2.6875177624267471E-3</v>
      </c>
      <c r="M32" s="302">
        <f t="shared" si="39"/>
        <v>6.0285521086012483E-2</v>
      </c>
      <c r="N32" s="302">
        <f t="shared" si="40"/>
        <v>0.22800000000000747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1.7098045138321269</v>
      </c>
      <c r="C35" s="299" t="str">
        <f>CONCATENATE("(",ROUND((B35/$H37)*100,1),")")</f>
        <v>(33.5)</v>
      </c>
      <c r="D35" s="302">
        <f>'Ind T6'!R9</f>
        <v>4.2188312778609779E-2</v>
      </c>
      <c r="E35" s="299" t="str">
        <f>CONCATENATE("(",ROUND((D35/$H37)*100,1),")")</f>
        <v>(0.8)</v>
      </c>
      <c r="F35" s="302">
        <f>'Ind T6'!S9</f>
        <v>1.6686869703159015</v>
      </c>
      <c r="G35" s="299" t="str">
        <f>CONCATENATE("(",ROUND((F35/$H37)*100,1),")")</f>
        <v>(32.7)</v>
      </c>
      <c r="H35" s="302">
        <f>SUM(B35,D35,F35)</f>
        <v>3.4206797969266383</v>
      </c>
      <c r="I35" s="299" t="str">
        <f>CONCATENATE("(",ROUND((H35/$H37)*100,1),")")</f>
        <v>(67)</v>
      </c>
      <c r="K35" s="302">
        <f>B40-B35</f>
        <v>0.1329653743441801</v>
      </c>
      <c r="L35" s="302">
        <f>D40-D35</f>
        <v>-5.5357230466929197E-7</v>
      </c>
      <c r="M35" s="302">
        <f>F40-F35</f>
        <v>-0.13322385613693566</v>
      </c>
      <c r="N35" s="302">
        <f>SUM(K35:M35)</f>
        <v>-2.5903536506022284E-4</v>
      </c>
    </row>
    <row r="36" spans="1:14" x14ac:dyDescent="0.2">
      <c r="A36" s="282" t="s">
        <v>365</v>
      </c>
      <c r="B36" s="302">
        <f>'Ind T6'!Q8</f>
        <v>0.93585242053342022</v>
      </c>
      <c r="C36" s="299" t="str">
        <f>CONCATENATE("(",ROUND((B36/$H37)*100,1),")")</f>
        <v>(18.3)</v>
      </c>
      <c r="D36" s="302">
        <f>'Ind T6'!R8</f>
        <v>4.3901543755289672E-2</v>
      </c>
      <c r="E36" s="299" t="str">
        <f>CONCATENATE("(",ROUND((D36/$H37)*100,1),")")</f>
        <v>(0.9)</v>
      </c>
      <c r="F36" s="302">
        <f>'Ind T6'!S8</f>
        <v>0.70456623878465552</v>
      </c>
      <c r="G36" s="299" t="str">
        <f>CONCATENATE("(",ROUND((F36/$H37)*100,1),")")</f>
        <v>(13.8)</v>
      </c>
      <c r="H36" s="302">
        <f t="shared" ref="H36" si="41">SUM(B36,D36,F36)</f>
        <v>1.6843202030733653</v>
      </c>
      <c r="I36" s="299" t="str">
        <f>CONCATENATE("(",ROUND((H36/$H37)*100,1),")")</f>
        <v>(33)</v>
      </c>
      <c r="K36" s="302">
        <f t="shared" ref="K36:K37" si="42">B41-B36</f>
        <v>-6.2226605447769368E-3</v>
      </c>
      <c r="L36" s="302">
        <f t="shared" ref="L36:L37" si="43">D41-D36</f>
        <v>-3.4269930437808016E-3</v>
      </c>
      <c r="M36" s="302">
        <f t="shared" ref="M36:M37" si="44">F41-F36</f>
        <v>1.6908688953607642E-2</v>
      </c>
      <c r="N36" s="302">
        <f t="shared" ref="N36:N37" si="45">SUM(K36:M36)</f>
        <v>7.259035365049904E-3</v>
      </c>
    </row>
    <row r="37" spans="1:14" x14ac:dyDescent="0.2">
      <c r="A37" s="282" t="s">
        <v>363</v>
      </c>
      <c r="B37" s="302">
        <f>SUM(B35:B36)</f>
        <v>2.6456569343655474</v>
      </c>
      <c r="C37" s="299" t="str">
        <f>CONCATENATE("(",ROUND((B37/$H37)*100,1),")")</f>
        <v>(51.8)</v>
      </c>
      <c r="D37" s="302">
        <f>SUM(D35:D36)</f>
        <v>8.6089856533899445E-2</v>
      </c>
      <c r="E37" s="299" t="str">
        <f>CONCATENATE("(",ROUND((D37/$H37)*100,1),")")</f>
        <v>(1.7)</v>
      </c>
      <c r="F37" s="302">
        <f>SUM(F35:F36)</f>
        <v>2.3732532091005569</v>
      </c>
      <c r="G37" s="299" t="str">
        <f>CONCATENATE("(",ROUND((F37/$H37)*100,1),")")</f>
        <v>(46.5)</v>
      </c>
      <c r="H37" s="302">
        <f>SUM(H35:H36)</f>
        <v>5.105000000000004</v>
      </c>
      <c r="I37" s="299" t="str">
        <f>CONCATENATE("(",ROUND((H37/$H37)*100,1),")")</f>
        <v>(100)</v>
      </c>
      <c r="K37" s="302">
        <f t="shared" si="42"/>
        <v>0.12674271379940283</v>
      </c>
      <c r="L37" s="302">
        <f t="shared" si="43"/>
        <v>-3.427546616085464E-3</v>
      </c>
      <c r="M37" s="302">
        <f t="shared" si="44"/>
        <v>-0.11631516718332779</v>
      </c>
      <c r="N37" s="302">
        <f t="shared" si="45"/>
        <v>6.9999999999895701E-3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1.842769888176307</v>
      </c>
      <c r="C40" s="299" t="str">
        <f>CONCATENATE("(",ROUND((B40/$H42)*100,1),")")</f>
        <v>(36)</v>
      </c>
      <c r="D40" s="302">
        <f>'Ind T6'!W9</f>
        <v>4.218775920630511E-2</v>
      </c>
      <c r="E40" s="299" t="str">
        <f>CONCATENATE("(",ROUND((D40/$H42)*100,1),")")</f>
        <v>(0.8)</v>
      </c>
      <c r="F40" s="302">
        <f>'Ind T6'!X9</f>
        <v>1.5354631141789659</v>
      </c>
      <c r="G40" s="299" t="str">
        <f>CONCATENATE("(",ROUND((F40/$H42)*100,1),")")</f>
        <v>(30)</v>
      </c>
      <c r="H40" s="302">
        <f>SUM(B40,D40,F40)</f>
        <v>3.4204207615615783</v>
      </c>
      <c r="I40" s="299" t="str">
        <f>CONCATENATE("(",ROUND((H40/$H42)*100,1),")")</f>
        <v>(66.9)</v>
      </c>
      <c r="K40" s="302">
        <f>B40-B30</f>
        <v>0.25855425532145415</v>
      </c>
      <c r="L40" s="302">
        <f>D40-D30</f>
        <v>2.0946040644304886E-3</v>
      </c>
      <c r="M40" s="302">
        <f>F40-F30</f>
        <v>-0.11221548077610266</v>
      </c>
      <c r="N40" s="302">
        <f>SUM(K40:M40)</f>
        <v>0.14843337860978201</v>
      </c>
    </row>
    <row r="41" spans="1:14" x14ac:dyDescent="0.2">
      <c r="A41" s="282" t="s">
        <v>365</v>
      </c>
      <c r="B41" s="302">
        <f>'Ind T6'!V8</f>
        <v>0.92962975998864328</v>
      </c>
      <c r="C41" s="299" t="str">
        <f>CONCATENATE("(",ROUND((B41/$H42)*100,1),")")</f>
        <v>(18.2)</v>
      </c>
      <c r="D41" s="302">
        <f>'Ind T6'!W8</f>
        <v>4.0474550711508871E-2</v>
      </c>
      <c r="E41" s="299" t="str">
        <f>CONCATENATE("(",ROUND((D41/$H42)*100,1),")")</f>
        <v>(0.8)</v>
      </c>
      <c r="F41" s="302">
        <f>'Ind T6'!X8</f>
        <v>0.72147492773826316</v>
      </c>
      <c r="G41" s="299" t="str">
        <f>CONCATENATE("(",ROUND((F41/$H42)*100,1),")")</f>
        <v>(14.1)</v>
      </c>
      <c r="H41" s="302">
        <f t="shared" ref="H41" si="46">SUM(B41,D41,F41)</f>
        <v>1.6915792384384152</v>
      </c>
      <c r="I41" s="299" t="str">
        <f>CONCATENATE("(",ROUND((H41/$H42)*100,1),")")</f>
        <v>(33.1)</v>
      </c>
      <c r="K41" s="302">
        <f t="shared" ref="K41:K42" si="47">B41-B31</f>
        <v>3.3215419629517018E-2</v>
      </c>
      <c r="L41" s="302">
        <f t="shared" ref="L41:L42" si="48">D41-D31</f>
        <v>-2.8346329180892055E-3</v>
      </c>
      <c r="M41" s="302">
        <f t="shared" ref="M41:M42" si="49">F41-F31</f>
        <v>5.618583467878735E-2</v>
      </c>
      <c r="N41" s="302">
        <f t="shared" ref="N41:N42" si="50">SUM(K41:M41)</f>
        <v>8.6566621390215162E-2</v>
      </c>
    </row>
    <row r="42" spans="1:14" x14ac:dyDescent="0.2">
      <c r="A42" s="282" t="s">
        <v>363</v>
      </c>
      <c r="B42" s="302">
        <f>SUM(B40:B41)</f>
        <v>2.7723996481649502</v>
      </c>
      <c r="C42" s="299" t="str">
        <f>CONCATENATE("(",ROUND((B42/$H42)*100,1),")")</f>
        <v>(54.2)</v>
      </c>
      <c r="D42" s="302">
        <f>SUM(D40:D41)</f>
        <v>8.2662309917813981E-2</v>
      </c>
      <c r="E42" s="299" t="str">
        <f>CONCATENATE("(",ROUND((D42/$H42)*100,1),")")</f>
        <v>(1.6)</v>
      </c>
      <c r="F42" s="302">
        <f>SUM(F40:F41)</f>
        <v>2.2569380419172291</v>
      </c>
      <c r="G42" s="299" t="str">
        <f>CONCATENATE("(",ROUND((F42/$H42)*100,1),")")</f>
        <v>(44.1)</v>
      </c>
      <c r="H42" s="302">
        <f>SUM(H40:H41)</f>
        <v>5.111999999999993</v>
      </c>
      <c r="I42" s="299" t="str">
        <f>CONCATENATE("(",ROUND((H42/$H42)*100,1),")")</f>
        <v>(100)</v>
      </c>
      <c r="K42" s="302">
        <f t="shared" si="47"/>
        <v>0.29176967495097106</v>
      </c>
      <c r="L42" s="302">
        <f t="shared" si="48"/>
        <v>-7.4002885365871685E-4</v>
      </c>
      <c r="M42" s="302">
        <f t="shared" si="49"/>
        <v>-5.6029646097315311E-2</v>
      </c>
      <c r="N42" s="302">
        <f t="shared" si="50"/>
        <v>0.23499999999999704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0.55515075376760969</v>
      </c>
      <c r="C51" s="299" t="str">
        <f>CONCATENATE("(",ROUND((B51/$H53)*100,1),")")</f>
        <v>(82.2)</v>
      </c>
      <c r="D51" s="302">
        <f>'Ind T6'!M18</f>
        <v>9.3278894472843942E-3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0.56447864321489405</v>
      </c>
      <c r="I51" s="299" t="str">
        <f>CONCATENATE("(",ROUND((H51/$H53)*100,1),")")</f>
        <v>(83.6)</v>
      </c>
      <c r="K51" s="302">
        <f>B56-B51</f>
        <v>-0.15718317411617488</v>
      </c>
      <c r="L51" s="302">
        <f>D56-D51</f>
        <v>-2.5643343886023809E-3</v>
      </c>
      <c r="M51" s="302">
        <f>F56-F51</f>
        <v>0</v>
      </c>
      <c r="N51" s="302">
        <f>SUM(K51:M51)</f>
        <v>-0.15974750850477726</v>
      </c>
    </row>
    <row r="52" spans="1:14" x14ac:dyDescent="0.2">
      <c r="A52" s="282" t="s">
        <v>365</v>
      </c>
      <c r="B52" s="302">
        <f>'Ind T6'!L17</f>
        <v>9.5822864322730475E-2</v>
      </c>
      <c r="C52" s="299" t="str">
        <f>CONCATENATE("(",ROUND((B52/$H53)*100,1),")")</f>
        <v>(14.2)</v>
      </c>
      <c r="D52" s="302">
        <f>'Ind T6'!M17</f>
        <v>1.4698492462376467E-2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0.11052135678510694</v>
      </c>
      <c r="I52" s="299" t="str">
        <f>CONCATENATE("(",ROUND((H52/$H53)*100,1),")")</f>
        <v>(16.4)</v>
      </c>
      <c r="K52" s="302">
        <f t="shared" ref="K52:K53" si="52">B57-B52</f>
        <v>-2.7375687126798082E-2</v>
      </c>
      <c r="L52" s="302">
        <f t="shared" ref="L52:L53" si="53">D57-D52</f>
        <v>-3.8768043684262801E-3</v>
      </c>
      <c r="M52" s="302">
        <f t="shared" ref="M52:M53" si="54">F57-F52</f>
        <v>0</v>
      </c>
      <c r="N52" s="302">
        <f t="shared" ref="N52:N53" si="55">SUM(K52:M52)</f>
        <v>-3.1252491495224362E-2</v>
      </c>
    </row>
    <row r="53" spans="1:14" x14ac:dyDescent="0.2">
      <c r="A53" s="282" t="s">
        <v>363</v>
      </c>
      <c r="B53" s="302">
        <f>SUM(B51:B52)</f>
        <v>0.65097361809034016</v>
      </c>
      <c r="C53" s="299" t="str">
        <f>CONCATENATE("(",ROUND((B53/$H53)*100,1),")")</f>
        <v>(96.4)</v>
      </c>
      <c r="D53" s="302">
        <f>SUM(D51:D52)</f>
        <v>2.402638190966086E-2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0.67500000000000093</v>
      </c>
      <c r="I53" s="299" t="str">
        <f>CONCATENATE("(",ROUND((H53/$H53)*100,1),")")</f>
        <v>(100)</v>
      </c>
      <c r="K53" s="302">
        <f t="shared" si="52"/>
        <v>-0.18455886124297294</v>
      </c>
      <c r="L53" s="302">
        <f t="shared" si="53"/>
        <v>-6.441138757028661E-3</v>
      </c>
      <c r="M53" s="302">
        <f t="shared" si="54"/>
        <v>0</v>
      </c>
      <c r="N53" s="302">
        <f t="shared" si="55"/>
        <v>-0.19100000000000161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0.39796757965143481</v>
      </c>
      <c r="C56" s="299" t="str">
        <f>CONCATENATE("(",ROUND((B56/$H58)*100,1),")")</f>
        <v>(82.2)</v>
      </c>
      <c r="D56" s="302">
        <f>'Ind T6'!R18</f>
        <v>6.7635550586820133E-3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0.40473113471011685</v>
      </c>
      <c r="I56" s="299" t="str">
        <f>CONCATENATE("(",ROUND((H56/$H58)*100,1),")")</f>
        <v>(83.6)</v>
      </c>
      <c r="K56" s="302">
        <f>B61-B56</f>
        <v>-0.15902568893287855</v>
      </c>
      <c r="L56" s="302">
        <f>D61-D56</f>
        <v>-2.236235023997139E-3</v>
      </c>
      <c r="M56" s="302">
        <f>F61-F56</f>
        <v>0</v>
      </c>
      <c r="N56" s="302">
        <f>SUM(K56:M56)</f>
        <v>-0.16126192395687569</v>
      </c>
    </row>
    <row r="57" spans="1:14" x14ac:dyDescent="0.2">
      <c r="A57" s="282" t="s">
        <v>365</v>
      </c>
      <c r="B57" s="302">
        <f>'Ind T6'!Q17</f>
        <v>6.8447177195932393E-2</v>
      </c>
      <c r="C57" s="299" t="str">
        <f>CONCATENATE("(",ROUND((B57/$H58)*100,1),")")</f>
        <v>(14.1)</v>
      </c>
      <c r="D57" s="302">
        <f>'Ind T6'!R17</f>
        <v>1.0821688093950187E-2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7.9268865289882584E-2</v>
      </c>
      <c r="I57" s="299" t="str">
        <f>CONCATENATE("(",ROUND((H57/$H58)*100,1),")")</f>
        <v>(16.4)</v>
      </c>
      <c r="K57" s="302">
        <f t="shared" ref="K57:K58" si="57">B62-B57</f>
        <v>-2.8707368001233635E-2</v>
      </c>
      <c r="L57" s="302">
        <f t="shared" ref="L57:L58" si="58">D62-D57</f>
        <v>-4.0307080418899828E-3</v>
      </c>
      <c r="M57" s="302">
        <f t="shared" ref="M57:M58" si="59">F62-F57</f>
        <v>0</v>
      </c>
      <c r="N57" s="302">
        <f t="shared" ref="N57:N58" si="60">SUM(K57:M57)</f>
        <v>-3.2738076043123621E-2</v>
      </c>
    </row>
    <row r="58" spans="1:14" x14ac:dyDescent="0.2">
      <c r="A58" s="282" t="s">
        <v>363</v>
      </c>
      <c r="B58" s="302">
        <f>SUM(B56:B57)</f>
        <v>0.46641475684736722</v>
      </c>
      <c r="C58" s="299" t="str">
        <f>CONCATENATE("(",ROUND((B58/$H58)*100,1),")")</f>
        <v>(96.4)</v>
      </c>
      <c r="D58" s="302">
        <f>SUM(D56:D57)</f>
        <v>1.7585243152632199E-2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0.48399999999999943</v>
      </c>
      <c r="I58" s="299" t="str">
        <f>CONCATENATE("(",ROUND((H58/$H58)*100,1),")")</f>
        <v>(100)</v>
      </c>
      <c r="K58" s="302">
        <f t="shared" si="57"/>
        <v>-0.18773305693411219</v>
      </c>
      <c r="L58" s="302">
        <f t="shared" si="58"/>
        <v>-6.2669430658871192E-3</v>
      </c>
      <c r="M58" s="302">
        <f t="shared" si="59"/>
        <v>0</v>
      </c>
      <c r="N58" s="302">
        <f t="shared" si="60"/>
        <v>-0.19399999999999931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0.23894189071855626</v>
      </c>
      <c r="C61" s="299" t="str">
        <f>CONCATENATE("(",ROUND((B61/$H63)*100,1),")")</f>
        <v>(82.4)</v>
      </c>
      <c r="D61" s="302">
        <f>'Ind T6'!W18</f>
        <v>4.5273200346848744E-3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0.24346921075324113</v>
      </c>
      <c r="I61" s="299" t="str">
        <f>CONCATENATE("(",ROUND((H61/$H63)*100,1),")")</f>
        <v>(84)</v>
      </c>
      <c r="K61" s="302">
        <f>B61-B51</f>
        <v>-0.31620886304905343</v>
      </c>
      <c r="L61" s="302">
        <f>D61-D51</f>
        <v>-4.8005694125995198E-3</v>
      </c>
      <c r="M61" s="302">
        <f>F61-F51</f>
        <v>0</v>
      </c>
      <c r="N61" s="302">
        <f>SUM(K61:M61)</f>
        <v>-0.32100943246165298</v>
      </c>
    </row>
    <row r="62" spans="1:14" x14ac:dyDescent="0.2">
      <c r="A62" s="282" t="s">
        <v>365</v>
      </c>
      <c r="B62" s="302">
        <f>'Ind T6'!V17</f>
        <v>3.9739809194698758E-2</v>
      </c>
      <c r="C62" s="299" t="str">
        <f>CONCATENATE("(",ROUND((B62/$H63)*100,1),")")</f>
        <v>(13.7)</v>
      </c>
      <c r="D62" s="302">
        <f>'Ind T6'!W17</f>
        <v>6.7909800520602045E-3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4.6530789246758963E-2</v>
      </c>
      <c r="I62" s="299" t="str">
        <f>CONCATENATE("(",ROUND((H62/$H63)*100,1),")")</f>
        <v>(16)</v>
      </c>
      <c r="K62" s="302">
        <f t="shared" ref="K62:K63" si="62">B62-B52</f>
        <v>-5.6083055128031717E-2</v>
      </c>
      <c r="L62" s="302">
        <f t="shared" ref="L62:L63" si="63">D62-D52</f>
        <v>-7.9075124103162621E-3</v>
      </c>
      <c r="M62" s="302">
        <f t="shared" ref="M62:M63" si="64">F62-F52</f>
        <v>0</v>
      </c>
      <c r="N62" s="302">
        <f t="shared" ref="N62:N63" si="65">SUM(K62:M62)</f>
        <v>-6.3990567538347976E-2</v>
      </c>
    </row>
    <row r="63" spans="1:14" x14ac:dyDescent="0.2">
      <c r="A63" s="282" t="s">
        <v>363</v>
      </c>
      <c r="B63" s="302">
        <f>SUM(B61:B62)</f>
        <v>0.27868169991325503</v>
      </c>
      <c r="C63" s="299" t="str">
        <f>CONCATENATE("(",ROUND((B63/$H63)*100,1),")")</f>
        <v>(96.1)</v>
      </c>
      <c r="D63" s="302">
        <f>SUM(D61:D62)</f>
        <v>1.131830008674508E-2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0.29000000000000009</v>
      </c>
      <c r="I63" s="299" t="str">
        <f>CONCATENATE("(",ROUND((H63/$H63)*100,1),")")</f>
        <v>(100)</v>
      </c>
      <c r="K63" s="302">
        <f t="shared" si="62"/>
        <v>-0.37229191817708512</v>
      </c>
      <c r="L63" s="302">
        <f t="shared" si="63"/>
        <v>-1.270808182291578E-2</v>
      </c>
      <c r="M63" s="302">
        <f t="shared" si="64"/>
        <v>0</v>
      </c>
      <c r="N63" s="302">
        <f t="shared" si="65"/>
        <v>-0.3850000000000009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4.2542704807503151</v>
      </c>
      <c r="C72" s="299" t="str">
        <f>CONCATENATE("(",ROUND((B72/$H74)*100,1),")")</f>
        <v>(59.2)</v>
      </c>
      <c r="D72" s="302">
        <f>'Ind T6'!M27</f>
        <v>0.39716896995952811</v>
      </c>
      <c r="E72" s="299" t="str">
        <f>CONCATENATE("(",ROUND((D72/$H74)*100,1),")")</f>
        <v>(5.5)</v>
      </c>
      <c r="F72" s="302">
        <f>'Ind T6'!N27</f>
        <v>7.3378491539485988E-2</v>
      </c>
      <c r="G72" s="299" t="str">
        <f>CONCATENATE("(",ROUND((F72/$H74)*100,1),")")</f>
        <v>(1)</v>
      </c>
      <c r="H72" s="302">
        <f>SUM(B72,D72,F72)</f>
        <v>4.7248179422493299</v>
      </c>
      <c r="I72" s="299" t="str">
        <f>CONCATENATE("(",ROUND((H72/$H74)*100,1),")")</f>
        <v>(65.8)</v>
      </c>
      <c r="K72" s="302">
        <f>B77-B72</f>
        <v>-2.4568277799310145E-2</v>
      </c>
      <c r="L72" s="302">
        <f>D77-D72</f>
        <v>2.1650503012232702E-3</v>
      </c>
      <c r="M72" s="302">
        <f>F77-F72</f>
        <v>8.5263492156725795E-4</v>
      </c>
      <c r="N72" s="302">
        <f>SUM(K72:M72)</f>
        <v>-2.1550592576519617E-2</v>
      </c>
    </row>
    <row r="73" spans="1:14" x14ac:dyDescent="0.2">
      <c r="A73" s="282" t="s">
        <v>365</v>
      </c>
      <c r="B73" s="302">
        <f>'Ind T6'!L26</f>
        <v>1.8773540141710598</v>
      </c>
      <c r="C73" s="299" t="str">
        <f>CONCATENATE("(",ROUND((B73/$H74)*100,1),")")</f>
        <v>(26.1)</v>
      </c>
      <c r="D73" s="302">
        <f>'Ind T6'!M26</f>
        <v>0.46129630498288376</v>
      </c>
      <c r="E73" s="299" t="str">
        <f>CONCATENATE("(",ROUND((D73/$H74)*100,1),")")</f>
        <v>(6.4)</v>
      </c>
      <c r="F73" s="302">
        <f>'Ind T6'!N26</f>
        <v>0.11753173859672651</v>
      </c>
      <c r="G73" s="299" t="str">
        <f>CONCATENATE("(",ROUND((F73/$H74)*100,1),")")</f>
        <v>(1.6)</v>
      </c>
      <c r="H73" s="302">
        <f t="shared" ref="H73" si="66">SUM(B73,D73,F73)</f>
        <v>2.4561820577506701</v>
      </c>
      <c r="I73" s="299" t="str">
        <f>CONCATENATE("(",ROUND((H73/$H74)*100,1),")")</f>
        <v>(34.2)</v>
      </c>
      <c r="K73" s="302">
        <f t="shared" ref="K73:K74" si="67">B78-B73</f>
        <v>8.0202802397795425E-2</v>
      </c>
      <c r="L73" s="302">
        <f t="shared" ref="L73:L74" si="68">D78-D73</f>
        <v>1.5442314132625978E-3</v>
      </c>
      <c r="M73" s="302">
        <f t="shared" ref="M73:M74" si="69">F78-F73</f>
        <v>3.8035587654714625E-3</v>
      </c>
      <c r="N73" s="302">
        <f t="shared" ref="N73:N74" si="70">SUM(K73:M73)</f>
        <v>8.5550592576529486E-2</v>
      </c>
    </row>
    <row r="74" spans="1:14" x14ac:dyDescent="0.2">
      <c r="A74" s="282" t="s">
        <v>363</v>
      </c>
      <c r="B74" s="302">
        <f>SUM(B72:B73)</f>
        <v>6.1316244949213754</v>
      </c>
      <c r="C74" s="299" t="str">
        <f>CONCATENATE("(",ROUND((B74/$H74)*100,1),")")</f>
        <v>(85.4)</v>
      </c>
      <c r="D74" s="302">
        <f>SUM(D72:D73)</f>
        <v>0.85846527494241187</v>
      </c>
      <c r="E74" s="299" t="str">
        <f>CONCATENATE("(",ROUND((D74/$H74)*100,1),")")</f>
        <v>(12)</v>
      </c>
      <c r="F74" s="302">
        <f>SUM(F72:F73)</f>
        <v>0.1909102301362125</v>
      </c>
      <c r="G74" s="299" t="str">
        <f>CONCATENATE("(",ROUND((F74/$H74)*100,1),")")</f>
        <v>(2.7)</v>
      </c>
      <c r="H74" s="302">
        <f>SUM(H72:H73)</f>
        <v>7.181</v>
      </c>
      <c r="I74" s="299" t="str">
        <f>CONCATENATE("(",ROUND((H74/$H74)*100,1),")")</f>
        <v>(100)</v>
      </c>
      <c r="K74" s="302">
        <f t="shared" si="67"/>
        <v>5.5634524598485058E-2</v>
      </c>
      <c r="L74" s="302">
        <f t="shared" si="68"/>
        <v>3.7092817144858126E-3</v>
      </c>
      <c r="M74" s="302">
        <f t="shared" si="69"/>
        <v>4.6561936870387344E-3</v>
      </c>
      <c r="N74" s="302">
        <f t="shared" si="70"/>
        <v>6.4000000000009605E-2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4.229702202951005</v>
      </c>
      <c r="C77" s="299" t="str">
        <f>CONCATENATE("(",ROUND((B77/$H79)*100,1),")")</f>
        <v>(58.4)</v>
      </c>
      <c r="D77" s="302">
        <f>'Ind T6'!R27</f>
        <v>0.39933402026075138</v>
      </c>
      <c r="E77" s="299" t="str">
        <f>CONCATENATE("(",ROUND((D77/$H79)*100,1),")")</f>
        <v>(5.5)</v>
      </c>
      <c r="F77" s="302">
        <f>'Ind T6'!S27</f>
        <v>7.4231126461053246E-2</v>
      </c>
      <c r="G77" s="299" t="str">
        <f>CONCATENATE("(",ROUND((F77/$H79)*100,1),")")</f>
        <v>(1)</v>
      </c>
      <c r="H77" s="302">
        <f>SUM(B77,D77,F77)</f>
        <v>4.7032673496728092</v>
      </c>
      <c r="I77" s="299" t="str">
        <f>CONCATENATE("(",ROUND((H77/$H79)*100,1),")")</f>
        <v>(64.9)</v>
      </c>
      <c r="K77" s="302">
        <f>B82-B77</f>
        <v>-0.25404993157155742</v>
      </c>
      <c r="L77" s="302">
        <f>D82-D77</f>
        <v>-1.5742340384849618E-2</v>
      </c>
      <c r="M77" s="302">
        <f>F82-F77</f>
        <v>-2.7817015636186215E-4</v>
      </c>
      <c r="N77" s="302">
        <f>SUM(K77:M77)</f>
        <v>-0.27007044211276887</v>
      </c>
    </row>
    <row r="78" spans="1:14" x14ac:dyDescent="0.2">
      <c r="A78" s="282" t="s">
        <v>365</v>
      </c>
      <c r="B78" s="302">
        <f>'Ind T6'!Q26</f>
        <v>1.9575568165688553</v>
      </c>
      <c r="C78" s="299" t="str">
        <f>CONCATENATE("(",ROUND((B78/$H79)*100,1),")")</f>
        <v>(27)</v>
      </c>
      <c r="D78" s="302">
        <f>'Ind T6'!R26</f>
        <v>0.46284053639614636</v>
      </c>
      <c r="E78" s="299" t="str">
        <f>CONCATENATE("(",ROUND((D78/$H79)*100,1),")")</f>
        <v>(6.4)</v>
      </c>
      <c r="F78" s="302">
        <f>'Ind T6'!S26</f>
        <v>0.12133529736219797</v>
      </c>
      <c r="G78" s="299" t="str">
        <f>CONCATENATE("(",ROUND((F78/$H79)*100,1),")")</f>
        <v>(1.7)</v>
      </c>
      <c r="H78" s="302">
        <f t="shared" ref="H78" si="71">SUM(B78,D78,F78)</f>
        <v>2.5417326503271997</v>
      </c>
      <c r="I78" s="299" t="str">
        <f>CONCATENATE("(",ROUND((H78/$H79)*100,1),")")</f>
        <v>(35.1)</v>
      </c>
      <c r="K78" s="302">
        <f t="shared" ref="K78:K79" si="72">B83-B78</f>
        <v>5.132391440202233E-2</v>
      </c>
      <c r="L78" s="302">
        <f t="shared" ref="L78:L79" si="73">D83-D78</f>
        <v>-2.1427281604992909E-2</v>
      </c>
      <c r="M78" s="302">
        <f t="shared" ref="M78:M79" si="74">F83-F78</f>
        <v>1.738093157096221E-4</v>
      </c>
      <c r="N78" s="302">
        <f t="shared" ref="N78:N79" si="75">SUM(K78:M78)</f>
        <v>3.0070442112739043E-2</v>
      </c>
    </row>
    <row r="79" spans="1:14" x14ac:dyDescent="0.2">
      <c r="A79" s="282" t="s">
        <v>363</v>
      </c>
      <c r="B79" s="302">
        <f>SUM(B77:B78)</f>
        <v>6.1872590195198605</v>
      </c>
      <c r="C79" s="299" t="str">
        <f>CONCATENATE("(",ROUND((B79/$H79)*100,1),")")</f>
        <v>(85.4)</v>
      </c>
      <c r="D79" s="302">
        <f>SUM(D77:D78)</f>
        <v>0.86217455665689768</v>
      </c>
      <c r="E79" s="299" t="str">
        <f>CONCATENATE("(",ROUND((D79/$H79)*100,1),")")</f>
        <v>(11.9)</v>
      </c>
      <c r="F79" s="302">
        <f>SUM(F77:F78)</f>
        <v>0.19556642382325123</v>
      </c>
      <c r="G79" s="299" t="str">
        <f>CONCATENATE("(",ROUND((F79/$H79)*100,1),")")</f>
        <v>(2.7)</v>
      </c>
      <c r="H79" s="302">
        <f>SUM(H77:H78)</f>
        <v>7.245000000000009</v>
      </c>
      <c r="I79" s="299" t="str">
        <f>CONCATENATE("(",ROUND((H79/$H79)*100,1),")")</f>
        <v>(100)</v>
      </c>
      <c r="K79" s="302">
        <f t="shared" si="72"/>
        <v>-0.20272601716953531</v>
      </c>
      <c r="L79" s="302">
        <f t="shared" si="73"/>
        <v>-3.7169621989842527E-2</v>
      </c>
      <c r="M79" s="302">
        <f t="shared" si="74"/>
        <v>-1.0436084065224005E-4</v>
      </c>
      <c r="N79" s="302">
        <f t="shared" si="75"/>
        <v>-0.24000000000003008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3.9756522713794475</v>
      </c>
      <c r="C82" s="299" t="str">
        <f>CONCATENATE("(",ROUND((B82/$H84)*100,1),")")</f>
        <v>(56.8)</v>
      </c>
      <c r="D82" s="302">
        <f>'Ind T6'!W27</f>
        <v>0.38359167987590176</v>
      </c>
      <c r="E82" s="299" t="str">
        <f>CONCATENATE("(",ROUND((D82/$H84)*100,1),")")</f>
        <v>(5.5)</v>
      </c>
      <c r="F82" s="302">
        <f>'Ind T6'!X27</f>
        <v>7.3952956304691383E-2</v>
      </c>
      <c r="G82" s="299" t="str">
        <f>CONCATENATE("(",ROUND((F82/$H84)*100,1),")")</f>
        <v>(1.1)</v>
      </c>
      <c r="H82" s="302">
        <f>SUM(B82,D82,F82)</f>
        <v>4.433196907560041</v>
      </c>
      <c r="I82" s="299" t="str">
        <f>CONCATENATE("(",ROUND((H82/$H84)*100,1),")")</f>
        <v>(63.3)</v>
      </c>
      <c r="K82" s="302">
        <f>B82-B72</f>
        <v>-0.27861820937086756</v>
      </c>
      <c r="L82" s="302">
        <f>D82-D72</f>
        <v>-1.3577290083626348E-2</v>
      </c>
      <c r="M82" s="302">
        <f>F82-F72</f>
        <v>5.744647652053958E-4</v>
      </c>
      <c r="N82" s="302">
        <f>SUM(K82:M82)</f>
        <v>-0.29162103468928852</v>
      </c>
    </row>
    <row r="83" spans="1:14" x14ac:dyDescent="0.2">
      <c r="A83" s="282" t="s">
        <v>365</v>
      </c>
      <c r="B83" s="302">
        <f>'Ind T6'!V26</f>
        <v>2.0088807309708776</v>
      </c>
      <c r="C83" s="299" t="str">
        <f>CONCATENATE("(",ROUND((B83/$H84)*100,1),")")</f>
        <v>(28.7)</v>
      </c>
      <c r="D83" s="302">
        <f>'Ind T6'!W26</f>
        <v>0.44141325479115345</v>
      </c>
      <c r="E83" s="299" t="str">
        <f>CONCATENATE("(",ROUND((D83/$H84)*100,1),")")</f>
        <v>(6.3)</v>
      </c>
      <c r="F83" s="302">
        <f>'Ind T6'!X26</f>
        <v>0.1215091066779076</v>
      </c>
      <c r="G83" s="299" t="str">
        <f>CONCATENATE("(",ROUND((F83/$H84)*100,1),")")</f>
        <v>(1.7)</v>
      </c>
      <c r="H83" s="302">
        <f t="shared" ref="H83" si="76">SUM(B83,D83,F83)</f>
        <v>2.5718030924399384</v>
      </c>
      <c r="I83" s="299" t="str">
        <f>CONCATENATE("(",ROUND((H83/$H84)*100,1),")")</f>
        <v>(36.7)</v>
      </c>
      <c r="K83" s="302">
        <f t="shared" ref="K83:K84" si="77">B83-B73</f>
        <v>0.13152671679981776</v>
      </c>
      <c r="L83" s="302">
        <f t="shared" ref="L83:L84" si="78">D83-D73</f>
        <v>-1.9883050191730312E-2</v>
      </c>
      <c r="M83" s="302">
        <f t="shared" ref="M83:M84" si="79">F83-F73</f>
        <v>3.9773680811810846E-3</v>
      </c>
      <c r="N83" s="302">
        <f t="shared" ref="N83:N84" si="80">SUM(K83:M83)</f>
        <v>0.11562103468926853</v>
      </c>
    </row>
    <row r="84" spans="1:14" x14ac:dyDescent="0.2">
      <c r="A84" s="282" t="s">
        <v>363</v>
      </c>
      <c r="B84" s="302">
        <f>SUM(B82:B83)</f>
        <v>5.9845330023503251</v>
      </c>
      <c r="C84" s="299" t="str">
        <f>CONCATENATE("(",ROUND((B84/$H84)*100,1),")")</f>
        <v>(85.4)</v>
      </c>
      <c r="D84" s="302">
        <f>SUM(D82:D83)</f>
        <v>0.82500493466705516</v>
      </c>
      <c r="E84" s="299" t="str">
        <f>CONCATENATE("(",ROUND((D84/$H84)*100,1),")")</f>
        <v>(11.8)</v>
      </c>
      <c r="F84" s="302">
        <f>SUM(F82:F83)</f>
        <v>0.19546206298259899</v>
      </c>
      <c r="G84" s="299" t="str">
        <f>CONCATENATE("(",ROUND((F84/$H84)*100,1),")")</f>
        <v>(2.8)</v>
      </c>
      <c r="H84" s="302">
        <f>SUM(H82:H83)</f>
        <v>7.0049999999999795</v>
      </c>
      <c r="I84" s="299" t="str">
        <f>CONCATENATE("(",ROUND((H84/$H84)*100,1),")")</f>
        <v>(100)</v>
      </c>
      <c r="K84" s="302">
        <f t="shared" si="77"/>
        <v>-0.14709149257105025</v>
      </c>
      <c r="L84" s="302">
        <f t="shared" si="78"/>
        <v>-3.3460340275356715E-2</v>
      </c>
      <c r="M84" s="302">
        <f t="shared" si="79"/>
        <v>4.5518328463864943E-3</v>
      </c>
      <c r="N84" s="302">
        <f t="shared" si="80"/>
        <v>-0.17600000000002047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8.6072031061267431</v>
      </c>
      <c r="C93" s="299" t="str">
        <f>CONCATENATE("(",ROUND((B93/$H95)*100,1),")")</f>
        <v>(71.4)</v>
      </c>
      <c r="D93" s="302">
        <f>'Ind T6'!M36</f>
        <v>0.32852931485386194</v>
      </c>
      <c r="E93" s="299" t="str">
        <f>CONCATENATE("(",ROUND((D93/$H95)*100,1),")")</f>
        <v>(2.7)</v>
      </c>
      <c r="F93" s="302">
        <f>'Ind T6'!N36</f>
        <v>0.32349539792990412</v>
      </c>
      <c r="G93" s="299" t="str">
        <f>CONCATENATE("(",ROUND((F93/$H95)*100,1),")")</f>
        <v>(2.7)</v>
      </c>
      <c r="H93" s="302">
        <f>SUM(B93,D93,F93)</f>
        <v>9.2592278189105084</v>
      </c>
      <c r="I93" s="299" t="str">
        <f>CONCATENATE("(",ROUND((H93/$H95)*100,1),")")</f>
        <v>(76.8)</v>
      </c>
      <c r="K93" s="302">
        <f>B98-B93</f>
        <v>0.66976691110914466</v>
      </c>
      <c r="L93" s="302">
        <f>D98-D93</f>
        <v>4.1068977658477446E-2</v>
      </c>
      <c r="M93" s="302">
        <f>F98-F93</f>
        <v>3.1562189215281866E-2</v>
      </c>
      <c r="N93" s="302">
        <f>SUM(K93:M93)</f>
        <v>0.74239807798290391</v>
      </c>
    </row>
    <row r="94" spans="1:14" x14ac:dyDescent="0.2">
      <c r="A94" s="282" t="s">
        <v>365</v>
      </c>
      <c r="B94" s="302">
        <f>'Ind T6'!L35</f>
        <v>2.0925197812045382</v>
      </c>
      <c r="C94" s="299" t="str">
        <f>CONCATENATE("(",ROUND((B94/$H95)*100,1),")")</f>
        <v>(17.3)</v>
      </c>
      <c r="D94" s="302">
        <f>'Ind T6'!M35</f>
        <v>0.53597968060149404</v>
      </c>
      <c r="E94" s="299" t="str">
        <f>CONCATENATE("(",ROUND((D94/$H95)*100,1),")")</f>
        <v>(4.4)</v>
      </c>
      <c r="F94" s="302">
        <f>'Ind T6'!N35</f>
        <v>0.17327271928343299</v>
      </c>
      <c r="G94" s="299" t="str">
        <f>CONCATENATE("(",ROUND((F94/$H95)*100,1),")")</f>
        <v>(1.4)</v>
      </c>
      <c r="H94" s="302">
        <f t="shared" ref="H94" si="81">SUM(B94,D94,F94)</f>
        <v>2.8017721810894654</v>
      </c>
      <c r="I94" s="299" t="str">
        <f>CONCATENATE("(",ROUND((H94/$H95)*100,1),")")</f>
        <v>(23.2)</v>
      </c>
      <c r="K94" s="302">
        <f t="shared" ref="K94:K95" si="82">B99-B94</f>
        <v>0.14939260831596934</v>
      </c>
      <c r="L94" s="302">
        <f t="shared" ref="L94:L95" si="83">D99-D94</f>
        <v>3.7452863354351495E-2</v>
      </c>
      <c r="M94" s="302">
        <f t="shared" ref="M94:M95" si="84">F99-F94</f>
        <v>1.5756450346803424E-2</v>
      </c>
      <c r="N94" s="302">
        <f t="shared" ref="N94:N95" si="85">SUM(K94:M94)</f>
        <v>0.20260192201712426</v>
      </c>
    </row>
    <row r="95" spans="1:14" x14ac:dyDescent="0.2">
      <c r="A95" s="282" t="s">
        <v>363</v>
      </c>
      <c r="B95" s="302">
        <f>SUM(B93:B94)</f>
        <v>10.699722887331282</v>
      </c>
      <c r="C95" s="299" t="str">
        <f>CONCATENATE("(",ROUND((B95/$H95)*100,1),")")</f>
        <v>(88.7)</v>
      </c>
      <c r="D95" s="302">
        <f>SUM(D93:D94)</f>
        <v>0.86450899545535598</v>
      </c>
      <c r="E95" s="299" t="str">
        <f>CONCATENATE("(",ROUND((D95/$H95)*100,1),")")</f>
        <v>(7.2)</v>
      </c>
      <c r="F95" s="302">
        <f>SUM(F93:F94)</f>
        <v>0.49676811721333713</v>
      </c>
      <c r="G95" s="299" t="str">
        <f>CONCATENATE("(",ROUND((F95/$H95)*100,1),")")</f>
        <v>(4.1)</v>
      </c>
      <c r="H95" s="302">
        <f>SUM(H93:H94)</f>
        <v>12.060999999999973</v>
      </c>
      <c r="I95" s="299" t="str">
        <f>CONCATENATE("(",ROUND((H95/$H95)*100,1),")")</f>
        <v>(100)</v>
      </c>
      <c r="K95" s="302">
        <f t="shared" si="82"/>
        <v>0.81915951942511356</v>
      </c>
      <c r="L95" s="302">
        <f t="shared" si="83"/>
        <v>7.8521841012828997E-2</v>
      </c>
      <c r="M95" s="302">
        <f t="shared" si="84"/>
        <v>4.7318639562085263E-2</v>
      </c>
      <c r="N95" s="302">
        <f t="shared" si="85"/>
        <v>0.94500000000002782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9.2769700172358878</v>
      </c>
      <c r="C98" s="299" t="str">
        <f>CONCATENATE("(",ROUND((B98/$H100)*100,1),")")</f>
        <v>(71.3)</v>
      </c>
      <c r="D98" s="302">
        <f>'Ind T6'!R36</f>
        <v>0.36959829251233939</v>
      </c>
      <c r="E98" s="299" t="str">
        <f>CONCATENATE("(",ROUND((D98/$H100)*100,1),")")</f>
        <v>(2.8)</v>
      </c>
      <c r="F98" s="302">
        <f>'Ind T6'!S36</f>
        <v>0.35505758714518598</v>
      </c>
      <c r="G98" s="299" t="str">
        <f>CONCATENATE("(",ROUND((F98/$H100)*100,1),")")</f>
        <v>(2.7)</v>
      </c>
      <c r="H98" s="302">
        <f>SUM(B98,D98,F98)</f>
        <v>10.001625896893414</v>
      </c>
      <c r="I98" s="299" t="str">
        <f>CONCATENATE("(",ROUND((H98/$H100)*100,1),")")</f>
        <v>(76.9)</v>
      </c>
      <c r="K98" s="302">
        <f>B103-B98</f>
        <v>-0.90548936716704098</v>
      </c>
      <c r="L98" s="302">
        <f>D103-D98</f>
        <v>-1.2484453728104972E-2</v>
      </c>
      <c r="M98" s="302">
        <f>F103-F98</f>
        <v>-2.1026143596882707E-2</v>
      </c>
      <c r="N98" s="302">
        <f>SUM(K98:M98)</f>
        <v>-0.93899996449202872</v>
      </c>
    </row>
    <row r="99" spans="1:14" x14ac:dyDescent="0.2">
      <c r="A99" s="282" t="s">
        <v>365</v>
      </c>
      <c r="B99" s="302">
        <f>'Ind T6'!Q35</f>
        <v>2.2419123895205075</v>
      </c>
      <c r="C99" s="299" t="str">
        <f>CONCATENATE("(",ROUND((B99/$H100)*100,1),")")</f>
        <v>(17.2)</v>
      </c>
      <c r="D99" s="302">
        <f>'Ind T6'!R35</f>
        <v>0.57343254395584553</v>
      </c>
      <c r="E99" s="299" t="str">
        <f>CONCATENATE("(",ROUND((D99/$H100)*100,1),")")</f>
        <v>(4.4)</v>
      </c>
      <c r="F99" s="302">
        <f>'Ind T6'!S35</f>
        <v>0.18902916963023642</v>
      </c>
      <c r="G99" s="299" t="str">
        <f>CONCATENATE("(",ROUND((F99/$H100)*100,1),")")</f>
        <v>(1.5)</v>
      </c>
      <c r="H99" s="302">
        <f t="shared" ref="H99" si="86">SUM(B99,D99,F99)</f>
        <v>3.0043741031065894</v>
      </c>
      <c r="I99" s="299" t="str">
        <f>CONCATENATE("(",ROUND((H99/$H100)*100,1),")")</f>
        <v>(23.1)</v>
      </c>
      <c r="K99" s="302">
        <f t="shared" ref="K99:K100" si="87">B104-B99</f>
        <v>-0.26001017869901455</v>
      </c>
      <c r="L99" s="302">
        <f t="shared" ref="L99:L100" si="88">D104-D99</f>
        <v>-6.0313551230846474E-2</v>
      </c>
      <c r="M99" s="302">
        <f t="shared" ref="M99:M100" si="89">F104-F99</f>
        <v>-9.6763055781163287E-3</v>
      </c>
      <c r="N99" s="302">
        <f t="shared" ref="N99:N100" si="90">SUM(K99:M99)</f>
        <v>-0.33000003550797735</v>
      </c>
    </row>
    <row r="100" spans="1:14" x14ac:dyDescent="0.2">
      <c r="A100" s="282" t="s">
        <v>363</v>
      </c>
      <c r="B100" s="302">
        <f>SUM(B98:B99)</f>
        <v>11.518882406756395</v>
      </c>
      <c r="C100" s="299" t="str">
        <f>CONCATENATE("(",ROUND((B100/$H100)*100,1),")")</f>
        <v>(88.6)</v>
      </c>
      <c r="D100" s="302">
        <f>SUM(D98:D99)</f>
        <v>0.94303083646818497</v>
      </c>
      <c r="E100" s="299" t="str">
        <f>CONCATENATE("(",ROUND((D100/$H100)*100,1),")")</f>
        <v>(7.3)</v>
      </c>
      <c r="F100" s="302">
        <f>SUM(F98:F99)</f>
        <v>0.5440867567754224</v>
      </c>
      <c r="G100" s="299" t="str">
        <f>CONCATENATE("(",ROUND((F100/$H100)*100,1),")")</f>
        <v>(4.2)</v>
      </c>
      <c r="H100" s="302">
        <f>SUM(H98:H99)</f>
        <v>13.006000000000004</v>
      </c>
      <c r="I100" s="299" t="str">
        <f>CONCATENATE("(",ROUND((H100/$H100)*100,1),")")</f>
        <v>(100)</v>
      </c>
      <c r="K100" s="302">
        <f t="shared" si="87"/>
        <v>-1.1654995458660551</v>
      </c>
      <c r="L100" s="302">
        <f t="shared" si="88"/>
        <v>-7.2798004958951501E-2</v>
      </c>
      <c r="M100" s="302">
        <f t="shared" si="89"/>
        <v>-3.070244917499898E-2</v>
      </c>
      <c r="N100" s="302">
        <f t="shared" si="90"/>
        <v>-1.2690000000000057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8.3714806500688468</v>
      </c>
      <c r="C103" s="299" t="str">
        <f>CONCATENATE("(",ROUND((B103/$H105)*100,1),")")</f>
        <v>(71.3)</v>
      </c>
      <c r="D103" s="302">
        <f>'Ind T6'!W36</f>
        <v>0.35711383878423442</v>
      </c>
      <c r="E103" s="299" t="str">
        <f>CONCATENATE("(",ROUND((D103/$H105)*100,1),")")</f>
        <v>(3)</v>
      </c>
      <c r="F103" s="302">
        <f>'Ind T6'!X36</f>
        <v>0.33403144354830328</v>
      </c>
      <c r="G103" s="299" t="str">
        <f>CONCATENATE("(",ROUND((F103/$H105)*100,1),")")</f>
        <v>(2.8)</v>
      </c>
      <c r="H103" s="302">
        <f>SUM(B103,D103,F103)</f>
        <v>9.0626259324013851</v>
      </c>
      <c r="I103" s="299" t="str">
        <f>CONCATENATE("(",ROUND((H103/$H105)*100,1),")")</f>
        <v>(77.2)</v>
      </c>
      <c r="K103" s="302">
        <f>B103-B93</f>
        <v>-0.23572245605789632</v>
      </c>
      <c r="L103" s="302">
        <f>D103-D93</f>
        <v>2.8584523930372474E-2</v>
      </c>
      <c r="M103" s="302">
        <f>F103-F93</f>
        <v>1.0536045618399159E-2</v>
      </c>
      <c r="N103" s="302">
        <f>SUM(K103:M103)</f>
        <v>-0.19660188650912469</v>
      </c>
    </row>
    <row r="104" spans="1:14" x14ac:dyDescent="0.2">
      <c r="A104" s="282" t="s">
        <v>365</v>
      </c>
      <c r="B104" s="302">
        <f>'Ind T6'!V35</f>
        <v>1.981902210821493</v>
      </c>
      <c r="C104" s="299" t="str">
        <f>CONCATENATE("(",ROUND((B104/$H105)*100,1),")")</f>
        <v>(16.9)</v>
      </c>
      <c r="D104" s="302">
        <f>'Ind T6'!W35</f>
        <v>0.51311899272499906</v>
      </c>
      <c r="E104" s="299" t="str">
        <f>CONCATENATE("(",ROUND((D104/$H105)*100,1),")")</f>
        <v>(4.4)</v>
      </c>
      <c r="F104" s="302">
        <f>'Ind T6'!X35</f>
        <v>0.17935286405212009</v>
      </c>
      <c r="G104" s="299" t="str">
        <f>CONCATENATE("(",ROUND((F104/$H105)*100,1),")")</f>
        <v>(1.5)</v>
      </c>
      <c r="H104" s="302">
        <f t="shared" ref="H104" si="91">SUM(B104,D104,F104)</f>
        <v>2.6743740675986123</v>
      </c>
      <c r="I104" s="299" t="str">
        <f>CONCATENATE("(",ROUND((H104/$H105)*100,1),")")</f>
        <v>(22.8)</v>
      </c>
      <c r="K104" s="302">
        <f t="shared" ref="K104:K105" si="92">B104-B94</f>
        <v>-0.11061757038304521</v>
      </c>
      <c r="L104" s="302">
        <f t="shared" ref="L104:L105" si="93">D104-D94</f>
        <v>-2.2860687876494978E-2</v>
      </c>
      <c r="M104" s="302">
        <f t="shared" ref="M104:M105" si="94">F104-F94</f>
        <v>6.0801447686870957E-3</v>
      </c>
      <c r="N104" s="302">
        <f t="shared" ref="N104:N105" si="95">SUM(K104:M104)</f>
        <v>-0.12739811349085309</v>
      </c>
    </row>
    <row r="105" spans="1:14" x14ac:dyDescent="0.2">
      <c r="A105" s="282" t="s">
        <v>363</v>
      </c>
      <c r="B105" s="302">
        <f>SUM(B103:B104)</f>
        <v>10.35338286089034</v>
      </c>
      <c r="C105" s="299" t="str">
        <f>CONCATENATE("(",ROUND((B105/$H105)*100,1),")")</f>
        <v>(88.2)</v>
      </c>
      <c r="D105" s="302">
        <f>SUM(D103:D104)</f>
        <v>0.87023283150923347</v>
      </c>
      <c r="E105" s="299" t="str">
        <f>CONCATENATE("(",ROUND((D105/$H105)*100,1),")")</f>
        <v>(7.4)</v>
      </c>
      <c r="F105" s="302">
        <f>SUM(F103:F104)</f>
        <v>0.51338430760042342</v>
      </c>
      <c r="G105" s="299" t="str">
        <f>CONCATENATE("(",ROUND((F105/$H105)*100,1),")")</f>
        <v>(4.4)</v>
      </c>
      <c r="H105" s="302">
        <f>SUM(H103:H104)</f>
        <v>11.736999999999998</v>
      </c>
      <c r="I105" s="299" t="str">
        <f>CONCATENATE("(",ROUND((H105/$H105)*100,1),")")</f>
        <v>(100)</v>
      </c>
      <c r="K105" s="302">
        <f t="shared" si="92"/>
        <v>-0.34634002644094153</v>
      </c>
      <c r="L105" s="302">
        <f t="shared" si="93"/>
        <v>5.7238360538774957E-3</v>
      </c>
      <c r="M105" s="302">
        <f t="shared" si="94"/>
        <v>1.6616190387086283E-2</v>
      </c>
      <c r="N105" s="302">
        <f t="shared" si="95"/>
        <v>-0.32399999999997775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29.671860921213003</v>
      </c>
      <c r="C114" s="299" t="str">
        <f>CONCATENATE("(",ROUND((B114/$H116)*100,1),")")</f>
        <v>(70.4)</v>
      </c>
      <c r="D114" s="302">
        <f>'Ind T6'!M45</f>
        <v>1.6663599450276345</v>
      </c>
      <c r="E114" s="299" t="str">
        <f>CONCATENATE("(",ROUND((D114/$H116)*100,1),")")</f>
        <v>(4)</v>
      </c>
      <c r="F114" s="302">
        <f>'Ind T6'!N45</f>
        <v>1.7449512121339359</v>
      </c>
      <c r="G114" s="299" t="str">
        <f>CONCATENATE("(",ROUND((F114/$H116)*100,1),")")</f>
        <v>(4.1)</v>
      </c>
      <c r="H114" s="302">
        <f>SUM(B114,D114,F114)</f>
        <v>33.083172078374574</v>
      </c>
      <c r="I114" s="299" t="str">
        <f>CONCATENATE("(",ROUND((H114/$H116)*100,1),")")</f>
        <v>(78.4)</v>
      </c>
      <c r="K114" s="302">
        <f>B119-B114</f>
        <v>-0.33564658139575698</v>
      </c>
      <c r="L114" s="302">
        <f>D119-D114</f>
        <v>-7.2615413608494439E-2</v>
      </c>
      <c r="M114" s="302">
        <f>F119-F114</f>
        <v>-6.1330312177610979E-2</v>
      </c>
      <c r="N114" s="302">
        <f>SUM(K114:M114)</f>
        <v>-0.4695923071818624</v>
      </c>
    </row>
    <row r="115" spans="1:14" x14ac:dyDescent="0.2">
      <c r="A115" s="282" t="s">
        <v>365</v>
      </c>
      <c r="B115" s="302">
        <f>'Ind T6'!L44</f>
        <v>6.5307654847070307</v>
      </c>
      <c r="C115" s="299" t="str">
        <f>CONCATENATE("(",ROUND((B115/$H116)*100,1),")")</f>
        <v>(15.5)</v>
      </c>
      <c r="D115" s="302">
        <f>'Ind T6'!M44</f>
        <v>1.906635394122401</v>
      </c>
      <c r="E115" s="299" t="str">
        <f>CONCATENATE("(",ROUND((D115/$H116)*100,1),")")</f>
        <v>(4.5)</v>
      </c>
      <c r="F115" s="302">
        <f>'Ind T6'!N44</f>
        <v>0.65442704279601793</v>
      </c>
      <c r="G115" s="299" t="str">
        <f>CONCATENATE("(",ROUND((F115/$H116)*100,1),")")</f>
        <v>(1.6)</v>
      </c>
      <c r="H115" s="302">
        <f t="shared" ref="H115" si="96">SUM(B115,D115,F115)</f>
        <v>9.0918279216254501</v>
      </c>
      <c r="I115" s="299" t="str">
        <f>CONCATENATE("(",ROUND((H115/$H116)*100,1),")")</f>
        <v>(21.6)</v>
      </c>
      <c r="K115" s="302">
        <f t="shared" ref="K115:K116" si="97">B120-B115</f>
        <v>-8.0116875748776906E-3</v>
      </c>
      <c r="L115" s="302">
        <f t="shared" ref="L115:L116" si="98">D120-D115</f>
        <v>-5.2722427358238511E-2</v>
      </c>
      <c r="M115" s="302">
        <f t="shared" ref="M115:M116" si="99">F120-F115</f>
        <v>-4.6673577885044115E-2</v>
      </c>
      <c r="N115" s="302">
        <f t="shared" ref="N115:N116" si="100">SUM(K115:M115)</f>
        <v>-0.10740769281816032</v>
      </c>
    </row>
    <row r="116" spans="1:14" x14ac:dyDescent="0.2">
      <c r="A116" s="282" t="s">
        <v>363</v>
      </c>
      <c r="B116" s="302">
        <f>SUM(B114:B115)</f>
        <v>36.202626405920036</v>
      </c>
      <c r="C116" s="299" t="str">
        <f>CONCATENATE("(",ROUND((B116/$H116)*100,1),")")</f>
        <v>(85.8)</v>
      </c>
      <c r="D116" s="302">
        <f>SUM(D114:D115)</f>
        <v>3.5729953391500358</v>
      </c>
      <c r="E116" s="299" t="str">
        <f>CONCATENATE("(",ROUND((D116/$H116)*100,1),")")</f>
        <v>(8.5)</v>
      </c>
      <c r="F116" s="302">
        <f>SUM(F114:F115)</f>
        <v>2.399378254929954</v>
      </c>
      <c r="G116" s="299" t="str">
        <f>CONCATENATE("(",ROUND((F116/$H116)*100,1),")")</f>
        <v>(5.7)</v>
      </c>
      <c r="H116" s="302">
        <f>SUM(H114:H115)</f>
        <v>42.175000000000026</v>
      </c>
      <c r="I116" s="299" t="str">
        <f>CONCATENATE("(",ROUND((H116/$H116)*100,1),")")</f>
        <v>(100)</v>
      </c>
      <c r="K116" s="302">
        <f t="shared" si="97"/>
        <v>-0.34365826897063556</v>
      </c>
      <c r="L116" s="302">
        <f t="shared" si="98"/>
        <v>-0.12533784096673317</v>
      </c>
      <c r="M116" s="302">
        <f t="shared" si="99"/>
        <v>-0.10800389006265521</v>
      </c>
      <c r="N116" s="302">
        <f t="shared" si="100"/>
        <v>-0.57700000000002394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29.336214339817246</v>
      </c>
      <c r="C119" s="299" t="str">
        <f>CONCATENATE("(",ROUND((B119/$H121)*100,1),")")</f>
        <v>(70.5)</v>
      </c>
      <c r="D119" s="302">
        <f>'Ind T6'!R45</f>
        <v>1.5937445314191401</v>
      </c>
      <c r="E119" s="299" t="str">
        <f>CONCATENATE("(",ROUND((D119/$H121)*100,1),")")</f>
        <v>(3.8)</v>
      </c>
      <c r="F119" s="302">
        <f>'Ind T6'!S45</f>
        <v>1.6836208999563249</v>
      </c>
      <c r="G119" s="299" t="str">
        <f>CONCATENATE("(",ROUND((F119/$H121)*100,1),")")</f>
        <v>(4)</v>
      </c>
      <c r="H119" s="302">
        <f>SUM(B119,D119,F119)</f>
        <v>32.613579771192711</v>
      </c>
      <c r="I119" s="299" t="str">
        <f>CONCATENATE("(",ROUND((H119/$H121)*100,1),")")</f>
        <v>(78.4)</v>
      </c>
      <c r="K119" s="302">
        <f>B124-B119</f>
        <v>-2.4396784039015635</v>
      </c>
      <c r="L119" s="302">
        <f>D124-D119</f>
        <v>-0.11391091190734159</v>
      </c>
      <c r="M119" s="302">
        <f>F124-F119</f>
        <v>-6.3012061416188425E-2</v>
      </c>
      <c r="N119" s="302">
        <f>SUM(K119:M119)</f>
        <v>-2.6166013772250931</v>
      </c>
    </row>
    <row r="120" spans="1:14" x14ac:dyDescent="0.2">
      <c r="A120" s="282" t="s">
        <v>365</v>
      </c>
      <c r="B120" s="302">
        <f>'Ind T6'!Q44</f>
        <v>6.522753797132153</v>
      </c>
      <c r="C120" s="299" t="str">
        <f>CONCATENATE("(",ROUND((B120/$H121)*100,1),")")</f>
        <v>(15.7)</v>
      </c>
      <c r="D120" s="302">
        <f>'Ind T6'!R44</f>
        <v>1.8539129667641625</v>
      </c>
      <c r="E120" s="299" t="str">
        <f>CONCATENATE("(",ROUND((D120/$H121)*100,1),")")</f>
        <v>(4.5)</v>
      </c>
      <c r="F120" s="302">
        <f>'Ind T6'!S44</f>
        <v>0.60775346491097382</v>
      </c>
      <c r="G120" s="299" t="str">
        <f>CONCATENATE("(",ROUND((F120/$H121)*100,1),")")</f>
        <v>(1.5)</v>
      </c>
      <c r="H120" s="302">
        <f t="shared" ref="H120" si="101">SUM(B120,D120,F120)</f>
        <v>8.9844202288072896</v>
      </c>
      <c r="I120" s="299" t="str">
        <f>CONCATENATE("(",ROUND((H120/$H121)*100,1),")")</f>
        <v>(21.6)</v>
      </c>
      <c r="K120" s="302">
        <f t="shared" ref="K120:K121" si="102">B125-B120</f>
        <v>-0.39300929897716586</v>
      </c>
      <c r="L120" s="302">
        <f t="shared" ref="L120:L121" si="103">D125-D120</f>
        <v>-0.15689404937699436</v>
      </c>
      <c r="M120" s="302">
        <f t="shared" ref="M120:M121" si="104">F125-F120</f>
        <v>-6.9495274420820707E-2</v>
      </c>
      <c r="N120" s="302">
        <f t="shared" ref="N120:N121" si="105">SUM(K120:M120)</f>
        <v>-0.61939862277498092</v>
      </c>
    </row>
    <row r="121" spans="1:14" x14ac:dyDescent="0.2">
      <c r="A121" s="282" t="s">
        <v>363</v>
      </c>
      <c r="B121" s="302">
        <f>SUM(B119:B120)</f>
        <v>35.8589681369494</v>
      </c>
      <c r="C121" s="299" t="str">
        <f>CONCATENATE("(",ROUND((B121/$H121)*100,1),")")</f>
        <v>(86.2)</v>
      </c>
      <c r="D121" s="302">
        <f>SUM(D119:D120)</f>
        <v>3.4476574981833026</v>
      </c>
      <c r="E121" s="299" t="str">
        <f>CONCATENATE("(",ROUND((D121/$H121)*100,1),")")</f>
        <v>(8.3)</v>
      </c>
      <c r="F121" s="302">
        <f>SUM(F119:F120)</f>
        <v>2.2913743648672988</v>
      </c>
      <c r="G121" s="299" t="str">
        <f>CONCATENATE("(",ROUND((F121/$H121)*100,1),")")</f>
        <v>(5.5)</v>
      </c>
      <c r="H121" s="302">
        <f>SUM(H119:H120)</f>
        <v>41.597999999999999</v>
      </c>
      <c r="I121" s="299" t="str">
        <f>CONCATENATE("(",ROUND((H121/$H121)*100,1),")")</f>
        <v>(100)</v>
      </c>
      <c r="K121" s="302">
        <f t="shared" si="102"/>
        <v>-2.8326877028787294</v>
      </c>
      <c r="L121" s="302">
        <f t="shared" si="103"/>
        <v>-0.27080496128433618</v>
      </c>
      <c r="M121" s="302">
        <f t="shared" si="104"/>
        <v>-0.13250733583700924</v>
      </c>
      <c r="N121" s="302">
        <f t="shared" si="105"/>
        <v>-3.2360000000000748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26.896535935915683</v>
      </c>
      <c r="C124" s="299" t="str">
        <f>CONCATENATE("(",ROUND((B124/$H126)*100,1),")")</f>
        <v>(70.1)</v>
      </c>
      <c r="D124" s="302">
        <f>'Ind T6'!W45</f>
        <v>1.4798336195117985</v>
      </c>
      <c r="E124" s="299" t="str">
        <f>CONCATENATE("(",ROUND((D124/$H126)*100,1),")")</f>
        <v>(3.9)</v>
      </c>
      <c r="F124" s="302">
        <f>'Ind T6'!X45</f>
        <v>1.6206088385401365</v>
      </c>
      <c r="G124" s="299" t="str">
        <f>CONCATENATE("(",ROUND((F124/$H126)*100,1),")")</f>
        <v>(4.2)</v>
      </c>
      <c r="H124" s="302">
        <f>SUM(B124,D124,F124)</f>
        <v>29.996978393967616</v>
      </c>
      <c r="I124" s="299" t="str">
        <f>CONCATENATE("(",ROUND((H124/$H126)*100,1),")")</f>
        <v>(78.2)</v>
      </c>
      <c r="K124" s="302">
        <f>B124-B114</f>
        <v>-2.7753249852973205</v>
      </c>
      <c r="L124" s="302">
        <f>D124-D114</f>
        <v>-0.18652632551583603</v>
      </c>
      <c r="M124" s="302">
        <f>F124-F114</f>
        <v>-0.1243423735937994</v>
      </c>
      <c r="N124" s="302">
        <f>SUM(K124:M124)</f>
        <v>-3.0861936844069562</v>
      </c>
    </row>
    <row r="125" spans="1:14" x14ac:dyDescent="0.2">
      <c r="A125" s="282" t="s">
        <v>365</v>
      </c>
      <c r="B125" s="302">
        <f>'Ind T6'!V44</f>
        <v>6.1297444981549871</v>
      </c>
      <c r="C125" s="299" t="str">
        <f>CONCATENATE("(",ROUND((B125/$H126)*100,1),")")</f>
        <v>(16)</v>
      </c>
      <c r="D125" s="302">
        <f>'Ind T6'!W44</f>
        <v>1.6970189173871681</v>
      </c>
      <c r="E125" s="299" t="str">
        <f>CONCATENATE("(",ROUND((D125/$H126)*100,1),")")</f>
        <v>(4.4)</v>
      </c>
      <c r="F125" s="302">
        <f>'Ind T6'!X44</f>
        <v>0.53825819049015311</v>
      </c>
      <c r="G125" s="299" t="str">
        <f>CONCATENATE("(",ROUND((F125/$H126)*100,1),")")</f>
        <v>(1.4)</v>
      </c>
      <c r="H125" s="302">
        <f t="shared" ref="H125" si="106">SUM(B125,D125,F125)</f>
        <v>8.3650216060323075</v>
      </c>
      <c r="I125" s="299" t="str">
        <f>CONCATENATE("(",ROUND((H125/$H126)*100,1),")")</f>
        <v>(21.8)</v>
      </c>
      <c r="K125" s="302">
        <f t="shared" ref="K125:K126" si="107">B125-B115</f>
        <v>-0.40102098655204355</v>
      </c>
      <c r="L125" s="302">
        <f t="shared" ref="L125:L126" si="108">D125-D115</f>
        <v>-0.20961647673523287</v>
      </c>
      <c r="M125" s="302">
        <f t="shared" ref="M125:M126" si="109">F125-F115</f>
        <v>-0.11616885230586482</v>
      </c>
      <c r="N125" s="302">
        <f t="shared" ref="N125:N126" si="110">SUM(K125:M125)</f>
        <v>-0.72680631559314124</v>
      </c>
    </row>
    <row r="126" spans="1:14" x14ac:dyDescent="0.2">
      <c r="A126" s="282" t="s">
        <v>363</v>
      </c>
      <c r="B126" s="302">
        <f>SUM(B124:B125)</f>
        <v>33.026280434070671</v>
      </c>
      <c r="C126" s="299" t="str">
        <f>CONCATENATE("(",ROUND((B126/$H126)*100,1),")")</f>
        <v>(86.1)</v>
      </c>
      <c r="D126" s="302">
        <f>SUM(D124:D125)</f>
        <v>3.1768525368989664</v>
      </c>
      <c r="E126" s="299" t="str">
        <f>CONCATENATE("(",ROUND((D126/$H126)*100,1),")")</f>
        <v>(8.3)</v>
      </c>
      <c r="F126" s="302">
        <f>SUM(F124:F125)</f>
        <v>2.1588670290302896</v>
      </c>
      <c r="G126" s="299" t="str">
        <f>CONCATENATE("(",ROUND((F126/$H126)*100,1),")")</f>
        <v>(5.6)</v>
      </c>
      <c r="H126" s="302">
        <f>SUM(H124:H125)</f>
        <v>38.361999999999924</v>
      </c>
      <c r="I126" s="299" t="str">
        <f>CONCATENATE("(",ROUND((H126/$H126)*100,1),")")</f>
        <v>(100)</v>
      </c>
      <c r="K126" s="302">
        <f t="shared" si="107"/>
        <v>-3.176345971849365</v>
      </c>
      <c r="L126" s="302">
        <f t="shared" si="108"/>
        <v>-0.39614280225106935</v>
      </c>
      <c r="M126" s="302">
        <f t="shared" si="109"/>
        <v>-0.24051122589966445</v>
      </c>
      <c r="N126" s="302">
        <f t="shared" si="110"/>
        <v>-3.8130000000000988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0.33552647110051875</v>
      </c>
      <c r="C135" s="299" t="str">
        <f>CONCATENATE("(",ROUND((B135/$H137)*100,1),")")</f>
        <v>(68.8)</v>
      </c>
      <c r="D135" s="302">
        <f>'Ind T6'!M54</f>
        <v>5.7177573337788496E-3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0.34124422843429758</v>
      </c>
      <c r="I135" s="299" t="str">
        <f>CONCATENATE("(",ROUND((H135/$H137)*100,1),")")</f>
        <v>(69.9)</v>
      </c>
      <c r="K135" s="302">
        <f>B140-B135</f>
        <v>-1.7919714220963723E-2</v>
      </c>
      <c r="L135" s="302">
        <f>D140-D135</f>
        <v>-1.9745944987907289E-4</v>
      </c>
      <c r="M135" s="302">
        <f>F140-F135</f>
        <v>0</v>
      </c>
      <c r="N135" s="302">
        <f>SUM(K135:M135)</f>
        <v>-1.8117173670842795E-2</v>
      </c>
    </row>
    <row r="136" spans="1:14" x14ac:dyDescent="0.2">
      <c r="A136" s="282" t="s">
        <v>365</v>
      </c>
      <c r="B136" s="302">
        <f>'Ind T6'!L53</f>
        <v>0.1199034889758656</v>
      </c>
      <c r="C136" s="299" t="str">
        <f>CONCATENATE("(",ROUND((B136/$H137)*100,1),")")</f>
        <v>(24.6)</v>
      </c>
      <c r="D136" s="302">
        <f>'Ind T6'!M53</f>
        <v>2.6852282589836542E-2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0.14675577156570213</v>
      </c>
      <c r="I136" s="299" t="str">
        <f>CONCATENATE("(",ROUND((H136/$H137)*100,1),")")</f>
        <v>(30.1)</v>
      </c>
      <c r="K136" s="302">
        <f t="shared" ref="K136:K137" si="112">B141-B136</f>
        <v>-4.6093285906941006E-3</v>
      </c>
      <c r="L136" s="302">
        <f t="shared" ref="L136:L137" si="113">D141-D136</f>
        <v>-1.2734977384630877E-3</v>
      </c>
      <c r="M136" s="302">
        <f t="shared" ref="M136:M137" si="114">F141-F136</f>
        <v>0</v>
      </c>
      <c r="N136" s="302">
        <f t="shared" ref="N136:N137" si="115">SUM(K136:M136)</f>
        <v>-5.8828263291571883E-3</v>
      </c>
    </row>
    <row r="137" spans="1:14" x14ac:dyDescent="0.2">
      <c r="A137" s="282" t="s">
        <v>363</v>
      </c>
      <c r="B137" s="302">
        <f>SUM(B135:B136)</f>
        <v>0.45542996007638437</v>
      </c>
      <c r="C137" s="299" t="str">
        <f>CONCATENATE("(",ROUND((B137/$H137)*100,1),")")</f>
        <v>(93.3)</v>
      </c>
      <c r="D137" s="302">
        <f>SUM(D135:D136)</f>
        <v>3.2570039923615395E-2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0.48799999999999971</v>
      </c>
      <c r="I137" s="299" t="str">
        <f>CONCATENATE("(",ROUND((H137/$H137)*100,1),")")</f>
        <v>(100)</v>
      </c>
      <c r="K137" s="302">
        <f t="shared" si="112"/>
        <v>-2.2529042811657851E-2</v>
      </c>
      <c r="L137" s="302">
        <f t="shared" si="113"/>
        <v>-1.4709571883421632E-3</v>
      </c>
      <c r="M137" s="302">
        <f t="shared" si="114"/>
        <v>0</v>
      </c>
      <c r="N137" s="302">
        <f t="shared" si="115"/>
        <v>-2.4000000000000014E-2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0.31760675687955503</v>
      </c>
      <c r="C140" s="299" t="str">
        <f>CONCATENATE("(",ROUND((B140/$H142)*100,1),")")</f>
        <v>(68.4)</v>
      </c>
      <c r="D140" s="302">
        <f>'Ind T6'!R54</f>
        <v>5.5202978838997767E-3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0.32312705476345482</v>
      </c>
      <c r="I140" s="299" t="str">
        <f>CONCATENATE("(",ROUND((H140/$H142)*100,1),")")</f>
        <v>(69.6)</v>
      </c>
      <c r="K140" s="302">
        <f>B145-B140</f>
        <v>-9.02907131094427E-3</v>
      </c>
      <c r="L140" s="302">
        <f>D145-D140</f>
        <v>5.96928952367572E-5</v>
      </c>
      <c r="M140" s="302">
        <f>F145-F140</f>
        <v>0</v>
      </c>
      <c r="N140" s="302">
        <f>SUM(K140:M140)</f>
        <v>-8.9693784157075136E-3</v>
      </c>
    </row>
    <row r="141" spans="1:14" x14ac:dyDescent="0.2">
      <c r="A141" s="282" t="s">
        <v>365</v>
      </c>
      <c r="B141" s="302">
        <f>'Ind T6'!Q53</f>
        <v>0.1152941603851715</v>
      </c>
      <c r="C141" s="299" t="str">
        <f>CONCATENATE("(",ROUND((B141/$H142)*100,1),")")</f>
        <v>(24.8)</v>
      </c>
      <c r="D141" s="302">
        <f>'Ind T6'!R53</f>
        <v>2.5578784851373455E-2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0.14087294523654495</v>
      </c>
      <c r="I141" s="299" t="str">
        <f>CONCATENATE("(",ROUND((H141/$H142)*100,1),")")</f>
        <v>(30.4)</v>
      </c>
      <c r="K141" s="302">
        <f t="shared" ref="K141:K142" si="117">B146-B141</f>
        <v>3.7527253400343463E-4</v>
      </c>
      <c r="L141" s="302">
        <f t="shared" ref="L141:L142" si="118">D146-D141</f>
        <v>-4.0589411829504429E-4</v>
      </c>
      <c r="M141" s="302">
        <f t="shared" ref="M141:M142" si="119">F146-F141</f>
        <v>0</v>
      </c>
      <c r="N141" s="302">
        <f t="shared" ref="N141:N142" si="120">SUM(K141:M141)</f>
        <v>-3.062158429160966E-5</v>
      </c>
    </row>
    <row r="142" spans="1:14" x14ac:dyDescent="0.2">
      <c r="A142" s="282" t="s">
        <v>363</v>
      </c>
      <c r="B142" s="302">
        <f>SUM(B140:B141)</f>
        <v>0.43290091726472651</v>
      </c>
      <c r="C142" s="299" t="str">
        <f>CONCATENATE("(",ROUND((B142/$H142)*100,1),")")</f>
        <v>(93.3)</v>
      </c>
      <c r="D142" s="302">
        <f>SUM(D140:D141)</f>
        <v>3.1099082735273231E-2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0.46399999999999975</v>
      </c>
      <c r="I142" s="299" t="str">
        <f>CONCATENATE("(",ROUND((H142/$H142)*100,1),")")</f>
        <v>(100)</v>
      </c>
      <c r="K142" s="302">
        <f t="shared" si="117"/>
        <v>-8.6537987769408353E-3</v>
      </c>
      <c r="L142" s="302">
        <f t="shared" si="118"/>
        <v>-3.4620122305828796E-4</v>
      </c>
      <c r="M142" s="302">
        <f t="shared" si="119"/>
        <v>0</v>
      </c>
      <c r="N142" s="302">
        <f t="shared" si="120"/>
        <v>-8.9999999999991233E-3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0.30857768556861076</v>
      </c>
      <c r="C145" s="299" t="str">
        <f>CONCATENATE("(",ROUND((B145/$H147)*100,1),")")</f>
        <v>(67.8)</v>
      </c>
      <c r="D145" s="302">
        <f>'Ind T6'!W54</f>
        <v>5.5799907791365339E-3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0.31415767634774727</v>
      </c>
      <c r="I145" s="299" t="str">
        <f>CONCATENATE("(",ROUND((H145/$H147)*100,1),")")</f>
        <v>(69)</v>
      </c>
      <c r="K145" s="302">
        <f>B145-B135</f>
        <v>-2.6948785531907993E-2</v>
      </c>
      <c r="L145" s="302">
        <f>D145-D135</f>
        <v>-1.3776655464231569E-4</v>
      </c>
      <c r="M145" s="302">
        <f>F145-F135</f>
        <v>0</v>
      </c>
      <c r="N145" s="302">
        <f>SUM(K145:M145)</f>
        <v>-2.7086552086550308E-2</v>
      </c>
    </row>
    <row r="146" spans="1:14" x14ac:dyDescent="0.2">
      <c r="A146" s="282" t="s">
        <v>365</v>
      </c>
      <c r="B146" s="302">
        <f>'Ind T6'!V53</f>
        <v>0.11566943291917493</v>
      </c>
      <c r="C146" s="299" t="str">
        <f>CONCATENATE("(",ROUND((B146/$H147)*100,1),")")</f>
        <v>(25.4)</v>
      </c>
      <c r="D146" s="302">
        <f>'Ind T6'!W53</f>
        <v>2.517289073307841E-2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0.14084232365225335</v>
      </c>
      <c r="I146" s="299" t="str">
        <f>CONCATENATE("(",ROUND((H146/$H147)*100,1),")")</f>
        <v>(31)</v>
      </c>
      <c r="K146" s="302">
        <f t="shared" ref="K146:K147" si="122">B146-B136</f>
        <v>-4.234056056690666E-3</v>
      </c>
      <c r="L146" s="302">
        <f t="shared" ref="L146:L147" si="123">D146-D136</f>
        <v>-1.679391856758132E-3</v>
      </c>
      <c r="M146" s="302">
        <f t="shared" ref="M146:M147" si="124">F146-F136</f>
        <v>0</v>
      </c>
      <c r="N146" s="302">
        <f t="shared" ref="N146:N147" si="125">SUM(K146:M146)</f>
        <v>-5.913447913448798E-3</v>
      </c>
    </row>
    <row r="147" spans="1:14" x14ac:dyDescent="0.2">
      <c r="A147" s="282" t="s">
        <v>363</v>
      </c>
      <c r="B147" s="302">
        <f>SUM(B145:B146)</f>
        <v>0.42424711848778568</v>
      </c>
      <c r="C147" s="299" t="str">
        <f>CONCATENATE("(",ROUND((B147/$H147)*100,1),")")</f>
        <v>(93.2)</v>
      </c>
      <c r="D147" s="302">
        <f>SUM(D145:D146)</f>
        <v>3.0752881512214943E-2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0.45500000000000063</v>
      </c>
      <c r="I147" s="299" t="str">
        <f>CONCATENATE("(",ROUND((H147/$H147)*100,1),")")</f>
        <v>(100)</v>
      </c>
      <c r="K147" s="302">
        <f t="shared" si="122"/>
        <v>-3.1182841588598686E-2</v>
      </c>
      <c r="L147" s="302">
        <f t="shared" si="123"/>
        <v>-1.8171584114004512E-3</v>
      </c>
      <c r="M147" s="302">
        <f t="shared" si="124"/>
        <v>0</v>
      </c>
      <c r="N147" s="302">
        <f t="shared" si="125"/>
        <v>-3.2999999999999141E-2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1.9502851770566483</v>
      </c>
      <c r="C156" s="299" t="str">
        <f>CONCATENATE("(",ROUND((B156/$H158)*100,1),")")</f>
        <v>(55.4)</v>
      </c>
      <c r="D156" s="302">
        <f>'Ind T6'!M63</f>
        <v>0.63244541940605004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2.5827305964626985</v>
      </c>
      <c r="I156" s="299" t="str">
        <f>CONCATENATE("(",ROUND((H156/$H158)*100,1),")")</f>
        <v>(73.4)</v>
      </c>
      <c r="K156" s="302">
        <f>B161-B156</f>
        <v>1.8974665450543826E-2</v>
      </c>
      <c r="L156" s="302">
        <f>D161-D156</f>
        <v>1.3318360120909145E-2</v>
      </c>
      <c r="M156" s="302">
        <f>F161-F156</f>
        <v>0</v>
      </c>
      <c r="N156" s="302">
        <f>SUM(K156:M156)</f>
        <v>3.2293025571452971E-2</v>
      </c>
    </row>
    <row r="157" spans="1:14" x14ac:dyDescent="0.2">
      <c r="A157" s="282" t="s">
        <v>365</v>
      </c>
      <c r="B157" s="302">
        <f>'Ind T6'!L62</f>
        <v>0.60652251123268752</v>
      </c>
      <c r="C157" s="299" t="str">
        <f>CONCATENATE("(",ROUND((B157/$H158)*100,1),")")</f>
        <v>(17.2)</v>
      </c>
      <c r="D157" s="302">
        <f>'Ind T6'!M62</f>
        <v>0.31603885929494563</v>
      </c>
      <c r="E157" s="299" t="str">
        <f>CONCATENATE("(",ROUND((D157/$H158)*100,1),")")</f>
        <v>(9)</v>
      </c>
      <c r="F157" s="302">
        <f>'Ind T6'!N62</f>
        <v>1.4708033009665483E-2</v>
      </c>
      <c r="G157" s="299" t="str">
        <f>CONCATENATE("(",ROUND((F157/$H158)*100,1),")")</f>
        <v>(0.4)</v>
      </c>
      <c r="H157" s="302">
        <f t="shared" ref="H157" si="126">SUM(B157,D157,F157)</f>
        <v>0.93726940353729871</v>
      </c>
      <c r="I157" s="299" t="str">
        <f>CONCATENATE("(",ROUND((H157/$H158)*100,1),")")</f>
        <v>(26.6)</v>
      </c>
      <c r="K157" s="302">
        <f t="shared" ref="K157:K158" si="127">B162-B157</f>
        <v>3.4491662007678725E-2</v>
      </c>
      <c r="L157" s="302">
        <f t="shared" ref="L157:L158" si="128">D162-D157</f>
        <v>9.3091722020114953E-3</v>
      </c>
      <c r="M157" s="302">
        <f t="shared" ref="M157:M158" si="129">F162-F157</f>
        <v>-9.3859781143476248E-5</v>
      </c>
      <c r="N157" s="302">
        <f t="shared" ref="N157:N158" si="130">SUM(K157:M157)</f>
        <v>4.3706974428546742E-2</v>
      </c>
    </row>
    <row r="158" spans="1:14" x14ac:dyDescent="0.2">
      <c r="A158" s="282" t="s">
        <v>363</v>
      </c>
      <c r="B158" s="302">
        <f>SUM(B156:B157)</f>
        <v>2.5568076882893358</v>
      </c>
      <c r="C158" s="299" t="str">
        <f>CONCATENATE("(",ROUND((B158/$H158)*100,1),")")</f>
        <v>(72.6)</v>
      </c>
      <c r="D158" s="302">
        <f>SUM(D156:D157)</f>
        <v>0.94848427870099572</v>
      </c>
      <c r="E158" s="299" t="str">
        <f>CONCATENATE("(",ROUND((D158/$H158)*100,1),")")</f>
        <v>(26.9)</v>
      </c>
      <c r="F158" s="302">
        <f>SUM(F156:F157)</f>
        <v>1.4708033009665483E-2</v>
      </c>
      <c r="G158" s="299" t="str">
        <f>CONCATENATE("(",ROUND((F158/$H158)*100,1),")")</f>
        <v>(0.4)</v>
      </c>
      <c r="H158" s="302">
        <f>SUM(H156:H157)</f>
        <v>3.5199999999999974</v>
      </c>
      <c r="I158" s="299" t="str">
        <f>CONCATENATE("(",ROUND((H158/$H158)*100,1),")")</f>
        <v>(100)</v>
      </c>
      <c r="K158" s="302">
        <f t="shared" si="127"/>
        <v>5.3466327458222551E-2</v>
      </c>
      <c r="L158" s="302">
        <f t="shared" si="128"/>
        <v>2.2627532322920585E-2</v>
      </c>
      <c r="M158" s="302">
        <f t="shared" si="129"/>
        <v>-9.3859781143476248E-5</v>
      </c>
      <c r="N158" s="302">
        <f t="shared" si="130"/>
        <v>7.5999999999999665E-2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1.9692598425071921</v>
      </c>
      <c r="C161" s="299" t="str">
        <f>CONCATENATE("(",ROUND((B161/$H163)*100,1),")")</f>
        <v>(54.8)</v>
      </c>
      <c r="D161" s="302">
        <f>'Ind T6'!R63</f>
        <v>0.64576377952695918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2.6150236220341512</v>
      </c>
      <c r="I161" s="299" t="str">
        <f>CONCATENATE("(",ROUND((H161/$H163)*100,1),")")</f>
        <v>(72.7)</v>
      </c>
      <c r="K161" s="302">
        <f>B166-B161</f>
        <v>6.7317734823293396E-3</v>
      </c>
      <c r="L161" s="302">
        <f>D166-D161</f>
        <v>1.2417775680380383E-2</v>
      </c>
      <c r="M161" s="302">
        <f>F166-F161</f>
        <v>0</v>
      </c>
      <c r="N161" s="302">
        <f>SUM(K161:M161)</f>
        <v>1.9149549162709723E-2</v>
      </c>
    </row>
    <row r="162" spans="1:14" x14ac:dyDescent="0.2">
      <c r="A162" s="282" t="s">
        <v>365</v>
      </c>
      <c r="B162" s="302">
        <f>'Ind T6'!Q62</f>
        <v>0.64101417324036625</v>
      </c>
      <c r="C162" s="299" t="str">
        <f>CONCATENATE("(",ROUND((B162/$H163)*100,1),")")</f>
        <v>(17.8)</v>
      </c>
      <c r="D162" s="302">
        <f>'Ind T6'!R62</f>
        <v>0.32534803149695712</v>
      </c>
      <c r="E162" s="299" t="str">
        <f>CONCATENATE("(",ROUND((D162/$H163)*100,1),")")</f>
        <v>(9)</v>
      </c>
      <c r="F162" s="302">
        <f>'Ind T6'!S62</f>
        <v>1.4614173228522006E-2</v>
      </c>
      <c r="G162" s="299" t="str">
        <f>CONCATENATE("(",ROUND((F162/$H163)*100,1),")")</f>
        <v>(0.4)</v>
      </c>
      <c r="H162" s="302">
        <f t="shared" ref="H162" si="131">SUM(B162,D162,F162)</f>
        <v>0.98097637796584536</v>
      </c>
      <c r="I162" s="299" t="str">
        <f>CONCATENATE("(",ROUND((H162/$H163)*100,1),")")</f>
        <v>(27.3)</v>
      </c>
      <c r="K162" s="302">
        <f t="shared" ref="K162:K163" si="132">B167-B162</f>
        <v>6.1118499844008523E-2</v>
      </c>
      <c r="L162" s="302">
        <f t="shared" ref="L162:L163" si="133">D167-D162</f>
        <v>1.269575159972508E-2</v>
      </c>
      <c r="M162" s="302">
        <f t="shared" ref="M162:M163" si="134">F167-F162</f>
        <v>3.6199393554127435E-5</v>
      </c>
      <c r="N162" s="302">
        <f t="shared" ref="N162:N163" si="135">SUM(K162:M162)</f>
        <v>7.3850450837287723E-2</v>
      </c>
    </row>
    <row r="163" spans="1:14" x14ac:dyDescent="0.2">
      <c r="A163" s="282" t="s">
        <v>363</v>
      </c>
      <c r="B163" s="302">
        <f>SUM(B161:B162)</f>
        <v>2.6102740157475584</v>
      </c>
      <c r="C163" s="299" t="str">
        <f>CONCATENATE("(",ROUND((B163/$H163)*100,1),")")</f>
        <v>(72.6)</v>
      </c>
      <c r="D163" s="302">
        <f>SUM(D161:D162)</f>
        <v>0.9711118110239163</v>
      </c>
      <c r="E163" s="299" t="str">
        <f>CONCATENATE("(",ROUND((D163/$H163)*100,1),")")</f>
        <v>(27)</v>
      </c>
      <c r="F163" s="302">
        <f>SUM(F161:F162)</f>
        <v>1.4614173228522006E-2</v>
      </c>
      <c r="G163" s="299" t="str">
        <f>CONCATENATE("(",ROUND((F163/$H163)*100,1),")")</f>
        <v>(0.4)</v>
      </c>
      <c r="H163" s="302">
        <f>SUM(H161:H162)</f>
        <v>3.5959999999999965</v>
      </c>
      <c r="I163" s="299" t="str">
        <f>CONCATENATE("(",ROUND((H163/$H163)*100,1),")")</f>
        <v>(100)</v>
      </c>
      <c r="K163" s="302">
        <f t="shared" si="132"/>
        <v>6.7850273326337973E-2</v>
      </c>
      <c r="L163" s="302">
        <f t="shared" si="133"/>
        <v>2.5113527280105519E-2</v>
      </c>
      <c r="M163" s="302">
        <f t="shared" si="134"/>
        <v>3.6199393554127435E-5</v>
      </c>
      <c r="N163" s="302">
        <f t="shared" si="135"/>
        <v>9.2999999999997612E-2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1.9759916159895214</v>
      </c>
      <c r="C166" s="299" t="str">
        <f>CONCATENATE("(",ROUND((B166/$H168)*100,1),")")</f>
        <v>(53.6)</v>
      </c>
      <c r="D166" s="302">
        <f>'Ind T6'!W63</f>
        <v>0.65818155520733956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2.6341731711968608</v>
      </c>
      <c r="I166" s="299" t="str">
        <f>CONCATENATE("(",ROUND((H166/$H168)*100,1),")")</f>
        <v>(71.4)</v>
      </c>
      <c r="K166" s="302">
        <f>B166-B156</f>
        <v>2.5706438932873166E-2</v>
      </c>
      <c r="L166" s="302">
        <f>D166-D156</f>
        <v>2.5736135801289528E-2</v>
      </c>
      <c r="M166" s="302">
        <f>F166-F156</f>
        <v>0</v>
      </c>
      <c r="N166" s="302">
        <f>SUM(K166:M166)</f>
        <v>5.1442574734162694E-2</v>
      </c>
    </row>
    <row r="167" spans="1:14" x14ac:dyDescent="0.2">
      <c r="A167" s="282" t="s">
        <v>365</v>
      </c>
      <c r="B167" s="302">
        <f>'Ind T6'!V62</f>
        <v>0.70213267308437477</v>
      </c>
      <c r="C167" s="299" t="str">
        <f>CONCATENATE("(",ROUND((B167/$H168)*100,1),")")</f>
        <v>(19)</v>
      </c>
      <c r="D167" s="302">
        <f>'Ind T6'!W62</f>
        <v>0.3380437830966822</v>
      </c>
      <c r="E167" s="299" t="str">
        <f>CONCATENATE("(",ROUND((D167/$H168)*100,1),")")</f>
        <v>(9.2)</v>
      </c>
      <c r="F167" s="302">
        <f>'Ind T6'!X62</f>
        <v>1.4650372622076134E-2</v>
      </c>
      <c r="G167" s="299" t="str">
        <f>CONCATENATE("(",ROUND((F167/$H168)*100,1),")")</f>
        <v>(0.4)</v>
      </c>
      <c r="H167" s="302">
        <f t="shared" ref="H167" si="136">SUM(B167,D167,F167)</f>
        <v>1.0548268288031331</v>
      </c>
      <c r="I167" s="299" t="str">
        <f>CONCATENATE("(",ROUND((H167/$H168)*100,1),")")</f>
        <v>(28.6)</v>
      </c>
      <c r="K167" s="302">
        <f t="shared" ref="K167:K168" si="137">B167-B157</f>
        <v>9.5610161851687248E-2</v>
      </c>
      <c r="L167" s="302">
        <f t="shared" ref="L167:L168" si="138">D167-D157</f>
        <v>2.2004923801736576E-2</v>
      </c>
      <c r="M167" s="302">
        <f t="shared" ref="M167:M168" si="139">F167-F157</f>
        <v>-5.7660387589348813E-5</v>
      </c>
      <c r="N167" s="302">
        <f t="shared" ref="N167:N168" si="140">SUM(K167:M167)</f>
        <v>0.11755742526583447</v>
      </c>
    </row>
    <row r="168" spans="1:14" x14ac:dyDescent="0.2">
      <c r="A168" s="282" t="s">
        <v>363</v>
      </c>
      <c r="B168" s="302">
        <f>SUM(B166:B167)</f>
        <v>2.6781242890738963</v>
      </c>
      <c r="C168" s="299" t="str">
        <f>CONCATENATE("(",ROUND((B168/$H168)*100,1),")")</f>
        <v>(72.6)</v>
      </c>
      <c r="D168" s="302">
        <f>SUM(D166:D167)</f>
        <v>0.99622533830402182</v>
      </c>
      <c r="E168" s="299" t="str">
        <f>CONCATENATE("(",ROUND((D168/$H168)*100,1),")")</f>
        <v>(27)</v>
      </c>
      <c r="F168" s="302">
        <f>SUM(F166:F167)</f>
        <v>1.4650372622076134E-2</v>
      </c>
      <c r="G168" s="299" t="str">
        <f>CONCATENATE("(",ROUND((F168/$H168)*100,1),")")</f>
        <v>(0.4)</v>
      </c>
      <c r="H168" s="302">
        <f>SUM(H166:H167)</f>
        <v>3.6889999999999938</v>
      </c>
      <c r="I168" s="299" t="str">
        <f>CONCATENATE("(",ROUND((H168/$H168)*100,1),")")</f>
        <v>(100)</v>
      </c>
      <c r="K168" s="302">
        <f t="shared" si="137"/>
        <v>0.12131660078456052</v>
      </c>
      <c r="L168" s="302">
        <f t="shared" si="138"/>
        <v>4.7741059603026104E-2</v>
      </c>
      <c r="M168" s="302">
        <f t="shared" si="139"/>
        <v>-5.7660387589348813E-5</v>
      </c>
      <c r="N168" s="302">
        <f t="shared" si="140"/>
        <v>0.16899999999999729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16.713270100812487</v>
      </c>
      <c r="C177" s="299" t="str">
        <f>CONCATENATE("(",ROUND((B177/$H179)*100,1),")")</f>
        <v>(40.1)</v>
      </c>
      <c r="D177" s="302">
        <f>'Ind T6'!M72</f>
        <v>1.0628321921116817</v>
      </c>
      <c r="E177" s="299" t="str">
        <f>CONCATENATE("(",ROUND((D177/$H179)*100,1),")")</f>
        <v>(2.6)</v>
      </c>
      <c r="F177" s="302">
        <f>'Ind T6'!N72</f>
        <v>18.00347435308646</v>
      </c>
      <c r="G177" s="299" t="str">
        <f>CONCATENATE("(",ROUND((F177/$H179)*100,1),")")</f>
        <v>(43.2)</v>
      </c>
      <c r="H177" s="302">
        <f>SUM(B177,D177,F177)</f>
        <v>35.779576646010625</v>
      </c>
      <c r="I177" s="299" t="str">
        <f>CONCATENATE("(",ROUND((H177/$H179)*100,1),")")</f>
        <v>(85.9)</v>
      </c>
      <c r="K177" s="302">
        <f>B182-B177</f>
        <v>-0.26733070843968321</v>
      </c>
      <c r="L177" s="302">
        <f>D182-D177</f>
        <v>1.5772489034362902E-2</v>
      </c>
      <c r="M177" s="302">
        <f>F182-F177</f>
        <v>0.11752940682390189</v>
      </c>
      <c r="N177" s="302">
        <f>SUM(K177:M177)</f>
        <v>-0.13402881258141841</v>
      </c>
    </row>
    <row r="178" spans="1:14" x14ac:dyDescent="0.2">
      <c r="A178" s="282" t="s">
        <v>365</v>
      </c>
      <c r="B178" s="302">
        <f>'Ind T6'!L71</f>
        <v>3.0680992059408205</v>
      </c>
      <c r="C178" s="299" t="str">
        <f>CONCATENATE("(",ROUND((B178/$H179)*100,1),")")</f>
        <v>(7.4)</v>
      </c>
      <c r="D178" s="302">
        <f>'Ind T6'!M71</f>
        <v>1.9172060993260653</v>
      </c>
      <c r="E178" s="299" t="str">
        <f>CONCATENATE("(",ROUND((D178/$H179)*100,1),")")</f>
        <v>(4.6)</v>
      </c>
      <c r="F178" s="302">
        <f>'Ind T6'!N71</f>
        <v>0.87511804872244137</v>
      </c>
      <c r="G178" s="299" t="str">
        <f>CONCATENATE("(",ROUND((F178/$H179)*100,1),")")</f>
        <v>(2.1)</v>
      </c>
      <c r="H178" s="302">
        <f t="shared" ref="H178" si="141">SUM(B178,D178,F178)</f>
        <v>5.8604233539893276</v>
      </c>
      <c r="I178" s="299" t="str">
        <f>CONCATENATE("(",ROUND((H178/$H179)*100,1),")")</f>
        <v>(14.1)</v>
      </c>
      <c r="K178" s="302">
        <f t="shared" ref="K178:K179" si="142">B183-B178</f>
        <v>2.8184175531973388E-3</v>
      </c>
      <c r="L178" s="302">
        <f t="shared" ref="L178:L179" si="143">D183-D178</f>
        <v>1.4408774217553821E-2</v>
      </c>
      <c r="M178" s="302">
        <f t="shared" ref="M178:M179" si="144">F183-F178</f>
        <v>4.8016208107137803E-3</v>
      </c>
      <c r="N178" s="302">
        <f t="shared" ref="N178:N179" si="145">SUM(K178:M178)</f>
        <v>2.202881258146494E-2</v>
      </c>
    </row>
    <row r="179" spans="1:14" x14ac:dyDescent="0.2">
      <c r="A179" s="282" t="s">
        <v>363</v>
      </c>
      <c r="B179" s="302">
        <f>SUM(B177:B178)</f>
        <v>19.781369306753309</v>
      </c>
      <c r="C179" s="299" t="str">
        <f>CONCATENATE("(",ROUND((B179/$H179)*100,1),")")</f>
        <v>(47.5)</v>
      </c>
      <c r="D179" s="302">
        <f>SUM(D177:D178)</f>
        <v>2.9800382914377472</v>
      </c>
      <c r="E179" s="299" t="str">
        <f>CONCATENATE("(",ROUND((D179/$H179)*100,1),")")</f>
        <v>(7.2)</v>
      </c>
      <c r="F179" s="302">
        <f>SUM(F177:F178)</f>
        <v>18.878592401808902</v>
      </c>
      <c r="G179" s="299" t="str">
        <f>CONCATENATE("(",ROUND((F179/$H179)*100,1),")")</f>
        <v>(45.3)</v>
      </c>
      <c r="H179" s="302">
        <f>SUM(H177:H178)</f>
        <v>41.639999999999951</v>
      </c>
      <c r="I179" s="299" t="str">
        <f>CONCATENATE("(",ROUND((H179/$H179)*100,1),")")</f>
        <v>(100)</v>
      </c>
      <c r="K179" s="302">
        <f t="shared" si="142"/>
        <v>-0.26451229088648631</v>
      </c>
      <c r="L179" s="302">
        <f t="shared" si="143"/>
        <v>3.0181263251916501E-2</v>
      </c>
      <c r="M179" s="302">
        <f t="shared" si="144"/>
        <v>0.12233102763461545</v>
      </c>
      <c r="N179" s="302">
        <f t="shared" si="145"/>
        <v>-0.11199999999995436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16.445939392372804</v>
      </c>
      <c r="C182" s="299" t="str">
        <f>CONCATENATE("(",ROUND((B182/$H184)*100,1),")")</f>
        <v>(39.6)</v>
      </c>
      <c r="D182" s="302">
        <f>'Ind T6'!R72</f>
        <v>1.0786046811460446</v>
      </c>
      <c r="E182" s="299" t="str">
        <f>CONCATENATE("(",ROUND((D182/$H184)*100,1),")")</f>
        <v>(2.6)</v>
      </c>
      <c r="F182" s="302">
        <f>'Ind T6'!S72</f>
        <v>18.121003759910362</v>
      </c>
      <c r="G182" s="299" t="str">
        <f>CONCATENATE("(",ROUND((F182/$H184)*100,1),")")</f>
        <v>(43.6)</v>
      </c>
      <c r="H182" s="302">
        <f>SUM(B182,D182,F182)</f>
        <v>35.645547833429205</v>
      </c>
      <c r="I182" s="299" t="str">
        <f>CONCATENATE("(",ROUND((H182/$H184)*100,1),")")</f>
        <v>(85.8)</v>
      </c>
      <c r="K182" s="302">
        <f>B187-B182</f>
        <v>-0.26018441385035374</v>
      </c>
      <c r="L182" s="302">
        <f>D187-D182</f>
        <v>5.7460446133313914E-2</v>
      </c>
      <c r="M182" s="302">
        <f>F187-F182</f>
        <v>0.70254173117735874</v>
      </c>
      <c r="N182" s="302">
        <f>SUM(K182:M182)</f>
        <v>0.49981776346031892</v>
      </c>
    </row>
    <row r="183" spans="1:14" x14ac:dyDescent="0.2">
      <c r="A183" s="282" t="s">
        <v>365</v>
      </c>
      <c r="B183" s="302">
        <f>'Ind T6'!Q71</f>
        <v>3.0709176234940179</v>
      </c>
      <c r="C183" s="299" t="str">
        <f>CONCATENATE("(",ROUND((B183/$H184)*100,1),")")</f>
        <v>(7.4)</v>
      </c>
      <c r="D183" s="302">
        <f>'Ind T6'!R71</f>
        <v>1.9316148735436192</v>
      </c>
      <c r="E183" s="299" t="str">
        <f>CONCATENATE("(",ROUND((D183/$H184)*100,1),")")</f>
        <v>(4.7)</v>
      </c>
      <c r="F183" s="302">
        <f>'Ind T6'!S71</f>
        <v>0.87991966953315515</v>
      </c>
      <c r="G183" s="299" t="str">
        <f>CONCATENATE("(",ROUND((F183/$H184)*100,1),")")</f>
        <v>(2.1)</v>
      </c>
      <c r="H183" s="302">
        <f t="shared" ref="H183" si="146">SUM(B183,D183,F183)</f>
        <v>5.8824521665707925</v>
      </c>
      <c r="I183" s="299" t="str">
        <f>CONCATENATE("(",ROUND((H183/$H184)*100,1),")")</f>
        <v>(14.2)</v>
      </c>
      <c r="K183" s="302">
        <f t="shared" ref="K183:K184" si="147">B188-B183</f>
        <v>9.2698388944566723E-2</v>
      </c>
      <c r="L183" s="302">
        <f t="shared" ref="L183:L184" si="148">D188-D183</f>
        <v>8.0423152026343869E-2</v>
      </c>
      <c r="M183" s="302">
        <f t="shared" ref="M183:M184" si="149">F188-F183</f>
        <v>5.2060695568697857E-2</v>
      </c>
      <c r="N183" s="302">
        <f t="shared" ref="N183:N184" si="150">SUM(K183:M183)</f>
        <v>0.22518223653960845</v>
      </c>
    </row>
    <row r="184" spans="1:14" x14ac:dyDescent="0.2">
      <c r="A184" s="282" t="s">
        <v>363</v>
      </c>
      <c r="B184" s="302">
        <f>SUM(B182:B183)</f>
        <v>19.516857015866822</v>
      </c>
      <c r="C184" s="299" t="str">
        <f>CONCATENATE("(",ROUND((B184/$H184)*100,1),")")</f>
        <v>(47)</v>
      </c>
      <c r="D184" s="302">
        <f>SUM(D182:D183)</f>
        <v>3.0102195546896637</v>
      </c>
      <c r="E184" s="299" t="str">
        <f>CONCATENATE("(",ROUND((D184/$H184)*100,1),")")</f>
        <v>(7.2)</v>
      </c>
      <c r="F184" s="302">
        <f>SUM(F182:F183)</f>
        <v>19.000923429443517</v>
      </c>
      <c r="G184" s="299" t="str">
        <f>CONCATENATE("(",ROUND((F184/$H184)*100,1),")")</f>
        <v>(45.8)</v>
      </c>
      <c r="H184" s="302">
        <f>SUM(H182:H183)</f>
        <v>41.527999999999999</v>
      </c>
      <c r="I184" s="299" t="str">
        <f>CONCATENATE("(",ROUND((H184/$H184)*100,1),")")</f>
        <v>(100)</v>
      </c>
      <c r="K184" s="302">
        <f t="shared" si="147"/>
        <v>-0.1674860249057879</v>
      </c>
      <c r="L184" s="302">
        <f t="shared" si="148"/>
        <v>0.13788359815965778</v>
      </c>
      <c r="M184" s="302">
        <f t="shared" si="149"/>
        <v>0.75460242674605738</v>
      </c>
      <c r="N184" s="302">
        <f t="shared" si="150"/>
        <v>0.72499999999992726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16.18575497852245</v>
      </c>
      <c r="C187" s="299" t="str">
        <f>CONCATENATE("(",ROUND((B187/$H189)*100,1),")")</f>
        <v>(38.3)</v>
      </c>
      <c r="D187" s="302">
        <f>'Ind T6'!W72</f>
        <v>1.1360651272793585</v>
      </c>
      <c r="E187" s="299" t="str">
        <f>CONCATENATE("(",ROUND((D187/$H189)*100,1),")")</f>
        <v>(2.7)</v>
      </c>
      <c r="F187" s="302">
        <f>'Ind T6'!X72</f>
        <v>18.823545491087721</v>
      </c>
      <c r="G187" s="299" t="str">
        <f>CONCATENATE("(",ROUND((F187/$H189)*100,1),")")</f>
        <v>(44.5)</v>
      </c>
      <c r="H187" s="302">
        <f>SUM(B187,D187,F187)</f>
        <v>36.145365596889533</v>
      </c>
      <c r="I187" s="299" t="str">
        <f>CONCATENATE("(",ROUND((H187/$H189)*100,1),")")</f>
        <v>(85.5)</v>
      </c>
      <c r="K187" s="302">
        <f>B187-B177</f>
        <v>-0.52751512229003694</v>
      </c>
      <c r="L187" s="302">
        <f>D187-D177</f>
        <v>7.3232935167676816E-2</v>
      </c>
      <c r="M187" s="302">
        <f>F187-F177</f>
        <v>0.82007113800126064</v>
      </c>
      <c r="N187" s="302">
        <f>SUM(K187:M187)</f>
        <v>0.36578895087890051</v>
      </c>
    </row>
    <row r="188" spans="1:14" x14ac:dyDescent="0.2">
      <c r="A188" s="282" t="s">
        <v>365</v>
      </c>
      <c r="B188" s="302">
        <f>'Ind T6'!V71</f>
        <v>3.1636160124385846</v>
      </c>
      <c r="C188" s="299" t="str">
        <f>CONCATENATE("(",ROUND((B188/$H189)*100,1),")")</f>
        <v>(7.5)</v>
      </c>
      <c r="D188" s="302">
        <f>'Ind T6'!W71</f>
        <v>2.012038025569963</v>
      </c>
      <c r="E188" s="299" t="str">
        <f>CONCATENATE("(",ROUND((D188/$H189)*100,1),")")</f>
        <v>(4.8)</v>
      </c>
      <c r="F188" s="302">
        <f>'Ind T6'!X71</f>
        <v>0.931980365101853</v>
      </c>
      <c r="G188" s="299" t="str">
        <f>CONCATENATE("(",ROUND((F188/$H189)*100,1),")")</f>
        <v>(2.2)</v>
      </c>
      <c r="H188" s="302">
        <f t="shared" ref="H188" si="151">SUM(B188,D188,F188)</f>
        <v>6.1076344031104002</v>
      </c>
      <c r="I188" s="299" t="str">
        <f>CONCATENATE("(",ROUND((H188/$H189)*100,1),")")</f>
        <v>(14.5)</v>
      </c>
      <c r="K188" s="302">
        <f t="shared" ref="K188:K189" si="152">B188-B178</f>
        <v>9.5516806497764062E-2</v>
      </c>
      <c r="L188" s="302">
        <f t="shared" ref="L188:L189" si="153">D188-D178</f>
        <v>9.4831926243897691E-2</v>
      </c>
      <c r="M188" s="302">
        <f t="shared" ref="M188:M189" si="154">F188-F178</f>
        <v>5.6862316379411637E-2</v>
      </c>
      <c r="N188" s="302">
        <f t="shared" ref="N188:N189" si="155">SUM(K188:M188)</f>
        <v>0.24721104912107339</v>
      </c>
    </row>
    <row r="189" spans="1:14" x14ac:dyDescent="0.2">
      <c r="A189" s="282" t="s">
        <v>363</v>
      </c>
      <c r="B189" s="302">
        <f>SUM(B187:B188)</f>
        <v>19.349370990961035</v>
      </c>
      <c r="C189" s="299" t="str">
        <f>CONCATENATE("(",ROUND((B189/$H189)*100,1),")")</f>
        <v>(45.8)</v>
      </c>
      <c r="D189" s="302">
        <f>SUM(D187:D188)</f>
        <v>3.1481031528493215</v>
      </c>
      <c r="E189" s="299" t="str">
        <f>CONCATENATE("(",ROUND((D189/$H189)*100,1),")")</f>
        <v>(7.5)</v>
      </c>
      <c r="F189" s="302">
        <f>SUM(F187:F188)</f>
        <v>19.755525856189575</v>
      </c>
      <c r="G189" s="299" t="str">
        <f>CONCATENATE("(",ROUND((F189/$H189)*100,1),")")</f>
        <v>(46.8)</v>
      </c>
      <c r="H189" s="302">
        <f>SUM(H187:H188)</f>
        <v>42.252999999999936</v>
      </c>
      <c r="I189" s="299" t="str">
        <f>CONCATENATE("(",ROUND((H189/$H189)*100,1),")")</f>
        <v>(100)</v>
      </c>
      <c r="K189" s="302">
        <f t="shared" si="152"/>
        <v>-0.43199831579227421</v>
      </c>
      <c r="L189" s="302">
        <f t="shared" si="153"/>
        <v>0.16806486141157428</v>
      </c>
      <c r="M189" s="302">
        <f t="shared" si="154"/>
        <v>0.87693345438067283</v>
      </c>
      <c r="N189" s="302">
        <f t="shared" si="155"/>
        <v>0.6129999999999729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32.673454819430077</v>
      </c>
      <c r="C198" s="299" t="str">
        <f>CONCATENATE("(",ROUND((B198/$H200)*100,1),")")</f>
        <v>(38.1)</v>
      </c>
      <c r="D198" s="302">
        <f>'Ind T6'!M81</f>
        <v>11.76276169457058</v>
      </c>
      <c r="E198" s="299" t="str">
        <f>CONCATENATE("(",ROUND((D198/$H200)*100,1),")")</f>
        <v>(13.7)</v>
      </c>
      <c r="F198" s="302">
        <f>'Ind T6'!N81</f>
        <v>2.7189426580520224</v>
      </c>
      <c r="G198" s="299" t="str">
        <f>CONCATENATE("(",ROUND((F198/$H200)*100,1),")")</f>
        <v>(3.2)</v>
      </c>
      <c r="H198" s="302">
        <f>SUM(B198,D198,F198)</f>
        <v>47.155159172052677</v>
      </c>
      <c r="I198" s="299" t="str">
        <f>CONCATENATE("(",ROUND((H198/$H200)*100,1),")")</f>
        <v>(55)</v>
      </c>
      <c r="K198" s="302">
        <f>B203-B198</f>
        <v>0.60169360480752943</v>
      </c>
      <c r="L198" s="302">
        <f>D203-D198</f>
        <v>6.4864575109657707E-2</v>
      </c>
      <c r="M198" s="302">
        <f>F203-F198</f>
        <v>4.9650642287154767E-2</v>
      </c>
      <c r="N198" s="302">
        <f>SUM(K198:M198)</f>
        <v>0.7162088222043419</v>
      </c>
    </row>
    <row r="199" spans="1:14" x14ac:dyDescent="0.2">
      <c r="A199" s="282" t="s">
        <v>365</v>
      </c>
      <c r="B199" s="302">
        <f>'Ind T6'!L80</f>
        <v>15.77215517492934</v>
      </c>
      <c r="C199" s="299" t="str">
        <f>CONCATENATE("(",ROUND((B199/$H200)*100,1),")")</f>
        <v>(18.4)</v>
      </c>
      <c r="D199" s="302">
        <f>'Ind T6'!M80</f>
        <v>20.438212858922938</v>
      </c>
      <c r="E199" s="299" t="str">
        <f>CONCATENATE("(",ROUND((D199/$H200)*100,1),")")</f>
        <v>(23.8)</v>
      </c>
      <c r="F199" s="302">
        <f>'Ind T6'!N80</f>
        <v>2.3854727940951408</v>
      </c>
      <c r="G199" s="299" t="str">
        <f>CONCATENATE("(",ROUND((F199/$H200)*100,1),")")</f>
        <v>(2.8)</v>
      </c>
      <c r="H199" s="302">
        <f t="shared" ref="H199" si="156">SUM(B199,D199,F199)</f>
        <v>38.59584082794742</v>
      </c>
      <c r="I199" s="299" t="str">
        <f>CONCATENATE("(",ROUND((H199/$H200)*100,1),")")</f>
        <v>(45)</v>
      </c>
      <c r="K199" s="302">
        <f t="shared" ref="K199:K200" si="157">B204-B199</f>
        <v>0.76951516753154969</v>
      </c>
      <c r="L199" s="302">
        <f t="shared" ref="L199:L200" si="158">D204-D199</f>
        <v>-0.66551395567117666</v>
      </c>
      <c r="M199" s="302">
        <f t="shared" ref="M199:M200" si="159">F204-F199</f>
        <v>8.2789965935142984E-2</v>
      </c>
      <c r="N199" s="302">
        <f t="shared" ref="N199:N200" si="160">SUM(K199:M199)</f>
        <v>0.18679117779551602</v>
      </c>
    </row>
    <row r="200" spans="1:14" x14ac:dyDescent="0.2">
      <c r="A200" s="282" t="s">
        <v>363</v>
      </c>
      <c r="B200" s="302">
        <f>SUM(B198:B199)</f>
        <v>48.445609994359415</v>
      </c>
      <c r="C200" s="299" t="str">
        <f>CONCATENATE("(",ROUND((B200/$H200)*100,1),")")</f>
        <v>(56.5)</v>
      </c>
      <c r="D200" s="302">
        <f>SUM(D198:D199)</f>
        <v>32.200974553493516</v>
      </c>
      <c r="E200" s="299" t="str">
        <f>CONCATENATE("(",ROUND((D200/$H200)*100,1),")")</f>
        <v>(37.6)</v>
      </c>
      <c r="F200" s="302">
        <f>SUM(F198:F199)</f>
        <v>5.1044154521471636</v>
      </c>
      <c r="G200" s="299" t="str">
        <f>CONCATENATE("(",ROUND((F200/$H200)*100,1),")")</f>
        <v>(6)</v>
      </c>
      <c r="H200" s="302">
        <f>SUM(H198:H199)</f>
        <v>85.75100000000009</v>
      </c>
      <c r="I200" s="299" t="str">
        <f>CONCATENATE("(",ROUND((H200/$H200)*100,1),")")</f>
        <v>(100)</v>
      </c>
      <c r="K200" s="302">
        <f t="shared" si="157"/>
        <v>1.3712087723390809</v>
      </c>
      <c r="L200" s="302">
        <f t="shared" si="158"/>
        <v>-0.60064938056151718</v>
      </c>
      <c r="M200" s="302">
        <f t="shared" si="159"/>
        <v>0.13244060822229731</v>
      </c>
      <c r="N200" s="302">
        <f t="shared" si="160"/>
        <v>0.90299999999986102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33.275148424237607</v>
      </c>
      <c r="C203" s="299" t="str">
        <f>CONCATENATE("(",ROUND((B203/$H205)*100,1),")")</f>
        <v>(38.4)</v>
      </c>
      <c r="D203" s="302">
        <f>'Ind T6'!R81</f>
        <v>11.827626269680238</v>
      </c>
      <c r="E203" s="299" t="str">
        <f>CONCATENATE("(",ROUND((D203/$H205)*100,1),")")</f>
        <v>(13.6)</v>
      </c>
      <c r="F203" s="302">
        <f>'Ind T6'!S81</f>
        <v>2.7685933003391772</v>
      </c>
      <c r="G203" s="299" t="str">
        <f>CONCATENATE("(",ROUND((F203/$H205)*100,1),")")</f>
        <v>(3.2)</v>
      </c>
      <c r="H203" s="302">
        <f>SUM(B203,D203,F203)</f>
        <v>47.871367994257021</v>
      </c>
      <c r="I203" s="299" t="str">
        <f>CONCATENATE("(",ROUND((H203/$H205)*100,1),")")</f>
        <v>(55.2)</v>
      </c>
      <c r="K203" s="302">
        <f>B208-B203</f>
        <v>0.47821089791254678</v>
      </c>
      <c r="L203" s="302">
        <f>D208-D203</f>
        <v>0.14399228590421309</v>
      </c>
      <c r="M203" s="302">
        <f>F208-F203</f>
        <v>6.3316792919918985E-2</v>
      </c>
      <c r="N203" s="302">
        <f>SUM(K203:M203)</f>
        <v>0.68551997673667886</v>
      </c>
    </row>
    <row r="204" spans="1:14" x14ac:dyDescent="0.2">
      <c r="A204" s="282" t="s">
        <v>365</v>
      </c>
      <c r="B204" s="302">
        <f>'Ind T6'!Q80</f>
        <v>16.54167034246089</v>
      </c>
      <c r="C204" s="299" t="str">
        <f>CONCATENATE("(",ROUND((B204/$H205)*100,1),")")</f>
        <v>(19.1)</v>
      </c>
      <c r="D204" s="302">
        <f>'Ind T6'!R80</f>
        <v>19.772698903251761</v>
      </c>
      <c r="E204" s="299" t="str">
        <f>CONCATENATE("(",ROUND((D204/$H205)*100,1),")")</f>
        <v>(22.8)</v>
      </c>
      <c r="F204" s="302">
        <f>'Ind T6'!S80</f>
        <v>2.4682627600302838</v>
      </c>
      <c r="G204" s="299" t="str">
        <f>CONCATENATE("(",ROUND((F204/$H205)*100,1),")")</f>
        <v>(2.8)</v>
      </c>
      <c r="H204" s="302">
        <f t="shared" ref="H204" si="161">SUM(B204,D204,F204)</f>
        <v>38.78263200574294</v>
      </c>
      <c r="I204" s="299" t="str">
        <f>CONCATENATE("(",ROUND((H204/$H205)*100,1),")")</f>
        <v>(44.8)</v>
      </c>
      <c r="K204" s="302">
        <f t="shared" ref="K204:K205" si="162">B209-B204</f>
        <v>1.3507376595694609</v>
      </c>
      <c r="L204" s="302">
        <f t="shared" ref="L204:L205" si="163">D209-D204</f>
        <v>-1.2685796602669903</v>
      </c>
      <c r="M204" s="302">
        <f t="shared" ref="M204:M205" si="164">F209-F204</f>
        <v>0.17432202396077123</v>
      </c>
      <c r="N204" s="302">
        <f t="shared" ref="N204:N205" si="165">SUM(K204:M204)</f>
        <v>0.25648002326324182</v>
      </c>
    </row>
    <row r="205" spans="1:14" x14ac:dyDescent="0.2">
      <c r="A205" s="282" t="s">
        <v>363</v>
      </c>
      <c r="B205" s="302">
        <f>SUM(B203:B204)</f>
        <v>49.816818766698496</v>
      </c>
      <c r="C205" s="299" t="str">
        <f>CONCATENATE("(",ROUND((B205/$H205)*100,1),")")</f>
        <v>(57.5)</v>
      </c>
      <c r="D205" s="302">
        <f>SUM(D203:D204)</f>
        <v>31.600325172931999</v>
      </c>
      <c r="E205" s="299" t="str">
        <f>CONCATENATE("(",ROUND((D205/$H205)*100,1),")")</f>
        <v>(36.5)</v>
      </c>
      <c r="F205" s="302">
        <f>SUM(F203:F204)</f>
        <v>5.2368560603694609</v>
      </c>
      <c r="G205" s="299" t="str">
        <f>CONCATENATE("(",ROUND((F205/$H205)*100,1),")")</f>
        <v>(6)</v>
      </c>
      <c r="H205" s="302">
        <f>SUM(H203:H204)</f>
        <v>86.653999999999968</v>
      </c>
      <c r="I205" s="299" t="str">
        <f>CONCATENATE("(",ROUND((H205/$H205)*100,1),")")</f>
        <v>(100)</v>
      </c>
      <c r="K205" s="302">
        <f t="shared" si="162"/>
        <v>1.8289485574820077</v>
      </c>
      <c r="L205" s="302">
        <f t="shared" si="163"/>
        <v>-1.124587374362779</v>
      </c>
      <c r="M205" s="302">
        <f t="shared" si="164"/>
        <v>0.23763881688069066</v>
      </c>
      <c r="N205" s="302">
        <f t="shared" si="165"/>
        <v>0.94199999999991935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33.753359322150153</v>
      </c>
      <c r="C208" s="299" t="str">
        <f>CONCATENATE("(",ROUND((B208/$H210)*100,1),")")</f>
        <v>(38.5)</v>
      </c>
      <c r="D208" s="302">
        <f>'Ind T6'!W81</f>
        <v>11.971618555584451</v>
      </c>
      <c r="E208" s="299" t="str">
        <f>CONCATENATE("(",ROUND((D208/$H210)*100,1),")")</f>
        <v>(13.7)</v>
      </c>
      <c r="F208" s="302">
        <f>'Ind T6'!X81</f>
        <v>2.8319100932590962</v>
      </c>
      <c r="G208" s="299" t="str">
        <f>CONCATENATE("(",ROUND((F208/$H210)*100,1),")")</f>
        <v>(3.2)</v>
      </c>
      <c r="H208" s="302">
        <f>SUM(B208,D208,F208)</f>
        <v>48.556887970993699</v>
      </c>
      <c r="I208" s="299" t="str">
        <f>CONCATENATE("(",ROUND((H208/$H210)*100,1),")")</f>
        <v>(55.4)</v>
      </c>
      <c r="K208" s="302">
        <f>B208-B198</f>
        <v>1.0799045027200762</v>
      </c>
      <c r="L208" s="302">
        <f>D208-D198</f>
        <v>0.2088568610138708</v>
      </c>
      <c r="M208" s="302">
        <f>F208-F198</f>
        <v>0.11296743520707375</v>
      </c>
      <c r="N208" s="302">
        <f>SUM(K208:M208)</f>
        <v>1.4017287989410208</v>
      </c>
    </row>
    <row r="209" spans="1:14" x14ac:dyDescent="0.2">
      <c r="A209" s="282" t="s">
        <v>365</v>
      </c>
      <c r="B209" s="302">
        <f>'Ind T6'!V80</f>
        <v>17.892408002030351</v>
      </c>
      <c r="C209" s="299" t="str">
        <f>CONCATENATE("(",ROUND((B209/$H210)*100,1),")")</f>
        <v>(20.4)</v>
      </c>
      <c r="D209" s="302">
        <f>'Ind T6'!W80</f>
        <v>18.504119242984771</v>
      </c>
      <c r="E209" s="299" t="str">
        <f>CONCATENATE("(",ROUND((D209/$H210)*100,1),")")</f>
        <v>(21.1)</v>
      </c>
      <c r="F209" s="302">
        <f>'Ind T6'!X80</f>
        <v>2.642584783991055</v>
      </c>
      <c r="G209" s="299" t="str">
        <f>CONCATENATE("(",ROUND((F209/$H210)*100,1),")")</f>
        <v>(3)</v>
      </c>
      <c r="H209" s="302">
        <f t="shared" ref="H209" si="166">SUM(B209,D209,F209)</f>
        <v>39.039112029006176</v>
      </c>
      <c r="I209" s="299" t="str">
        <f>CONCATENATE("(",ROUND((H209/$H210)*100,1),")")</f>
        <v>(44.6)</v>
      </c>
      <c r="K209" s="302">
        <f t="shared" ref="K209:K210" si="167">B209-B199</f>
        <v>2.1202528271010106</v>
      </c>
      <c r="L209" s="302">
        <f t="shared" ref="L209:L210" si="168">D209-D199</f>
        <v>-1.934093615938167</v>
      </c>
      <c r="M209" s="302">
        <f t="shared" ref="M209:M210" si="169">F209-F199</f>
        <v>0.25711198989591422</v>
      </c>
      <c r="N209" s="302">
        <f t="shared" ref="N209:N210" si="170">SUM(K209:M209)</f>
        <v>0.44327120105875784</v>
      </c>
    </row>
    <row r="210" spans="1:14" x14ac:dyDescent="0.2">
      <c r="A210" s="282" t="s">
        <v>363</v>
      </c>
      <c r="B210" s="302">
        <f>SUM(B208:B209)</f>
        <v>51.645767324180504</v>
      </c>
      <c r="C210" s="299" t="str">
        <f>CONCATENATE("(",ROUND((B210/$H210)*100,1),")")</f>
        <v>(59)</v>
      </c>
      <c r="D210" s="302">
        <f>SUM(D208:D209)</f>
        <v>30.47573779856922</v>
      </c>
      <c r="E210" s="299" t="str">
        <f>CONCATENATE("(",ROUND((D210/$H210)*100,1),")")</f>
        <v>(34.8)</v>
      </c>
      <c r="F210" s="302">
        <f>SUM(F208:F209)</f>
        <v>5.4744948772501516</v>
      </c>
      <c r="G210" s="299" t="str">
        <f>CONCATENATE("(",ROUND((F210/$H210)*100,1),")")</f>
        <v>(6.2)</v>
      </c>
      <c r="H210" s="302">
        <f>SUM(H208:H209)</f>
        <v>87.595999999999876</v>
      </c>
      <c r="I210" s="299" t="str">
        <f>CONCATENATE("(",ROUND((H210/$H210)*100,1),")")</f>
        <v>(100)</v>
      </c>
      <c r="K210" s="302">
        <f t="shared" si="167"/>
        <v>3.2001573298210886</v>
      </c>
      <c r="L210" s="302">
        <f t="shared" si="168"/>
        <v>-1.7252367549242962</v>
      </c>
      <c r="M210" s="302">
        <f t="shared" si="169"/>
        <v>0.37007942510298797</v>
      </c>
      <c r="N210" s="302">
        <f t="shared" si="170"/>
        <v>1.8449999999997804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22.762088337375811</v>
      </c>
      <c r="C219" s="299" t="str">
        <f>CONCATENATE("(",ROUND((B219/$H221)*100,1),")")</f>
        <v>(53.8)</v>
      </c>
      <c r="D219" s="302">
        <f>'Ind T6'!M90</f>
        <v>4.2134264707195124</v>
      </c>
      <c r="E219" s="299" t="str">
        <f>CONCATENATE("(",ROUND((D219/$H221)*100,1),")")</f>
        <v>(10)</v>
      </c>
      <c r="F219" s="302">
        <f>'Ind T6'!N90</f>
        <v>6.0694447483149334</v>
      </c>
      <c r="G219" s="299" t="str">
        <f>CONCATENATE("(",ROUND((F219/$H221)*100,1),")")</f>
        <v>(14.3)</v>
      </c>
      <c r="H219" s="302">
        <f>SUM(B219,D219,F219)</f>
        <v>33.044959556410255</v>
      </c>
      <c r="I219" s="299" t="str">
        <f>CONCATENATE("(",ROUND((H219/$H221)*100,1),")")</f>
        <v>(78.1)</v>
      </c>
      <c r="K219" s="302">
        <f>B224-B219</f>
        <v>2.5571347300611436</v>
      </c>
      <c r="L219" s="302">
        <f>D224-D219</f>
        <v>0.50403522063693895</v>
      </c>
      <c r="M219" s="302">
        <f>F224-F219</f>
        <v>0.70673015613953449</v>
      </c>
      <c r="N219" s="302">
        <f>SUM(K219:M219)</f>
        <v>3.767900106837617</v>
      </c>
    </row>
    <row r="220" spans="1:14" x14ac:dyDescent="0.2">
      <c r="A220" s="282" t="s">
        <v>365</v>
      </c>
      <c r="B220" s="302">
        <f>'Ind T6'!L89</f>
        <v>5.4321081181325379</v>
      </c>
      <c r="C220" s="299" t="str">
        <f>CONCATENATE("(",ROUND((B220/$H221)*100,1),")")</f>
        <v>(12.8)</v>
      </c>
      <c r="D220" s="302">
        <f>'Ind T6'!M89</f>
        <v>3.6493628155093503</v>
      </c>
      <c r="E220" s="299" t="str">
        <f>CONCATENATE("(",ROUND((D220/$H221)*100,1),")")</f>
        <v>(8.6)</v>
      </c>
      <c r="F220" s="302">
        <f>'Ind T6'!N89</f>
        <v>0.18156950994779872</v>
      </c>
      <c r="G220" s="299" t="str">
        <f>CONCATENATE("(",ROUND((F220/$H221)*100,1),")")</f>
        <v>(0.4)</v>
      </c>
      <c r="H220" s="302">
        <f t="shared" ref="H220" si="171">SUM(B220,D220,F220)</f>
        <v>9.2630404435896878</v>
      </c>
      <c r="I220" s="299" t="str">
        <f>CONCATENATE("(",ROUND((H220/$H221)*100,1),")")</f>
        <v>(21.9)</v>
      </c>
      <c r="K220" s="302">
        <f t="shared" ref="K220:K221" si="172">B225-B220</f>
        <v>0.8565823736049154</v>
      </c>
      <c r="L220" s="302">
        <f t="shared" ref="L220:L221" si="173">D225-D220</f>
        <v>0.63677191285694024</v>
      </c>
      <c r="M220" s="302">
        <f t="shared" ref="M220:M221" si="174">F225-F220</f>
        <v>1.4745606700567071E-2</v>
      </c>
      <c r="N220" s="302">
        <f t="shared" ref="N220:N221" si="175">SUM(K220:M220)</f>
        <v>1.5080998931624228</v>
      </c>
    </row>
    <row r="221" spans="1:14" x14ac:dyDescent="0.2">
      <c r="A221" s="282" t="s">
        <v>363</v>
      </c>
      <c r="B221" s="302">
        <f>SUM(B219:B220)</f>
        <v>28.194196455508347</v>
      </c>
      <c r="C221" s="299" t="str">
        <f>CONCATENATE("(",ROUND((B221/$H221)*100,1),")")</f>
        <v>(66.6)</v>
      </c>
      <c r="D221" s="302">
        <f>SUM(D219:D220)</f>
        <v>7.8627892862288622</v>
      </c>
      <c r="E221" s="299" t="str">
        <f>CONCATENATE("(",ROUND((D221/$H221)*100,1),")")</f>
        <v>(18.6)</v>
      </c>
      <c r="F221" s="302">
        <f>SUM(F219:F220)</f>
        <v>6.2510142582627317</v>
      </c>
      <c r="G221" s="299" t="str">
        <f>CONCATENATE("(",ROUND((F221/$H221)*100,1),")")</f>
        <v>(14.8)</v>
      </c>
      <c r="H221" s="302">
        <f>SUM(H219:H220)</f>
        <v>42.307999999999943</v>
      </c>
      <c r="I221" s="299" t="str">
        <f>CONCATENATE("(",ROUND((H221/$H221)*100,1),")")</f>
        <v>(100)</v>
      </c>
      <c r="K221" s="302">
        <f t="shared" si="172"/>
        <v>3.413717103666059</v>
      </c>
      <c r="L221" s="302">
        <f t="shared" si="173"/>
        <v>1.1408071334938796</v>
      </c>
      <c r="M221" s="302">
        <f t="shared" si="174"/>
        <v>0.72147576284010206</v>
      </c>
      <c r="N221" s="302">
        <f t="shared" si="175"/>
        <v>5.2760000000000407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25.319223067436955</v>
      </c>
      <c r="C224" s="299" t="str">
        <f>CONCATENATE("(",ROUND((B224/$H226)*100,1),")")</f>
        <v>(53.2)</v>
      </c>
      <c r="D224" s="302">
        <f>'Ind T6'!R90</f>
        <v>4.7174616913564513</v>
      </c>
      <c r="E224" s="299" t="str">
        <f>CONCATENATE("(",ROUND((D224/$H226)*100,1),")")</f>
        <v>(9.9)</v>
      </c>
      <c r="F224" s="302">
        <f>'Ind T6'!S90</f>
        <v>6.7761749044544679</v>
      </c>
      <c r="G224" s="299" t="str">
        <f>CONCATENATE("(",ROUND((F224/$H226)*100,1),")")</f>
        <v>(14.2)</v>
      </c>
      <c r="H224" s="302">
        <f>SUM(B224,D224,F224)</f>
        <v>36.812859663247878</v>
      </c>
      <c r="I224" s="299" t="str">
        <f>CONCATENATE("(",ROUND((H224/$H226)*100,1),")")</f>
        <v>(77.4)</v>
      </c>
      <c r="K224" s="302">
        <f>B229-B224</f>
        <v>0.9669579805582309</v>
      </c>
      <c r="L224" s="302">
        <f>D229-D224</f>
        <v>0.44114562697363446</v>
      </c>
      <c r="M224" s="302">
        <f>F229-F224</f>
        <v>0.59103905025677062</v>
      </c>
      <c r="N224" s="302">
        <f>SUM(K224:M224)</f>
        <v>1.999142657788636</v>
      </c>
    </row>
    <row r="225" spans="1:14" x14ac:dyDescent="0.2">
      <c r="A225" s="282" t="s">
        <v>365</v>
      </c>
      <c r="B225" s="302">
        <f>'Ind T6'!Q89</f>
        <v>6.2886904917374533</v>
      </c>
      <c r="C225" s="299" t="str">
        <f>CONCATENATE("(",ROUND((B225/$H226)*100,1),")")</f>
        <v>(13.2)</v>
      </c>
      <c r="D225" s="302">
        <f>'Ind T6'!R89</f>
        <v>4.2861347283662905</v>
      </c>
      <c r="E225" s="299" t="str">
        <f>CONCATENATE("(",ROUND((D225/$H226)*100,1),")")</f>
        <v>(9)</v>
      </c>
      <c r="F225" s="302">
        <f>'Ind T6'!S89</f>
        <v>0.19631511664836579</v>
      </c>
      <c r="G225" s="299" t="str">
        <f>CONCATENATE("(",ROUND((F225/$H226)*100,1),")")</f>
        <v>(0.4)</v>
      </c>
      <c r="H225" s="302">
        <f t="shared" ref="H225" si="176">SUM(B225,D225,F225)</f>
        <v>10.77114033675211</v>
      </c>
      <c r="I225" s="299" t="str">
        <f>CONCATENATE("(",ROUND((H225/$H226)*100,1),")")</f>
        <v>(22.6)</v>
      </c>
      <c r="K225" s="302">
        <f t="shared" ref="K225:K226" si="177">B230-B225</f>
        <v>0.66661125604567317</v>
      </c>
      <c r="L225" s="302">
        <f t="shared" ref="L225:L226" si="178">D230-D225</f>
        <v>0.63907963537141921</v>
      </c>
      <c r="M225" s="302">
        <f t="shared" ref="M225:M226" si="179">F230-F225</f>
        <v>6.1664507943199054E-3</v>
      </c>
      <c r="N225" s="302">
        <f t="shared" ref="N225:N226" si="180">SUM(K225:M225)</f>
        <v>1.3118573422114124</v>
      </c>
    </row>
    <row r="226" spans="1:14" x14ac:dyDescent="0.2">
      <c r="A226" s="282" t="s">
        <v>363</v>
      </c>
      <c r="B226" s="302">
        <f>SUM(B224:B225)</f>
        <v>31.607913559174406</v>
      </c>
      <c r="C226" s="299" t="str">
        <f>CONCATENATE("(",ROUND((B226/$H226)*100,1),")")</f>
        <v>(66.4)</v>
      </c>
      <c r="D226" s="302">
        <f>SUM(D224:D225)</f>
        <v>9.0035964197227418</v>
      </c>
      <c r="E226" s="299" t="str">
        <f>CONCATENATE("(",ROUND((D226/$H226)*100,1),")")</f>
        <v>(18.9)</v>
      </c>
      <c r="F226" s="302">
        <f>SUM(F224:F225)</f>
        <v>6.9724900211028338</v>
      </c>
      <c r="G226" s="299" t="str">
        <f>CONCATENATE("(",ROUND((F226/$H226)*100,1),")")</f>
        <v>(14.7)</v>
      </c>
      <c r="H226" s="302">
        <f>SUM(H224:H225)</f>
        <v>47.583999999999989</v>
      </c>
      <c r="I226" s="299" t="str">
        <f>CONCATENATE("(",ROUND((H226/$H226)*100,1),")")</f>
        <v>(100)</v>
      </c>
      <c r="K226" s="302">
        <f t="shared" si="177"/>
        <v>1.6335692366039041</v>
      </c>
      <c r="L226" s="302">
        <f t="shared" si="178"/>
        <v>1.0802252623450546</v>
      </c>
      <c r="M226" s="302">
        <f t="shared" si="179"/>
        <v>0.59720550105109016</v>
      </c>
      <c r="N226" s="302">
        <f t="shared" si="180"/>
        <v>3.3110000000000488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26.286181047995186</v>
      </c>
      <c r="C229" s="299" t="str">
        <f>CONCATENATE("(",ROUND((B229/$H231)*100,1),")")</f>
        <v>(51.6)</v>
      </c>
      <c r="D229" s="302">
        <f>'Ind T6'!W90</f>
        <v>5.1586073183300858</v>
      </c>
      <c r="E229" s="299" t="str">
        <f>CONCATENATE("(",ROUND((D229/$H231)*100,1),")")</f>
        <v>(10.1)</v>
      </c>
      <c r="F229" s="302">
        <f>'Ind T6'!X90</f>
        <v>7.3672139547112385</v>
      </c>
      <c r="G229" s="299" t="str">
        <f>CONCATENATE("(",ROUND((F229/$H231)*100,1),")")</f>
        <v>(14.5)</v>
      </c>
      <c r="H229" s="302">
        <f>SUM(B229,D229,F229)</f>
        <v>38.812002321036509</v>
      </c>
      <c r="I229" s="299" t="str">
        <f>CONCATENATE("(",ROUND((H229/$H231)*100,1),")")</f>
        <v>(76.3)</v>
      </c>
      <c r="K229" s="302">
        <f>B229-B219</f>
        <v>3.5240927106193745</v>
      </c>
      <c r="L229" s="302">
        <f>D229-D219</f>
        <v>0.94518084761057342</v>
      </c>
      <c r="M229" s="302">
        <f>F229-F219</f>
        <v>1.2977692063963051</v>
      </c>
      <c r="N229" s="302">
        <f>SUM(K229:M229)</f>
        <v>5.767042764626253</v>
      </c>
    </row>
    <row r="230" spans="1:14" x14ac:dyDescent="0.2">
      <c r="A230" s="282" t="s">
        <v>365</v>
      </c>
      <c r="B230" s="302">
        <f>'Ind T6'!V89</f>
        <v>6.9553017477831265</v>
      </c>
      <c r="C230" s="299" t="str">
        <f>CONCATENATE("(",ROUND((B230/$H231)*100,1),")")</f>
        <v>(13.7)</v>
      </c>
      <c r="D230" s="302">
        <f>'Ind T6'!W89</f>
        <v>4.9252143637377097</v>
      </c>
      <c r="E230" s="299" t="str">
        <f>CONCATENATE("(",ROUND((D230/$H231)*100,1),")")</f>
        <v>(9.7)</v>
      </c>
      <c r="F230" s="302">
        <f>'Ind T6'!X89</f>
        <v>0.20248156744268569</v>
      </c>
      <c r="G230" s="299" t="str">
        <f>CONCATENATE("(",ROUND((F230/$H231)*100,1),")")</f>
        <v>(0.4)</v>
      </c>
      <c r="H230" s="302">
        <f t="shared" ref="H230" si="181">SUM(B230,D230,F230)</f>
        <v>12.082997678963523</v>
      </c>
      <c r="I230" s="299" t="str">
        <f>CONCATENATE("(",ROUND((H230/$H231)*100,1),")")</f>
        <v>(23.7)</v>
      </c>
      <c r="K230" s="302">
        <f t="shared" ref="K230:K231" si="182">B230-B220</f>
        <v>1.5231936296505886</v>
      </c>
      <c r="L230" s="302">
        <f t="shared" ref="L230:L231" si="183">D230-D220</f>
        <v>1.2758515482283594</v>
      </c>
      <c r="M230" s="302">
        <f t="shared" ref="M230:M231" si="184">F230-F220</f>
        <v>2.0912057494886976E-2</v>
      </c>
      <c r="N230" s="302">
        <f t="shared" ref="N230:N231" si="185">SUM(K230:M230)</f>
        <v>2.8199572353738351</v>
      </c>
    </row>
    <row r="231" spans="1:14" x14ac:dyDescent="0.2">
      <c r="A231" s="282" t="s">
        <v>363</v>
      </c>
      <c r="B231" s="302">
        <f>SUM(B229:B230)</f>
        <v>33.24148279577831</v>
      </c>
      <c r="C231" s="299" t="str">
        <f>CONCATENATE("(",ROUND((B231/$H231)*100,1),")")</f>
        <v>(65.3)</v>
      </c>
      <c r="D231" s="302">
        <f>SUM(D229:D230)</f>
        <v>10.083821682067796</v>
      </c>
      <c r="E231" s="299" t="str">
        <f>CONCATENATE("(",ROUND((D231/$H231)*100,1),")")</f>
        <v>(19.8)</v>
      </c>
      <c r="F231" s="302">
        <f>SUM(F229:F230)</f>
        <v>7.5696955221539239</v>
      </c>
      <c r="G231" s="299" t="str">
        <f>CONCATENATE("(",ROUND((F231/$H231)*100,1),")")</f>
        <v>(14.9)</v>
      </c>
      <c r="H231" s="302">
        <f>SUM(H229:H230)</f>
        <v>50.895000000000032</v>
      </c>
      <c r="I231" s="299" t="str">
        <f>CONCATENATE("(",ROUND((H231/$H231)*100,1),")")</f>
        <v>(100)</v>
      </c>
      <c r="K231" s="302">
        <f t="shared" si="182"/>
        <v>5.047286340269963</v>
      </c>
      <c r="L231" s="302">
        <f t="shared" si="183"/>
        <v>2.2210323958389342</v>
      </c>
      <c r="M231" s="302">
        <f t="shared" si="184"/>
        <v>1.3186812638911922</v>
      </c>
      <c r="N231" s="302">
        <f t="shared" si="185"/>
        <v>8.5870000000000886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6.9865344861400889</v>
      </c>
      <c r="C240" s="299" t="str">
        <f>CONCATENATE("(",ROUND((B240/$H242)*100,1),")")</f>
        <v>(20.9)</v>
      </c>
      <c r="D240" s="302">
        <f>'Ind T6'!M99</f>
        <v>7.4327587442372662</v>
      </c>
      <c r="E240" s="299" t="str">
        <f>CONCATENATE("(",ROUND((D240/$H242)*100,1),")")</f>
        <v>(22.3)</v>
      </c>
      <c r="F240" s="302">
        <f>'Ind T6'!N99</f>
        <v>0.67616913932472333</v>
      </c>
      <c r="G240" s="299" t="str">
        <f>CONCATENATE("(",ROUND((F240/$H242)*100,1),")")</f>
        <v>(2)</v>
      </c>
      <c r="H240" s="302">
        <f>SUM(B240,D240,F240)</f>
        <v>15.09546236970208</v>
      </c>
      <c r="I240" s="299" t="str">
        <f>CONCATENATE("(",ROUND((H240/$H242)*100,1),")")</f>
        <v>(45.2)</v>
      </c>
      <c r="K240" s="302">
        <f>B245-B240</f>
        <v>0.41432968567795481</v>
      </c>
      <c r="L240" s="302">
        <f>D245-D240</f>
        <v>0.46144816498834462</v>
      </c>
      <c r="M240" s="302">
        <f>F245-F240</f>
        <v>2.2718007130482887E-2</v>
      </c>
      <c r="N240" s="302">
        <f>SUM(K240:M240)</f>
        <v>0.89849585779678232</v>
      </c>
    </row>
    <row r="241" spans="1:14" x14ac:dyDescent="0.2">
      <c r="A241" s="282" t="s">
        <v>365</v>
      </c>
      <c r="B241" s="302">
        <f>'Ind T6'!L98</f>
        <v>5.9474095597983361</v>
      </c>
      <c r="C241" s="299" t="str">
        <f>CONCATENATE("(",ROUND((B241/$H242)*100,1),")")</f>
        <v>(17.8)</v>
      </c>
      <c r="D241" s="302">
        <f>'Ind T6'!M98</f>
        <v>11.278231578086583</v>
      </c>
      <c r="E241" s="299" t="str">
        <f>CONCATENATE("(",ROUND((D241/$H242)*100,1),")")</f>
        <v>(33.8)</v>
      </c>
      <c r="F241" s="302">
        <f>'Ind T6'!N98</f>
        <v>1.0598964924130103</v>
      </c>
      <c r="G241" s="299" t="str">
        <f>CONCATENATE("(",ROUND((F241/$H242)*100,1),")")</f>
        <v>(3.2)</v>
      </c>
      <c r="H241" s="302">
        <f t="shared" ref="H241" si="186">SUM(B241,D241,F241)</f>
        <v>18.285537630297931</v>
      </c>
      <c r="I241" s="299" t="str">
        <f>CONCATENATE("(",ROUND((H241/$H242)*100,1),")")</f>
        <v>(54.8)</v>
      </c>
      <c r="K241" s="302">
        <f t="shared" ref="K241:K242" si="187">B246-B241</f>
        <v>0.34944431634338535</v>
      </c>
      <c r="L241" s="302">
        <f t="shared" ref="L241:L242" si="188">D246-D241</f>
        <v>0.613335026738417</v>
      </c>
      <c r="M241" s="302">
        <f t="shared" ref="M241:M242" si="189">F246-F241</f>
        <v>3.2724799121461423E-2</v>
      </c>
      <c r="N241" s="302">
        <f t="shared" ref="N241:N242" si="190">SUM(K241:M241)</f>
        <v>0.99550414220326378</v>
      </c>
    </row>
    <row r="242" spans="1:14" x14ac:dyDescent="0.2">
      <c r="A242" s="282" t="s">
        <v>363</v>
      </c>
      <c r="B242" s="302">
        <f>SUM(B240:B241)</f>
        <v>12.933944045938425</v>
      </c>
      <c r="C242" s="299" t="str">
        <f>CONCATENATE("(",ROUND((B242/$H242)*100,1),")")</f>
        <v>(38.7)</v>
      </c>
      <c r="D242" s="302">
        <f>SUM(D240:D241)</f>
        <v>18.710990322323848</v>
      </c>
      <c r="E242" s="299" t="str">
        <f>CONCATENATE("(",ROUND((D242/$H242)*100,1),")")</f>
        <v>(56.1)</v>
      </c>
      <c r="F242" s="302">
        <f>SUM(F240:F241)</f>
        <v>1.7360656317377336</v>
      </c>
      <c r="G242" s="299" t="str">
        <f>CONCATENATE("(",ROUND((F242/$H242)*100,1),")")</f>
        <v>(5.2)</v>
      </c>
      <c r="H242" s="302">
        <f>SUM(H240:H241)</f>
        <v>33.381000000000014</v>
      </c>
      <c r="I242" s="299" t="str">
        <f>CONCATENATE("(",ROUND((H242/$H242)*100,1),")")</f>
        <v>(100)</v>
      </c>
      <c r="K242" s="302">
        <f t="shared" si="187"/>
        <v>0.76377400202133927</v>
      </c>
      <c r="L242" s="302">
        <f t="shared" si="188"/>
        <v>1.0747831917267625</v>
      </c>
      <c r="M242" s="302">
        <f t="shared" si="189"/>
        <v>5.544280625194431E-2</v>
      </c>
      <c r="N242" s="302">
        <f t="shared" si="190"/>
        <v>1.8940000000000461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7.4008641718180437</v>
      </c>
      <c r="C245" s="299" t="str">
        <f>CONCATENATE("(",ROUND((B245/$H247)*100,1),")")</f>
        <v>(21)</v>
      </c>
      <c r="D245" s="302">
        <f>'Ind T6'!R99</f>
        <v>7.8942069092256109</v>
      </c>
      <c r="E245" s="299" t="str">
        <f>CONCATENATE("(",ROUND((D245/$H247)*100,1),")")</f>
        <v>(22.4)</v>
      </c>
      <c r="F245" s="302">
        <f>'Ind T6'!S99</f>
        <v>0.69888714645520622</v>
      </c>
      <c r="G245" s="299" t="str">
        <f>CONCATENATE("(",ROUND((F245/$H247)*100,1),")")</f>
        <v>(2)</v>
      </c>
      <c r="H245" s="302">
        <f>SUM(B245,D245,F245)</f>
        <v>15.993958227498862</v>
      </c>
      <c r="I245" s="299" t="str">
        <f>CONCATENATE("(",ROUND((H245/$H247)*100,1),")")</f>
        <v>(45.3)</v>
      </c>
      <c r="K245" s="302">
        <f>B250-B245</f>
        <v>1.3111013266499549</v>
      </c>
      <c r="L245" s="302">
        <f>D250-D245</f>
        <v>1.23639590948207</v>
      </c>
      <c r="M245" s="302">
        <f>F250-F245</f>
        <v>0.10508882137882469</v>
      </c>
      <c r="N245" s="302">
        <f>SUM(K245:M245)</f>
        <v>2.6525860575108497</v>
      </c>
    </row>
    <row r="246" spans="1:14" x14ac:dyDescent="0.2">
      <c r="A246" s="282" t="s">
        <v>365</v>
      </c>
      <c r="B246" s="302">
        <f>'Ind T6'!Q98</f>
        <v>6.2968538761417214</v>
      </c>
      <c r="C246" s="299" t="str">
        <f>CONCATENATE("(",ROUND((B246/$H247)*100,1),")")</f>
        <v>(17.9)</v>
      </c>
      <c r="D246" s="302">
        <f>'Ind T6'!R98</f>
        <v>11.891566604825</v>
      </c>
      <c r="E246" s="299" t="str">
        <f>CONCATENATE("(",ROUND((D246/$H247)*100,1),")")</f>
        <v>(33.7)</v>
      </c>
      <c r="F246" s="302">
        <f>'Ind T6'!S98</f>
        <v>1.0926212915344717</v>
      </c>
      <c r="G246" s="299" t="str">
        <f>CONCATENATE("(",ROUND((F246/$H247)*100,1),")")</f>
        <v>(3.1)</v>
      </c>
      <c r="H246" s="302">
        <f t="shared" ref="H246" si="191">SUM(B246,D246,F246)</f>
        <v>19.28104177250119</v>
      </c>
      <c r="I246" s="299" t="str">
        <f>CONCATENATE("(",ROUND((H246/$H247)*100,1),")")</f>
        <v>(54.7)</v>
      </c>
      <c r="K246" s="302">
        <f t="shared" ref="K246:K247" si="192">B251-B246</f>
        <v>1.0644676100833426</v>
      </c>
      <c r="L246" s="302">
        <f t="shared" ref="L246:L247" si="193">D251-D246</f>
        <v>1.7685460024217274</v>
      </c>
      <c r="M246" s="302">
        <f t="shared" ref="M246:M247" si="194">F251-F246</f>
        <v>0.16240032998399556</v>
      </c>
      <c r="N246" s="302">
        <f t="shared" ref="N246:N247" si="195">SUM(K246:M246)</f>
        <v>2.9954139424890656</v>
      </c>
    </row>
    <row r="247" spans="1:14" x14ac:dyDescent="0.2">
      <c r="A247" s="282" t="s">
        <v>363</v>
      </c>
      <c r="B247" s="302">
        <f>SUM(B245:B246)</f>
        <v>13.697718047959764</v>
      </c>
      <c r="C247" s="299" t="str">
        <f>CONCATENATE("(",ROUND((B247/$H247)*100,1),")")</f>
        <v>(38.8)</v>
      </c>
      <c r="D247" s="302">
        <f>SUM(D245:D246)</f>
        <v>19.785773514050611</v>
      </c>
      <c r="E247" s="299" t="str">
        <f>CONCATENATE("(",ROUND((D247/$H247)*100,1),")")</f>
        <v>(56.1)</v>
      </c>
      <c r="F247" s="302">
        <f>SUM(F245:F246)</f>
        <v>1.791508437989678</v>
      </c>
      <c r="G247" s="299" t="str">
        <f>CONCATENATE("(",ROUND((F247/$H247)*100,1),")")</f>
        <v>(5.1)</v>
      </c>
      <c r="H247" s="302">
        <f>SUM(H245:H246)</f>
        <v>35.275000000000048</v>
      </c>
      <c r="I247" s="299" t="str">
        <f>CONCATENATE("(",ROUND((H247/$H247)*100,1),")")</f>
        <v>(100)</v>
      </c>
      <c r="K247" s="302">
        <f t="shared" si="192"/>
        <v>2.3755689367332984</v>
      </c>
      <c r="L247" s="302">
        <f t="shared" si="193"/>
        <v>3.0049419119037992</v>
      </c>
      <c r="M247" s="302">
        <f t="shared" si="194"/>
        <v>0.26748915136282014</v>
      </c>
      <c r="N247" s="302">
        <f t="shared" si="195"/>
        <v>5.647999999999918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8.7119654984679986</v>
      </c>
      <c r="C250" s="299" t="str">
        <f>CONCATENATE("(",ROUND((B250/$H252)*100,1),")")</f>
        <v>(21.3)</v>
      </c>
      <c r="D250" s="302">
        <f>'Ind T6'!W99</f>
        <v>9.1306028187076809</v>
      </c>
      <c r="E250" s="299" t="str">
        <f>CONCATENATE("(",ROUND((D250/$H252)*100,1),")")</f>
        <v>(22.3)</v>
      </c>
      <c r="F250" s="302">
        <f>'Ind T6'!X99</f>
        <v>0.80397596783403091</v>
      </c>
      <c r="G250" s="299" t="str">
        <f>CONCATENATE("(",ROUND((F250/$H252)*100,1),")")</f>
        <v>(2)</v>
      </c>
      <c r="H250" s="302">
        <f>SUM(B250,D250,F250)</f>
        <v>18.646544285009711</v>
      </c>
      <c r="I250" s="299" t="str">
        <f>CONCATENATE("(",ROUND((H250/$H252)*100,1),")")</f>
        <v>(45.6)</v>
      </c>
      <c r="K250" s="302">
        <f>B250-B240</f>
        <v>1.7254310123279097</v>
      </c>
      <c r="L250" s="302">
        <f>D250-D240</f>
        <v>1.6978440744704146</v>
      </c>
      <c r="M250" s="302">
        <f>F250-F240</f>
        <v>0.12780682850930758</v>
      </c>
      <c r="N250" s="302">
        <f>SUM(K250:M250)</f>
        <v>3.5510819153076318</v>
      </c>
    </row>
    <row r="251" spans="1:14" x14ac:dyDescent="0.2">
      <c r="A251" s="282" t="s">
        <v>365</v>
      </c>
      <c r="B251" s="302">
        <f>'Ind T6'!V98</f>
        <v>7.361321486225064</v>
      </c>
      <c r="C251" s="299" t="str">
        <f>CONCATENATE("(",ROUND((B251/$H252)*100,1),")")</f>
        <v>(18)</v>
      </c>
      <c r="D251" s="302">
        <f>'Ind T6'!W98</f>
        <v>13.660112607246727</v>
      </c>
      <c r="E251" s="299" t="str">
        <f>CONCATENATE("(",ROUND((D251/$H252)*100,1),")")</f>
        <v>(33.4)</v>
      </c>
      <c r="F251" s="302">
        <f>'Ind T6'!X98</f>
        <v>1.2550216215184673</v>
      </c>
      <c r="G251" s="299" t="str">
        <f>CONCATENATE("(",ROUND((F251/$H252)*100,1),")")</f>
        <v>(3.1)</v>
      </c>
      <c r="H251" s="302">
        <f t="shared" ref="H251" si="196">SUM(B251,D251,F251)</f>
        <v>22.276455714990256</v>
      </c>
      <c r="I251" s="299" t="str">
        <f>CONCATENATE("(",ROUND((H251/$H252)*100,1),")")</f>
        <v>(54.4)</v>
      </c>
      <c r="K251" s="302">
        <f t="shared" ref="K251:K252" si="197">B251-B241</f>
        <v>1.4139119264267279</v>
      </c>
      <c r="L251" s="302">
        <f t="shared" ref="L251:L252" si="198">D251-D241</f>
        <v>2.3818810291601444</v>
      </c>
      <c r="M251" s="302">
        <f t="shared" ref="M251:M252" si="199">F251-F241</f>
        <v>0.19512512910545698</v>
      </c>
      <c r="N251" s="302">
        <f t="shared" ref="N251:N252" si="200">SUM(K251:M251)</f>
        <v>3.9909180846923293</v>
      </c>
    </row>
    <row r="252" spans="1:14" x14ac:dyDescent="0.2">
      <c r="A252" s="282" t="s">
        <v>363</v>
      </c>
      <c r="B252" s="302">
        <f>SUM(B250:B251)</f>
        <v>16.073286984693063</v>
      </c>
      <c r="C252" s="299" t="str">
        <f>CONCATENATE("(",ROUND((B252/$H252)*100,1),")")</f>
        <v>(39.3)</v>
      </c>
      <c r="D252" s="302">
        <f>SUM(D250:D251)</f>
        <v>22.79071542595441</v>
      </c>
      <c r="E252" s="299" t="str">
        <f>CONCATENATE("(",ROUND((D252/$H252)*100,1),")")</f>
        <v>(55.7)</v>
      </c>
      <c r="F252" s="302">
        <f>SUM(F250:F251)</f>
        <v>2.0589975893524981</v>
      </c>
      <c r="G252" s="299" t="str">
        <f>CONCATENATE("(",ROUND((F252/$H252)*100,1),")")</f>
        <v>(5)</v>
      </c>
      <c r="H252" s="302">
        <f>SUM(H250:H251)</f>
        <v>40.922999999999966</v>
      </c>
      <c r="I252" s="299" t="str">
        <f>CONCATENATE("(",ROUND((H252/$H252)*100,1),")")</f>
        <v>(100)</v>
      </c>
      <c r="K252" s="302">
        <f t="shared" si="197"/>
        <v>3.1393429387546377</v>
      </c>
      <c r="L252" s="302">
        <f t="shared" si="198"/>
        <v>4.0797251036305617</v>
      </c>
      <c r="M252" s="302">
        <f t="shared" si="199"/>
        <v>0.32293195761476445</v>
      </c>
      <c r="N252" s="302">
        <f t="shared" si="200"/>
        <v>7.5419999999999643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0.41319445485030742</v>
      </c>
      <c r="C261" s="299" t="str">
        <f>CONCATENATE("(",ROUND((B261/$H263)*100,1),")")</f>
        <v>(16.6)</v>
      </c>
      <c r="D261" s="302">
        <f>'Ind T6'!M108</f>
        <v>0.24112101910343098</v>
      </c>
      <c r="E261" s="299" t="str">
        <f>CONCATENATE("(",ROUND((D261/$H263)*100,1),")")</f>
        <v>(9.7)</v>
      </c>
      <c r="F261" s="302">
        <f>'Ind T6'!N108</f>
        <v>0.89824203824609927</v>
      </c>
      <c r="G261" s="299" t="str">
        <f>CONCATENATE("(",ROUND((F261/$H263)*100,1),")")</f>
        <v>(36)</v>
      </c>
      <c r="H261" s="302">
        <f>SUM(B261,D261,F261)</f>
        <v>1.5525575121998378</v>
      </c>
      <c r="I261" s="299" t="str">
        <f>CONCATENATE("(",ROUND((H261/$H263)*100,1),")")</f>
        <v>(62.2)</v>
      </c>
      <c r="K261" s="302">
        <f>B266-B261</f>
        <v>-1.2028878484200589E-2</v>
      </c>
      <c r="L261" s="302">
        <f>D266-D261</f>
        <v>5.4027027045640552E-3</v>
      </c>
      <c r="M261" s="302">
        <f>F266-F261</f>
        <v>-1.5708916580455257E-2</v>
      </c>
      <c r="N261" s="302">
        <f>SUM(K261:M261)</f>
        <v>-2.2335092360091791E-2</v>
      </c>
    </row>
    <row r="262" spans="1:14" x14ac:dyDescent="0.2">
      <c r="A262" s="282" t="s">
        <v>365</v>
      </c>
      <c r="B262" s="302">
        <f>'Ind T6'!L107</f>
        <v>0.25327838141069181</v>
      </c>
      <c r="C262" s="299" t="str">
        <f>CONCATENATE("(",ROUND((B262/$H263)*100,1),")")</f>
        <v>(10.1)</v>
      </c>
      <c r="D262" s="302">
        <f>'Ind T6'!M107</f>
        <v>0.34742000748641416</v>
      </c>
      <c r="E262" s="299" t="str">
        <f>CONCATENATE("(",ROUND((D262/$H263)*100,1),")")</f>
        <v>(13.9)</v>
      </c>
      <c r="F262" s="302">
        <f>'Ind T6'!N107</f>
        <v>0.3427440989030589</v>
      </c>
      <c r="G262" s="299" t="str">
        <f>CONCATENATE("(",ROUND((F262/$H263)*100,1),")")</f>
        <v>(13.7)</v>
      </c>
      <c r="H262" s="302">
        <f t="shared" ref="H262" si="201">SUM(B262,D262,F262)</f>
        <v>0.94344248780016493</v>
      </c>
      <c r="I262" s="299" t="str">
        <f>CONCATENATE("(",ROUND((H262/$H263)*100,1),")")</f>
        <v>(37.8)</v>
      </c>
      <c r="K262" s="302">
        <f t="shared" ref="K262:K263" si="202">B267-B262</f>
        <v>-6.2874636627810176E-3</v>
      </c>
      <c r="L262" s="302">
        <f t="shared" ref="L262:L263" si="203">D267-D262</f>
        <v>-3.563799178618654E-3</v>
      </c>
      <c r="M262" s="302">
        <f t="shared" ref="M262:M263" si="204">F267-F262</f>
        <v>-1.1813644798509382E-2</v>
      </c>
      <c r="N262" s="302">
        <f t="shared" ref="N262:N263" si="205">SUM(K262:M262)</f>
        <v>-2.1664907639909053E-2</v>
      </c>
    </row>
    <row r="263" spans="1:14" x14ac:dyDescent="0.2">
      <c r="A263" s="282" t="s">
        <v>363</v>
      </c>
      <c r="B263" s="302">
        <f>SUM(B261:B262)</f>
        <v>0.66647283626099929</v>
      </c>
      <c r="C263" s="299" t="str">
        <f>CONCATENATE("(",ROUND((B263/$H263)*100,1),")")</f>
        <v>(26.7)</v>
      </c>
      <c r="D263" s="302">
        <f>SUM(D261:D262)</f>
        <v>0.5885410265898452</v>
      </c>
      <c r="E263" s="299" t="str">
        <f>CONCATENATE("(",ROUND((D263/$H263)*100,1),")")</f>
        <v>(23.6)</v>
      </c>
      <c r="F263" s="302">
        <f>SUM(F261:F262)</f>
        <v>1.2409861371491582</v>
      </c>
      <c r="G263" s="299" t="str">
        <f>CONCATENATE("(",ROUND((F263/$H263)*100,1),")")</f>
        <v>(49.7)</v>
      </c>
      <c r="H263" s="302">
        <f>SUM(H261:H262)</f>
        <v>2.4960000000000027</v>
      </c>
      <c r="I263" s="299" t="str">
        <f>CONCATENATE("(",ROUND((H263/$H263)*100,1),")")</f>
        <v>(100)</v>
      </c>
      <c r="K263" s="302">
        <f t="shared" si="202"/>
        <v>-1.8316342146981635E-2</v>
      </c>
      <c r="L263" s="302">
        <f t="shared" si="203"/>
        <v>1.8389035259454012E-3</v>
      </c>
      <c r="M263" s="302">
        <f t="shared" si="204"/>
        <v>-2.7522561378964694E-2</v>
      </c>
      <c r="N263" s="302">
        <f t="shared" si="205"/>
        <v>-4.4000000000000927E-2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0.40116557636610684</v>
      </c>
      <c r="C266" s="299" t="str">
        <f>CONCATENATE("(",ROUND((B266/$H268)*100,1),")")</f>
        <v>(16.4)</v>
      </c>
      <c r="D266" s="302">
        <f>'Ind T6'!R108</f>
        <v>0.24652372180799503</v>
      </c>
      <c r="E266" s="299" t="str">
        <f>CONCATENATE("(",ROUND((D266/$H268)*100,1),")")</f>
        <v>(10.1)</v>
      </c>
      <c r="F266" s="302">
        <f>'Ind T6'!S108</f>
        <v>0.88253312166564402</v>
      </c>
      <c r="G266" s="299" t="str">
        <f>CONCATENATE("(",ROUND((F266/$H268)*100,1),")")</f>
        <v>(36)</v>
      </c>
      <c r="H266" s="302">
        <f>SUM(B266,D266,F266)</f>
        <v>1.5302224198397458</v>
      </c>
      <c r="I266" s="299" t="str">
        <f>CONCATENATE("(",ROUND((H266/$H268)*100,1),")")</f>
        <v>(62.4)</v>
      </c>
      <c r="K266" s="302">
        <f>B271-B266</f>
        <v>5.0311188566226628E-4</v>
      </c>
      <c r="L266" s="302">
        <f>D271-D266</f>
        <v>1.9646029341830573E-2</v>
      </c>
      <c r="M266" s="302">
        <f>F271-F266</f>
        <v>1.9235666660819217E-2</v>
      </c>
      <c r="N266" s="302">
        <f>SUM(K266:M266)</f>
        <v>3.9384807888312057E-2</v>
      </c>
    </row>
    <row r="267" spans="1:14" x14ac:dyDescent="0.2">
      <c r="A267" s="282" t="s">
        <v>365</v>
      </c>
      <c r="B267" s="302">
        <f>'Ind T6'!Q107</f>
        <v>0.24699091774791079</v>
      </c>
      <c r="C267" s="299" t="str">
        <f>CONCATENATE("(",ROUND((B267/$H268)*100,1),")")</f>
        <v>(10.1)</v>
      </c>
      <c r="D267" s="302">
        <f>'Ind T6'!R107</f>
        <v>0.34385620830779551</v>
      </c>
      <c r="E267" s="299" t="str">
        <f>CONCATENATE("(",ROUND((D267/$H268)*100,1),")")</f>
        <v>(14)</v>
      </c>
      <c r="F267" s="302">
        <f>'Ind T6'!S107</f>
        <v>0.33093045410454952</v>
      </c>
      <c r="G267" s="299" t="str">
        <f>CONCATENATE("(",ROUND((F267/$H268)*100,1),")")</f>
        <v>(13.5)</v>
      </c>
      <c r="H267" s="302">
        <f t="shared" ref="H267" si="206">SUM(B267,D267,F267)</f>
        <v>0.9217775801602559</v>
      </c>
      <c r="I267" s="299" t="str">
        <f>CONCATENATE("(",ROUND((H267/$H268)*100,1),")")</f>
        <v>(37.6)</v>
      </c>
      <c r="K267" s="302">
        <f t="shared" ref="K267:K268" si="207">B272-B267</f>
        <v>5.0059560776784806E-3</v>
      </c>
      <c r="L267" s="302">
        <f t="shared" ref="L267:L268" si="208">D272-D267</f>
        <v>5.0146182443691067E-3</v>
      </c>
      <c r="M267" s="302">
        <f t="shared" ref="M267:M268" si="209">F272-F267</f>
        <v>-1.0405382210363634E-2</v>
      </c>
      <c r="N267" s="302">
        <f t="shared" ref="N267:N268" si="210">SUM(K267:M267)</f>
        <v>-3.8480788831604662E-4</v>
      </c>
    </row>
    <row r="268" spans="1:14" x14ac:dyDescent="0.2">
      <c r="A268" s="282" t="s">
        <v>363</v>
      </c>
      <c r="B268" s="302">
        <f>SUM(B266:B267)</f>
        <v>0.64815649411401766</v>
      </c>
      <c r="C268" s="299" t="str">
        <f>CONCATENATE("(",ROUND((B268/$H268)*100,1),")")</f>
        <v>(26.4)</v>
      </c>
      <c r="D268" s="302">
        <f>SUM(D266:D267)</f>
        <v>0.5903799301157906</v>
      </c>
      <c r="E268" s="299" t="str">
        <f>CONCATENATE("(",ROUND((D268/$H268)*100,1),")")</f>
        <v>(24.1)</v>
      </c>
      <c r="F268" s="302">
        <f>SUM(F266:F267)</f>
        <v>1.2134635757701935</v>
      </c>
      <c r="G268" s="299" t="str">
        <f>CONCATENATE("(",ROUND((F268/$H268)*100,1),")")</f>
        <v>(49.5)</v>
      </c>
      <c r="H268" s="302">
        <f>SUM(H266:H267)</f>
        <v>2.4520000000000017</v>
      </c>
      <c r="I268" s="299" t="str">
        <f>CONCATENATE("(",ROUND((H268/$H268)*100,1),")")</f>
        <v>(100)</v>
      </c>
      <c r="K268" s="302">
        <f t="shared" si="207"/>
        <v>5.5090679633407191E-3</v>
      </c>
      <c r="L268" s="302">
        <f t="shared" si="208"/>
        <v>2.466064758619968E-2</v>
      </c>
      <c r="M268" s="302">
        <f t="shared" si="209"/>
        <v>8.8302844504555278E-3</v>
      </c>
      <c r="N268" s="302">
        <f t="shared" si="210"/>
        <v>3.8999999999995927E-2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0.4016686882517691</v>
      </c>
      <c r="C271" s="299" t="str">
        <f>CONCATENATE("(",ROUND((B271/$H273)*100,1),")")</f>
        <v>(16.1)</v>
      </c>
      <c r="D271" s="302">
        <f>'Ind T6'!W108</f>
        <v>0.26616975114982561</v>
      </c>
      <c r="E271" s="299" t="str">
        <f>CONCATENATE("(",ROUND((D271/$H273)*100,1),")")</f>
        <v>(10.7)</v>
      </c>
      <c r="F271" s="302">
        <f>'Ind T6'!X108</f>
        <v>0.90176878832646323</v>
      </c>
      <c r="G271" s="299" t="str">
        <f>CONCATENATE("(",ROUND((F271/$H273)*100,1),")")</f>
        <v>(36.2)</v>
      </c>
      <c r="H271" s="302">
        <f>SUM(B271,D271,F271)</f>
        <v>1.5696072277280579</v>
      </c>
      <c r="I271" s="299" t="str">
        <f>CONCATENATE("(",ROUND((H271/$H273)*100,1),")")</f>
        <v>(63)</v>
      </c>
      <c r="K271" s="302">
        <f>B271-B261</f>
        <v>-1.1525766598538323E-2</v>
      </c>
      <c r="L271" s="302">
        <f>D271-D261</f>
        <v>2.5048732046394628E-2</v>
      </c>
      <c r="M271" s="302">
        <f>F271-F261</f>
        <v>3.5267500803639606E-3</v>
      </c>
      <c r="N271" s="302">
        <f>SUM(K271:M271)</f>
        <v>1.7049715528220266E-2</v>
      </c>
    </row>
    <row r="272" spans="1:14" x14ac:dyDescent="0.2">
      <c r="A272" s="282" t="s">
        <v>365</v>
      </c>
      <c r="B272" s="302">
        <f>'Ind T6'!V107</f>
        <v>0.25199687382558927</v>
      </c>
      <c r="C272" s="299" t="str">
        <f>CONCATENATE("(",ROUND((B272/$H273)*100,1),")")</f>
        <v>(10.1)</v>
      </c>
      <c r="D272" s="302">
        <f>'Ind T6'!W107</f>
        <v>0.34887082655216461</v>
      </c>
      <c r="E272" s="299" t="str">
        <f>CONCATENATE("(",ROUND((D272/$H273)*100,1),")")</f>
        <v>(14)</v>
      </c>
      <c r="F272" s="302">
        <f>'Ind T6'!X107</f>
        <v>0.32052507189418589</v>
      </c>
      <c r="G272" s="299" t="str">
        <f>CONCATENATE("(",ROUND((F272/$H273)*100,1),")")</f>
        <v>(12.9)</v>
      </c>
      <c r="H272" s="302">
        <f t="shared" ref="H272" si="211">SUM(B272,D272,F272)</f>
        <v>0.92139277227193972</v>
      </c>
      <c r="I272" s="299" t="str">
        <f>CONCATENATE("(",ROUND((H272/$H273)*100,1),")")</f>
        <v>(37)</v>
      </c>
      <c r="K272" s="302">
        <f t="shared" ref="K272:K273" si="212">B272-B262</f>
        <v>-1.281507585102537E-3</v>
      </c>
      <c r="L272" s="302">
        <f t="shared" ref="L272:L273" si="213">D272-D262</f>
        <v>1.4508190657504527E-3</v>
      </c>
      <c r="M272" s="302">
        <f t="shared" ref="M272:M273" si="214">F272-F262</f>
        <v>-2.2219027008873016E-2</v>
      </c>
      <c r="N272" s="302">
        <f t="shared" ref="N272:N273" si="215">SUM(K272:M272)</f>
        <v>-2.20497155282251E-2</v>
      </c>
    </row>
    <row r="273" spans="1:14" x14ac:dyDescent="0.2">
      <c r="A273" s="282" t="s">
        <v>363</v>
      </c>
      <c r="B273" s="302">
        <f>SUM(B271:B272)</f>
        <v>0.65366556207735838</v>
      </c>
      <c r="C273" s="299" t="str">
        <f>CONCATENATE("(",ROUND((B273/$H273)*100,1),")")</f>
        <v>(26.2)</v>
      </c>
      <c r="D273" s="302">
        <f>SUM(D271:D272)</f>
        <v>0.61504057770199028</v>
      </c>
      <c r="E273" s="299" t="str">
        <f>CONCATENATE("(",ROUND((D273/$H273)*100,1),")")</f>
        <v>(24.7)</v>
      </c>
      <c r="F273" s="302">
        <f>SUM(F271:F272)</f>
        <v>1.222293860220649</v>
      </c>
      <c r="G273" s="299" t="str">
        <f>CONCATENATE("(",ROUND((F273/$H273)*100,1),")")</f>
        <v>(49.1)</v>
      </c>
      <c r="H273" s="302">
        <f>SUM(H271:H272)</f>
        <v>2.4909999999999979</v>
      </c>
      <c r="I273" s="299" t="str">
        <f>CONCATENATE("(",ROUND((H273/$H273)*100,1),")")</f>
        <v>(100)</v>
      </c>
      <c r="K273" s="302">
        <f t="shared" si="212"/>
        <v>-1.2807274183640915E-2</v>
      </c>
      <c r="L273" s="302">
        <f t="shared" si="213"/>
        <v>2.6499551112145081E-2</v>
      </c>
      <c r="M273" s="302">
        <f t="shared" si="214"/>
        <v>-1.8692276928509166E-2</v>
      </c>
      <c r="N273" s="302">
        <f t="shared" si="215"/>
        <v>-5.0000000000050004E-3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6.8000725687837624</v>
      </c>
      <c r="C282" s="299" t="str">
        <f>CONCATENATE("(",ROUND((B282/$H284)*100,1),")")</f>
        <v>(54.6)</v>
      </c>
      <c r="D282" s="302">
        <f>'Ind T6'!M117</f>
        <v>0.36118820054318934</v>
      </c>
      <c r="E282" s="299" t="str">
        <f>CONCATENATE("(",ROUND((D282/$H284)*100,1),")")</f>
        <v>(2.9)</v>
      </c>
      <c r="F282" s="302">
        <f>'Ind T6'!N117</f>
        <v>1.7177011321677771</v>
      </c>
      <c r="G282" s="299" t="str">
        <f>CONCATENATE("(",ROUND((F282/$H284)*100,1),")")</f>
        <v>(13.8)</v>
      </c>
      <c r="H282" s="302">
        <f>SUM(B282,D282,F282)</f>
        <v>8.8789619014947299</v>
      </c>
      <c r="I282" s="299" t="str">
        <f>CONCATENATE("(",ROUND((H282/$H284)*100,1),")")</f>
        <v>(71.3)</v>
      </c>
      <c r="K282" s="302">
        <f>B287-B282</f>
        <v>0.44972282905152294</v>
      </c>
      <c r="L282" s="302">
        <f>D287-D282</f>
        <v>2.9466267610816721E-2</v>
      </c>
      <c r="M282" s="302">
        <f>F287-F282</f>
        <v>0.16945772566382411</v>
      </c>
      <c r="N282" s="302">
        <f>SUM(K282:M282)</f>
        <v>0.64864682232616377</v>
      </c>
    </row>
    <row r="283" spans="1:14" x14ac:dyDescent="0.2">
      <c r="A283" s="282" t="s">
        <v>365</v>
      </c>
      <c r="B283" s="302">
        <f>'Ind T6'!L116</f>
        <v>2.7233555304875741</v>
      </c>
      <c r="C283" s="299" t="str">
        <f>CONCATENATE("(",ROUND((B283/$H284)*100,1),")")</f>
        <v>(21.9)</v>
      </c>
      <c r="D283" s="302">
        <f>'Ind T6'!M116</f>
        <v>0.57758597847312776</v>
      </c>
      <c r="E283" s="299" t="str">
        <f>CONCATENATE("(",ROUND((D283/$H284)*100,1),")")</f>
        <v>(4.6)</v>
      </c>
      <c r="F283" s="302">
        <f>'Ind T6'!N116</f>
        <v>0.26909658954453897</v>
      </c>
      <c r="G283" s="299" t="str">
        <f>CONCATENATE("(",ROUND((F283/$H284)*100,1),")")</f>
        <v>(2.2)</v>
      </c>
      <c r="H283" s="302">
        <f t="shared" ref="H283" si="216">SUM(B283,D283,F283)</f>
        <v>3.5700380985052407</v>
      </c>
      <c r="I283" s="299" t="str">
        <f>CONCATENATE("(",ROUND((H283/$H284)*100,1),")")</f>
        <v>(28.7)</v>
      </c>
      <c r="K283" s="302">
        <f t="shared" ref="K283:K284" si="217">B288-B283</f>
        <v>0.26983049665844616</v>
      </c>
      <c r="L283" s="302">
        <f t="shared" ref="L283:L284" si="218">D288-D283</f>
        <v>3.4096675610828742E-2</v>
      </c>
      <c r="M283" s="302">
        <f t="shared" ref="M283:M284" si="219">F288-F283</f>
        <v>2.4426005404532936E-2</v>
      </c>
      <c r="N283" s="302">
        <f t="shared" ref="N283:N284" si="220">SUM(K283:M283)</f>
        <v>0.32835317767380784</v>
      </c>
    </row>
    <row r="284" spans="1:14" x14ac:dyDescent="0.2">
      <c r="A284" s="282" t="s">
        <v>363</v>
      </c>
      <c r="B284" s="302">
        <f>SUM(B282:B283)</f>
        <v>9.5234280992713369</v>
      </c>
      <c r="C284" s="299" t="str">
        <f>CONCATENATE("(",ROUND((B284/$H284)*100,1),")")</f>
        <v>(76.5)</v>
      </c>
      <c r="D284" s="302">
        <f>SUM(D282:D283)</f>
        <v>0.9387741790163171</v>
      </c>
      <c r="E284" s="299" t="str">
        <f>CONCATENATE("(",ROUND((D284/$H284)*100,1),")")</f>
        <v>(7.5)</v>
      </c>
      <c r="F284" s="302">
        <f>SUM(F282:F283)</f>
        <v>1.9867977217123161</v>
      </c>
      <c r="G284" s="299" t="str">
        <f>CONCATENATE("(",ROUND((F284/$H284)*100,1),")")</f>
        <v>(16)</v>
      </c>
      <c r="H284" s="302">
        <f>SUM(H282:H283)</f>
        <v>12.44899999999997</v>
      </c>
      <c r="I284" s="299" t="str">
        <f>CONCATENATE("(",ROUND((H284/$H284)*100,1),")")</f>
        <v>(100)</v>
      </c>
      <c r="K284" s="302">
        <f t="shared" si="217"/>
        <v>0.71955332570996866</v>
      </c>
      <c r="L284" s="302">
        <f t="shared" si="218"/>
        <v>6.3562943221645574E-2</v>
      </c>
      <c r="M284" s="302">
        <f t="shared" si="219"/>
        <v>0.19388373106835721</v>
      </c>
      <c r="N284" s="302">
        <f t="shared" si="220"/>
        <v>0.97699999999997145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7.2497953978352854</v>
      </c>
      <c r="C287" s="299" t="str">
        <f>CONCATENATE("(",ROUND((B287/$H289)*100,1),")")</f>
        <v>(54)</v>
      </c>
      <c r="D287" s="302">
        <f>'Ind T6'!R117</f>
        <v>0.39065446815400606</v>
      </c>
      <c r="E287" s="299" t="str">
        <f>CONCATENATE("(",ROUND((D287/$H289)*100,1),")")</f>
        <v>(2.9)</v>
      </c>
      <c r="F287" s="302">
        <f>'Ind T6'!S117</f>
        <v>1.8871588578316012</v>
      </c>
      <c r="G287" s="299" t="str">
        <f>CONCATENATE("(",ROUND((F287/$H289)*100,1),")")</f>
        <v>(14.1)</v>
      </c>
      <c r="H287" s="302">
        <f>SUM(B287,D287,F287)</f>
        <v>9.527608723820892</v>
      </c>
      <c r="I287" s="299" t="str">
        <f>CONCATENATE("(",ROUND((H287/$H289)*100,1),")")</f>
        <v>(71)</v>
      </c>
      <c r="K287" s="302">
        <f>B292-B287</f>
        <v>0.39664287559876588</v>
      </c>
      <c r="L287" s="302">
        <f>D292-D287</f>
        <v>2.9228865172216623E-2</v>
      </c>
      <c r="M287" s="302">
        <f>F292-F287</f>
        <v>0.16969478491835899</v>
      </c>
      <c r="N287" s="302">
        <f>SUM(K287:M287)</f>
        <v>0.59556652568934143</v>
      </c>
    </row>
    <row r="288" spans="1:14" x14ac:dyDescent="0.2">
      <c r="A288" s="282" t="s">
        <v>365</v>
      </c>
      <c r="B288" s="302">
        <f>'Ind T6'!Q116</f>
        <v>2.9931860271460202</v>
      </c>
      <c r="C288" s="299" t="str">
        <f>CONCATENATE("(",ROUND((B288/$H289)*100,1),")")</f>
        <v>(22.3)</v>
      </c>
      <c r="D288" s="302">
        <f>'Ind T6'!R116</f>
        <v>0.6116826540839565</v>
      </c>
      <c r="E288" s="299" t="str">
        <f>CONCATENATE("(",ROUND((D288/$H289)*100,1),")")</f>
        <v>(4.6)</v>
      </c>
      <c r="F288" s="302">
        <f>'Ind T6'!S116</f>
        <v>0.2935225949490719</v>
      </c>
      <c r="G288" s="299" t="str">
        <f>CONCATENATE("(",ROUND((F288/$H289)*100,1),")")</f>
        <v>(2.2)</v>
      </c>
      <c r="H288" s="302">
        <f t="shared" ref="H288" si="221">SUM(B288,D288,F288)</f>
        <v>3.8983912761790487</v>
      </c>
      <c r="I288" s="299" t="str">
        <f>CONCATENATE("(",ROUND((H288/$H289)*100,1),")")</f>
        <v>(29)</v>
      </c>
      <c r="K288" s="302">
        <f t="shared" ref="K288:K289" si="222">B293-B288</f>
        <v>0.33535020040471286</v>
      </c>
      <c r="L288" s="302">
        <f t="shared" ref="L288:L289" si="223">D293-D288</f>
        <v>1.8321936725215426E-2</v>
      </c>
      <c r="M288" s="302">
        <f t="shared" ref="M288:M289" si="224">F293-F288</f>
        <v>2.076133718076939E-2</v>
      </c>
      <c r="N288" s="302">
        <f t="shared" ref="N288:N289" si="225">SUM(K288:M288)</f>
        <v>0.37443347431069768</v>
      </c>
    </row>
    <row r="289" spans="1:14" x14ac:dyDescent="0.2">
      <c r="A289" s="282" t="s">
        <v>363</v>
      </c>
      <c r="B289" s="302">
        <f>SUM(B287:B288)</f>
        <v>10.242981424981306</v>
      </c>
      <c r="C289" s="299" t="str">
        <f>CONCATENATE("(",ROUND((B289/$H289)*100,1),")")</f>
        <v>(76.3)</v>
      </c>
      <c r="D289" s="302">
        <f>SUM(D287:D288)</f>
        <v>1.0023371222379627</v>
      </c>
      <c r="E289" s="299" t="str">
        <f>CONCATENATE("(",ROUND((D289/$H289)*100,1),")")</f>
        <v>(7.5)</v>
      </c>
      <c r="F289" s="302">
        <f>SUM(F287:F288)</f>
        <v>2.1806814527806733</v>
      </c>
      <c r="G289" s="299" t="str">
        <f>CONCATENATE("(",ROUND((F289/$H289)*100,1),")")</f>
        <v>(16.2)</v>
      </c>
      <c r="H289" s="302">
        <f>SUM(H287:H288)</f>
        <v>13.425999999999942</v>
      </c>
      <c r="I289" s="299" t="str">
        <f>CONCATENATE("(",ROUND((H289/$H289)*100,1),")")</f>
        <v>(100)</v>
      </c>
      <c r="K289" s="302">
        <f t="shared" si="222"/>
        <v>0.73199307600347829</v>
      </c>
      <c r="L289" s="302">
        <f t="shared" si="223"/>
        <v>4.7550801897431993E-2</v>
      </c>
      <c r="M289" s="302">
        <f t="shared" si="224"/>
        <v>0.19045612209912832</v>
      </c>
      <c r="N289" s="302">
        <f t="shared" si="225"/>
        <v>0.97000000000003861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7.6464382734340512</v>
      </c>
      <c r="C292" s="299" t="str">
        <f>CONCATENATE("(",ROUND((B292/$H294)*100,1),")")</f>
        <v>(53.1)</v>
      </c>
      <c r="D292" s="302">
        <f>'Ind T6'!W117</f>
        <v>0.41988333332622269</v>
      </c>
      <c r="E292" s="299" t="str">
        <f>CONCATENATE("(",ROUND((D292/$H294)*100,1),")")</f>
        <v>(2.9)</v>
      </c>
      <c r="F292" s="302">
        <f>'Ind T6'!X117</f>
        <v>2.0568536427499602</v>
      </c>
      <c r="G292" s="299" t="str">
        <f>CONCATENATE("(",ROUND((F292/$H294)*100,1),")")</f>
        <v>(14.3)</v>
      </c>
      <c r="H292" s="302">
        <f>SUM(B292,D292,F292)</f>
        <v>10.123175249510235</v>
      </c>
      <c r="I292" s="299" t="str">
        <f>CONCATENATE("(",ROUND((H292/$H294)*100,1),")")</f>
        <v>(70.3)</v>
      </c>
      <c r="K292" s="302">
        <f>B292-B282</f>
        <v>0.84636570465028882</v>
      </c>
      <c r="L292" s="302">
        <f>D292-D282</f>
        <v>5.8695132783033344E-2</v>
      </c>
      <c r="M292" s="302">
        <f>F292-F282</f>
        <v>0.3391525105821831</v>
      </c>
      <c r="N292" s="302">
        <f>SUM(K292:M292)</f>
        <v>1.2442133480155053</v>
      </c>
    </row>
    <row r="293" spans="1:14" x14ac:dyDescent="0.2">
      <c r="A293" s="282" t="s">
        <v>365</v>
      </c>
      <c r="B293" s="302">
        <f>'Ind T6'!V116</f>
        <v>3.3285362275507331</v>
      </c>
      <c r="C293" s="299" t="str">
        <f>CONCATENATE("(",ROUND((B293/$H294)*100,1),")")</f>
        <v>(23.1)</v>
      </c>
      <c r="D293" s="302">
        <f>'Ind T6'!W116</f>
        <v>0.63000459080917193</v>
      </c>
      <c r="E293" s="299" t="str">
        <f>CONCATENATE("(",ROUND((D293/$H294)*100,1),")")</f>
        <v>(4.4)</v>
      </c>
      <c r="F293" s="302">
        <f>'Ind T6'!X116</f>
        <v>0.31428393212984129</v>
      </c>
      <c r="G293" s="299" t="str">
        <f>CONCATENATE("(",ROUND((F293/$H294)*100,1),")")</f>
        <v>(2.2)</v>
      </c>
      <c r="H293" s="302">
        <f t="shared" ref="H293" si="226">SUM(B293,D293,F293)</f>
        <v>4.2728247504897459</v>
      </c>
      <c r="I293" s="299" t="str">
        <f>CONCATENATE("(",ROUND((H293/$H294)*100,1),")")</f>
        <v>(29.7)</v>
      </c>
      <c r="K293" s="302">
        <f t="shared" ref="K293:K294" si="227">B293-B283</f>
        <v>0.60518069706315902</v>
      </c>
      <c r="L293" s="302">
        <f t="shared" ref="L293:L294" si="228">D293-D283</f>
        <v>5.2418612336044168E-2</v>
      </c>
      <c r="M293" s="302">
        <f t="shared" ref="M293:M294" si="229">F293-F283</f>
        <v>4.5187342585302326E-2</v>
      </c>
      <c r="N293" s="302">
        <f t="shared" ref="N293:N294" si="230">SUM(K293:M293)</f>
        <v>0.70278665198450552</v>
      </c>
    </row>
    <row r="294" spans="1:14" x14ac:dyDescent="0.2">
      <c r="A294" s="282" t="s">
        <v>363</v>
      </c>
      <c r="B294" s="302">
        <f>SUM(B292:B293)</f>
        <v>10.974974500984784</v>
      </c>
      <c r="C294" s="299" t="str">
        <f>CONCATENATE("(",ROUND((B294/$H294)*100,1),")")</f>
        <v>(76.2)</v>
      </c>
      <c r="D294" s="302">
        <f>SUM(D292:D293)</f>
        <v>1.0498879241353947</v>
      </c>
      <c r="E294" s="299" t="str">
        <f>CONCATENATE("(",ROUND((D294/$H294)*100,1),")")</f>
        <v>(7.3)</v>
      </c>
      <c r="F294" s="302">
        <f>SUM(F292:F293)</f>
        <v>2.3711375748798016</v>
      </c>
      <c r="G294" s="299" t="str">
        <f>CONCATENATE("(",ROUND((F294/$H294)*100,1),")")</f>
        <v>(16.5)</v>
      </c>
      <c r="H294" s="302">
        <f>SUM(H292:H293)</f>
        <v>14.395999999999979</v>
      </c>
      <c r="I294" s="299" t="str">
        <f>CONCATENATE("(",ROUND((H294/$H294)*100,1),")")</f>
        <v>(100)</v>
      </c>
      <c r="K294" s="302">
        <f t="shared" si="227"/>
        <v>1.451546401713447</v>
      </c>
      <c r="L294" s="302">
        <f t="shared" si="228"/>
        <v>0.11111374511907757</v>
      </c>
      <c r="M294" s="302">
        <f t="shared" si="229"/>
        <v>0.38433985316748553</v>
      </c>
      <c r="N294" s="302">
        <f t="shared" si="230"/>
        <v>1.9470000000000101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2.9917948024636387</v>
      </c>
      <c r="C303" s="299" t="str">
        <f>CONCATENATE("(",ROUND((B303/$H305)*100,1),")")</f>
        <v>(40.9)</v>
      </c>
      <c r="D303" s="302">
        <f>'Ind T6'!M126</f>
        <v>0.23447998866745365</v>
      </c>
      <c r="E303" s="299" t="str">
        <f>CONCATENATE("(",ROUND((D303/$H305)*100,1),")")</f>
        <v>(3.2)</v>
      </c>
      <c r="F303" s="302">
        <f>'Ind T6'!N126</f>
        <v>0.52219439174524385</v>
      </c>
      <c r="G303" s="299" t="str">
        <f>CONCATENATE("(",ROUND((F303/$H305)*100,1),")")</f>
        <v>(7.1)</v>
      </c>
      <c r="H303" s="302">
        <f>SUM(B303,D303,F303)</f>
        <v>3.7484691828763363</v>
      </c>
      <c r="I303" s="299" t="str">
        <f>CONCATENATE("(",ROUND((H303/$H305)*100,1),")")</f>
        <v>(51.3)</v>
      </c>
      <c r="K303" s="302">
        <f>B308-B303</f>
        <v>-5.683349826491213E-3</v>
      </c>
      <c r="L303" s="302">
        <f>D308-D303</f>
        <v>9.1658219360106763E-3</v>
      </c>
      <c r="M303" s="302">
        <f>F308-F303</f>
        <v>2.5283545812979868E-2</v>
      </c>
      <c r="N303" s="302">
        <f>SUM(K303:M303)</f>
        <v>2.8766017922499332E-2</v>
      </c>
    </row>
    <row r="304" spans="1:14" x14ac:dyDescent="0.2">
      <c r="A304" s="282" t="s">
        <v>365</v>
      </c>
      <c r="B304" s="302">
        <f>'Ind T6'!L125</f>
        <v>2.3936844072763512</v>
      </c>
      <c r="C304" s="299" t="str">
        <f>CONCATENATE("(",ROUND((B304/$H305)*100,1),")")</f>
        <v>(32.7)</v>
      </c>
      <c r="D304" s="302">
        <f>'Ind T6'!M125</f>
        <v>1.0719381107413606</v>
      </c>
      <c r="E304" s="299" t="str">
        <f>CONCATENATE("(",ROUND((D304/$H305)*100,1),")")</f>
        <v>(14.7)</v>
      </c>
      <c r="F304" s="302">
        <f>'Ind T6'!N125</f>
        <v>9.8908299105948241E-2</v>
      </c>
      <c r="G304" s="299" t="str">
        <f>CONCATENATE("(",ROUND((F304/$H305)*100,1),")")</f>
        <v>(1.4)</v>
      </c>
      <c r="H304" s="302">
        <f t="shared" ref="H304" si="231">SUM(B304,D304,F304)</f>
        <v>3.5645308171236603</v>
      </c>
      <c r="I304" s="299" t="str">
        <f>CONCATENATE("(",ROUND((H304/$H305)*100,1),")")</f>
        <v>(48.7)</v>
      </c>
      <c r="K304" s="302">
        <f t="shared" ref="K304:K305" si="232">B309-B304</f>
        <v>-1.4719253920171038E-2</v>
      </c>
      <c r="L304" s="302">
        <f t="shared" ref="L304:L305" si="233">D309-D304</f>
        <v>-1.7900643518537818E-2</v>
      </c>
      <c r="M304" s="302">
        <f t="shared" ref="M304:M305" si="234">F309-F304</f>
        <v>3.8538795162095241E-3</v>
      </c>
      <c r="N304" s="302">
        <f t="shared" ref="N304:N305" si="235">SUM(K304:M304)</f>
        <v>-2.8766017922499332E-2</v>
      </c>
    </row>
    <row r="305" spans="1:14" x14ac:dyDescent="0.2">
      <c r="A305" s="282" t="s">
        <v>363</v>
      </c>
      <c r="B305" s="302">
        <f>SUM(B303:B304)</f>
        <v>5.3854792097399899</v>
      </c>
      <c r="C305" s="299" t="str">
        <f>CONCATENATE("(",ROUND((B305/$H305)*100,1),")")</f>
        <v>(73.6)</v>
      </c>
      <c r="D305" s="302">
        <f>SUM(D303:D304)</f>
        <v>1.3064180994088141</v>
      </c>
      <c r="E305" s="299" t="str">
        <f>CONCATENATE("(",ROUND((D305/$H305)*100,1),")")</f>
        <v>(17.9)</v>
      </c>
      <c r="F305" s="302">
        <f>SUM(F303:F304)</f>
        <v>0.62110269085119207</v>
      </c>
      <c r="G305" s="299" t="str">
        <f>CONCATENATE("(",ROUND((F305/$H305)*100,1),")")</f>
        <v>(8.5)</v>
      </c>
      <c r="H305" s="302">
        <f>SUM(H303:H304)</f>
        <v>7.3129999999999971</v>
      </c>
      <c r="I305" s="299" t="str">
        <f>CONCATENATE("(",ROUND((H305/$H305)*100,1),")")</f>
        <v>(100)</v>
      </c>
      <c r="K305" s="302">
        <f t="shared" si="232"/>
        <v>-2.0402603746662251E-2</v>
      </c>
      <c r="L305" s="302">
        <f t="shared" si="233"/>
        <v>-8.7348215825271414E-3</v>
      </c>
      <c r="M305" s="302">
        <f t="shared" si="234"/>
        <v>2.9137425329189393E-2</v>
      </c>
      <c r="N305" s="302">
        <f t="shared" si="235"/>
        <v>0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2.9861114526371475</v>
      </c>
      <c r="C308" s="299" t="str">
        <f>CONCATENATE("(",ROUND((B308/$H310)*100,1),")")</f>
        <v>(40.8)</v>
      </c>
      <c r="D308" s="302">
        <f>'Ind T6'!R126</f>
        <v>0.24364581060346432</v>
      </c>
      <c r="E308" s="299" t="str">
        <f>CONCATENATE("(",ROUND((D308/$H310)*100,1),")")</f>
        <v>(3.3)</v>
      </c>
      <c r="F308" s="302">
        <f>'Ind T6'!S126</f>
        <v>0.54747793755822372</v>
      </c>
      <c r="G308" s="299" t="str">
        <f>CONCATENATE("(",ROUND((F308/$H310)*100,1),")")</f>
        <v>(7.5)</v>
      </c>
      <c r="H308" s="302">
        <f>SUM(B308,D308,F308)</f>
        <v>3.7772352007988355</v>
      </c>
      <c r="I308" s="299" t="str">
        <f>CONCATENATE("(",ROUND((H308/$H310)*100,1),")")</f>
        <v>(51.7)</v>
      </c>
      <c r="K308" s="302">
        <f>B313-B308</f>
        <v>-0.15693260130230469</v>
      </c>
      <c r="L308" s="302">
        <f>D313-D308</f>
        <v>2.926015769251028E-3</v>
      </c>
      <c r="M308" s="302">
        <f>F313-F308</f>
        <v>-7.9677271421757512E-3</v>
      </c>
      <c r="N308" s="302">
        <f>SUM(K308:M308)</f>
        <v>-0.16197431267522941</v>
      </c>
    </row>
    <row r="309" spans="1:14" x14ac:dyDescent="0.2">
      <c r="A309" s="282" t="s">
        <v>365</v>
      </c>
      <c r="B309" s="302">
        <f>'Ind T6'!Q125</f>
        <v>2.3789651533561802</v>
      </c>
      <c r="C309" s="299" t="str">
        <f>CONCATENATE("(",ROUND((B309/$H310)*100,1),")")</f>
        <v>(32.5)</v>
      </c>
      <c r="D309" s="302">
        <f>'Ind T6'!R125</f>
        <v>1.0540374672228228</v>
      </c>
      <c r="E309" s="299" t="str">
        <f>CONCATENATE("(",ROUND((D309/$H310)*100,1),")")</f>
        <v>(14.4)</v>
      </c>
      <c r="F309" s="302">
        <f>'Ind T6'!S125</f>
        <v>0.10276217862215777</v>
      </c>
      <c r="G309" s="299" t="str">
        <f>CONCATENATE("(",ROUND((F309/$H310)*100,1),")")</f>
        <v>(1.4)</v>
      </c>
      <c r="H309" s="302">
        <f t="shared" ref="H309" si="236">SUM(B309,D309,F309)</f>
        <v>3.5357647992011607</v>
      </c>
      <c r="I309" s="299" t="str">
        <f>CONCATENATE("(",ROUND((H309/$H310)*100,1),")")</f>
        <v>(48.3)</v>
      </c>
      <c r="K309" s="302">
        <f t="shared" ref="K309:K310" si="237">B314-B309</f>
        <v>-0.13228537374132898</v>
      </c>
      <c r="L309" s="302">
        <f t="shared" ref="L309:L310" si="238">D314-D309</f>
        <v>-6.7750161715323221E-2</v>
      </c>
      <c r="M309" s="302">
        <f t="shared" ref="M309:M310" si="239">F314-F309</f>
        <v>-3.9901518681127457E-3</v>
      </c>
      <c r="N309" s="302">
        <f t="shared" ref="N309:N310" si="240">SUM(K309:M309)</f>
        <v>-0.20402568732476495</v>
      </c>
    </row>
    <row r="310" spans="1:14" x14ac:dyDescent="0.2">
      <c r="A310" s="282" t="s">
        <v>363</v>
      </c>
      <c r="B310" s="302">
        <f>SUM(B308:B309)</f>
        <v>5.3650766059933277</v>
      </c>
      <c r="C310" s="299" t="str">
        <f>CONCATENATE("(",ROUND((B310/$H310)*100,1),")")</f>
        <v>(73.4)</v>
      </c>
      <c r="D310" s="302">
        <f>SUM(D308:D309)</f>
        <v>1.297683277826287</v>
      </c>
      <c r="E310" s="299" t="str">
        <f>CONCATENATE("(",ROUND((D310/$H310)*100,1),")")</f>
        <v>(17.7)</v>
      </c>
      <c r="F310" s="302">
        <f>SUM(F308:F309)</f>
        <v>0.65024011618038147</v>
      </c>
      <c r="G310" s="299" t="str">
        <f>CONCATENATE("(",ROUND((F310/$H310)*100,1),")")</f>
        <v>(8.9)</v>
      </c>
      <c r="H310" s="302">
        <f>SUM(H308:H309)</f>
        <v>7.3129999999999962</v>
      </c>
      <c r="I310" s="299" t="str">
        <f>CONCATENATE("(",ROUND((H310/$H310)*100,1),")")</f>
        <v>(100)</v>
      </c>
      <c r="K310" s="302">
        <f t="shared" si="237"/>
        <v>-0.28921797504363322</v>
      </c>
      <c r="L310" s="302">
        <f t="shared" si="238"/>
        <v>-6.4824145946072109E-2</v>
      </c>
      <c r="M310" s="302">
        <f t="shared" si="239"/>
        <v>-1.1957879010288441E-2</v>
      </c>
      <c r="N310" s="302">
        <f t="shared" si="240"/>
        <v>-0.36599999999999377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2.8291788513348428</v>
      </c>
      <c r="C313" s="299" t="str">
        <f>CONCATENATE("(",ROUND((B313/$H315)*100,1),")")</f>
        <v>(40.7)</v>
      </c>
      <c r="D313" s="302">
        <f>'Ind T6'!W126</f>
        <v>0.24657182637271535</v>
      </c>
      <c r="E313" s="299" t="str">
        <f>CONCATENATE("(",ROUND((D313/$H315)*100,1),")")</f>
        <v>(3.5)</v>
      </c>
      <c r="F313" s="302">
        <f>'Ind T6'!X126</f>
        <v>0.53951021041604796</v>
      </c>
      <c r="G313" s="299" t="str">
        <f>CONCATENATE("(",ROUND((F313/$H315)*100,1),")")</f>
        <v>(7.8)</v>
      </c>
      <c r="H313" s="302">
        <f>SUM(B313,D313,F313)</f>
        <v>3.6152608881236064</v>
      </c>
      <c r="I313" s="299" t="str">
        <f>CONCATENATE("(",ROUND((H313/$H315)*100,1),")")</f>
        <v>(52)</v>
      </c>
      <c r="K313" s="302">
        <f>B313-B303</f>
        <v>-0.1626159511287959</v>
      </c>
      <c r="L313" s="302">
        <f>D313-D303</f>
        <v>1.2091837705261704E-2</v>
      </c>
      <c r="M313" s="302">
        <f>F313-F303</f>
        <v>1.7315818670804117E-2</v>
      </c>
      <c r="N313" s="302">
        <f>SUM(K313:M313)</f>
        <v>-0.13320829475273008</v>
      </c>
    </row>
    <row r="314" spans="1:14" x14ac:dyDescent="0.2">
      <c r="A314" s="282" t="s">
        <v>365</v>
      </c>
      <c r="B314" s="302">
        <f>'Ind T6'!V125</f>
        <v>2.2466797796148512</v>
      </c>
      <c r="C314" s="299" t="str">
        <f>CONCATENATE("(",ROUND((B314/$H315)*100,1),")")</f>
        <v>(32.3)</v>
      </c>
      <c r="D314" s="302">
        <f>'Ind T6'!W125</f>
        <v>0.98628730550749955</v>
      </c>
      <c r="E314" s="299" t="str">
        <f>CONCATENATE("(",ROUND((D314/$H315)*100,1),")")</f>
        <v>(14.2)</v>
      </c>
      <c r="F314" s="302">
        <f>'Ind T6'!X125</f>
        <v>9.877202675404502E-2</v>
      </c>
      <c r="G314" s="299" t="str">
        <f>CONCATENATE("(",ROUND((F314/$H315)*100,1),")")</f>
        <v>(1.4)</v>
      </c>
      <c r="H314" s="302">
        <f t="shared" ref="H314" si="241">SUM(B314,D314,F314)</f>
        <v>3.3317391118763959</v>
      </c>
      <c r="I314" s="299" t="str">
        <f>CONCATENATE("(",ROUND((H314/$H315)*100,1),")")</f>
        <v>(48)</v>
      </c>
      <c r="K314" s="302">
        <f t="shared" ref="K314:K315" si="242">B314-B304</f>
        <v>-0.14700462766150002</v>
      </c>
      <c r="L314" s="302">
        <f t="shared" ref="L314:L315" si="243">D314-D304</f>
        <v>-8.5650805233861038E-2</v>
      </c>
      <c r="M314" s="302">
        <f t="shared" ref="M314:M315" si="244">F314-F304</f>
        <v>-1.3627235190322162E-4</v>
      </c>
      <c r="N314" s="302">
        <f t="shared" ref="N314:N315" si="245">SUM(K314:M314)</f>
        <v>-0.23279170524726428</v>
      </c>
    </row>
    <row r="315" spans="1:14" x14ac:dyDescent="0.2">
      <c r="A315" s="282" t="s">
        <v>363</v>
      </c>
      <c r="B315" s="302">
        <f>SUM(B313:B314)</f>
        <v>5.0758586309496945</v>
      </c>
      <c r="C315" s="299" t="str">
        <f>CONCATENATE("(",ROUND((B315/$H315)*100,1),")")</f>
        <v>(73.1)</v>
      </c>
      <c r="D315" s="302">
        <f>SUM(D313:D314)</f>
        <v>1.2328591318802149</v>
      </c>
      <c r="E315" s="299" t="str">
        <f>CONCATENATE("(",ROUND((D315/$H315)*100,1),")")</f>
        <v>(17.7)</v>
      </c>
      <c r="F315" s="302">
        <f>SUM(F313:F314)</f>
        <v>0.63828223717009303</v>
      </c>
      <c r="G315" s="299" t="str">
        <f>CONCATENATE("(",ROUND((F315/$H315)*100,1),")")</f>
        <v>(9.2)</v>
      </c>
      <c r="H315" s="302">
        <f>SUM(H313:H314)</f>
        <v>6.9470000000000027</v>
      </c>
      <c r="I315" s="299" t="str">
        <f>CONCATENATE("(",ROUND((H315/$H315)*100,1),")")</f>
        <v>(100)</v>
      </c>
      <c r="K315" s="302">
        <f t="shared" si="242"/>
        <v>-0.30962057879029548</v>
      </c>
      <c r="L315" s="302">
        <f t="shared" si="243"/>
        <v>-7.3558967528599251E-2</v>
      </c>
      <c r="M315" s="302">
        <f t="shared" si="244"/>
        <v>1.7179546318900951E-2</v>
      </c>
      <c r="N315" s="302">
        <f t="shared" si="245"/>
        <v>-0.36599999999999377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2.1206834661364131</v>
      </c>
      <c r="C324" s="299" t="str">
        <f>CONCATENATE("(",ROUND((B324/$H326)*100,1),")")</f>
        <v>(31.2)</v>
      </c>
      <c r="D324" s="302">
        <f>'Ind T6'!M135</f>
        <v>0.70577993508965176</v>
      </c>
      <c r="E324" s="299" t="str">
        <f>CONCATENATE("(",ROUND((D324/$H326)*100,1),")")</f>
        <v>(10.4)</v>
      </c>
      <c r="F324" s="302">
        <f>'Ind T6'!N135</f>
        <v>0.48804073964130851</v>
      </c>
      <c r="G324" s="299" t="str">
        <f>CONCATENATE("(",ROUND((F324/$H326)*100,1),")")</f>
        <v>(7.2)</v>
      </c>
      <c r="H324" s="302">
        <f>SUM(B324,D324,F324)</f>
        <v>3.3145041408673732</v>
      </c>
      <c r="I324" s="299" t="str">
        <f>CONCATENATE("(",ROUND((H324/$H326)*100,1),")")</f>
        <v>(48.7)</v>
      </c>
      <c r="K324" s="302">
        <f>B329-B324</f>
        <v>5.6040889407982242E-3</v>
      </c>
      <c r="L324" s="302">
        <f>D329-D324</f>
        <v>3.7400462009351543E-3</v>
      </c>
      <c r="M324" s="302">
        <f>F329-F324</f>
        <v>2.698949543689505E-2</v>
      </c>
      <c r="N324" s="302">
        <f>SUM(K324:M324)</f>
        <v>3.6333630578628429E-2</v>
      </c>
    </row>
    <row r="325" spans="1:14" x14ac:dyDescent="0.2">
      <c r="A325" s="282" t="s">
        <v>365</v>
      </c>
      <c r="B325" s="302">
        <f>'Ind T6'!L134</f>
        <v>1.8594766794434645</v>
      </c>
      <c r="C325" s="299" t="str">
        <f>CONCATENATE("(",ROUND((B325/$H326)*100,1),")")</f>
        <v>(27.3)</v>
      </c>
      <c r="D325" s="302">
        <f>'Ind T6'!M134</f>
        <v>1.3775882757941382</v>
      </c>
      <c r="E325" s="299" t="str">
        <f>CONCATENATE("(",ROUND((D325/$H326)*100,1),")")</f>
        <v>(20.3)</v>
      </c>
      <c r="F325" s="302">
        <f>'Ind T6'!N134</f>
        <v>0.24743090389502531</v>
      </c>
      <c r="G325" s="299" t="str">
        <f>CONCATENATE("(",ROUND((F325/$H326)*100,1),")")</f>
        <v>(3.6)</v>
      </c>
      <c r="H325" s="302">
        <f t="shared" ref="H325" si="246">SUM(B325,D325,F325)</f>
        <v>3.484495859132628</v>
      </c>
      <c r="I325" s="299" t="str">
        <f>CONCATENATE("(",ROUND((H325/$H326)*100,1),")")</f>
        <v>(51.3)</v>
      </c>
      <c r="K325" s="302">
        <f t="shared" ref="K325:K326" si="247">B330-B325</f>
        <v>7.2855809173807407E-2</v>
      </c>
      <c r="L325" s="302">
        <f t="shared" ref="L325:L326" si="248">D330-D325</f>
        <v>-5.5459011502271505E-2</v>
      </c>
      <c r="M325" s="302">
        <f t="shared" ref="M325:M326" si="249">F330-F325</f>
        <v>4.2695717498211772E-3</v>
      </c>
      <c r="N325" s="302">
        <f t="shared" ref="N325:N326" si="250">SUM(K325:M325)</f>
        <v>2.1666369421357079E-2</v>
      </c>
    </row>
    <row r="326" spans="1:14" x14ac:dyDescent="0.2">
      <c r="A326" s="282" t="s">
        <v>363</v>
      </c>
      <c r="B326" s="302">
        <f>SUM(B324:B325)</f>
        <v>3.9801601455798776</v>
      </c>
      <c r="C326" s="299" t="str">
        <f>CONCATENATE("(",ROUND((B326/$H326)*100,1),")")</f>
        <v>(58.5)</v>
      </c>
      <c r="D326" s="302">
        <f>SUM(D324:D325)</f>
        <v>2.0833682108837901</v>
      </c>
      <c r="E326" s="299" t="str">
        <f>CONCATENATE("(",ROUND((D326/$H326)*100,1),")")</f>
        <v>(30.6)</v>
      </c>
      <c r="F326" s="302">
        <f>SUM(F324:F325)</f>
        <v>0.73547164353633376</v>
      </c>
      <c r="G326" s="299" t="str">
        <f>CONCATENATE("(",ROUND((F326/$H326)*100,1),")")</f>
        <v>(10.8)</v>
      </c>
      <c r="H326" s="302">
        <f>SUM(H324:H325)</f>
        <v>6.7990000000000013</v>
      </c>
      <c r="I326" s="299" t="str">
        <f>CONCATENATE("(",ROUND((H326/$H326)*100,1),")")</f>
        <v>(100)</v>
      </c>
      <c r="K326" s="302">
        <f t="shared" si="247"/>
        <v>7.8459898114605409E-2</v>
      </c>
      <c r="L326" s="302">
        <f t="shared" si="248"/>
        <v>-5.171896530133635E-2</v>
      </c>
      <c r="M326" s="302">
        <f t="shared" si="249"/>
        <v>3.1259067186716338E-2</v>
      </c>
      <c r="N326" s="302">
        <f t="shared" si="250"/>
        <v>5.7999999999985397E-2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2.1262875550772113</v>
      </c>
      <c r="C329" s="299" t="str">
        <f>CONCATENATE("(",ROUND((B329/$H331)*100,1),")")</f>
        <v>(31)</v>
      </c>
      <c r="D329" s="302">
        <f>'Ind T6'!R135</f>
        <v>0.70951998129058691</v>
      </c>
      <c r="E329" s="299" t="str">
        <f>CONCATENATE("(",ROUND((D329/$H331)*100,1),")")</f>
        <v>(10.3)</v>
      </c>
      <c r="F329" s="302">
        <f>'Ind T6'!S135</f>
        <v>0.51503023507820356</v>
      </c>
      <c r="G329" s="299" t="str">
        <f>CONCATENATE("(",ROUND((F329/$H331)*100,1),")")</f>
        <v>(7.5)</v>
      </c>
      <c r="H329" s="302">
        <f>SUM(B329,D329,F329)</f>
        <v>3.3508377714460016</v>
      </c>
      <c r="I329" s="299" t="str">
        <f>CONCATENATE("(",ROUND((H329/$H331)*100,1),")")</f>
        <v>(48.9)</v>
      </c>
      <c r="K329" s="302">
        <f>B334-B329</f>
        <v>0.220996541728808</v>
      </c>
      <c r="L329" s="302">
        <f>D334-D329</f>
        <v>8.8033843027568892E-2</v>
      </c>
      <c r="M329" s="302">
        <f>F334-F329</f>
        <v>0.10273895571863645</v>
      </c>
      <c r="N329" s="302">
        <f>SUM(K329:M329)</f>
        <v>0.41176934047501335</v>
      </c>
    </row>
    <row r="330" spans="1:14" x14ac:dyDescent="0.2">
      <c r="A330" s="282" t="s">
        <v>365</v>
      </c>
      <c r="B330" s="302">
        <f>'Ind T6'!Q134</f>
        <v>1.9323324886172719</v>
      </c>
      <c r="C330" s="299" t="str">
        <f>CONCATENATE("(",ROUND((B330/$H331)*100,1),")")</f>
        <v>(28.2)</v>
      </c>
      <c r="D330" s="302">
        <f>'Ind T6'!R134</f>
        <v>1.3221292642918667</v>
      </c>
      <c r="E330" s="299" t="str">
        <f>CONCATENATE("(",ROUND((D330/$H331)*100,1),")")</f>
        <v>(19.3)</v>
      </c>
      <c r="F330" s="302">
        <f>'Ind T6'!S134</f>
        <v>0.25170047564484649</v>
      </c>
      <c r="G330" s="299" t="str">
        <f>CONCATENATE("(",ROUND((F330/$H331)*100,1),")")</f>
        <v>(3.7)</v>
      </c>
      <c r="H330" s="302">
        <f t="shared" ref="H330" si="251">SUM(B330,D330,F330)</f>
        <v>3.5061622285539853</v>
      </c>
      <c r="I330" s="299" t="str">
        <f>CONCATENATE("(",ROUND((H330/$H331)*100,1),")")</f>
        <v>(51.1)</v>
      </c>
      <c r="K330" s="302">
        <f t="shared" ref="K330:K331" si="252">B335-B330</f>
        <v>0.35259088663807003</v>
      </c>
      <c r="L330" s="302">
        <f t="shared" ref="L330:L331" si="253">D335-D330</f>
        <v>1.4380413353699772E-2</v>
      </c>
      <c r="M330" s="302">
        <f t="shared" ref="M330:M331" si="254">F335-F330</f>
        <v>2.8259359533237827E-2</v>
      </c>
      <c r="N330" s="302">
        <f t="shared" ref="N330:N331" si="255">SUM(K330:M330)</f>
        <v>0.39523065952500763</v>
      </c>
    </row>
    <row r="331" spans="1:14" x14ac:dyDescent="0.2">
      <c r="A331" s="282" t="s">
        <v>363</v>
      </c>
      <c r="B331" s="302">
        <f>SUM(B329:B330)</f>
        <v>4.058620043694483</v>
      </c>
      <c r="C331" s="299" t="str">
        <f>CONCATENATE("(",ROUND((B331/$H331)*100,1),")")</f>
        <v>(59.2)</v>
      </c>
      <c r="D331" s="302">
        <f>SUM(D329:D330)</f>
        <v>2.0316492455824537</v>
      </c>
      <c r="E331" s="299" t="str">
        <f>CONCATENATE("(",ROUND((D331/$H331)*100,1),")")</f>
        <v>(29.6)</v>
      </c>
      <c r="F331" s="302">
        <f>SUM(F329:F330)</f>
        <v>0.7667307107230501</v>
      </c>
      <c r="G331" s="299" t="str">
        <f>CONCATENATE("(",ROUND((F331/$H331)*100,1),")")</f>
        <v>(11.2)</v>
      </c>
      <c r="H331" s="302">
        <f>SUM(H329:H330)</f>
        <v>6.8569999999999869</v>
      </c>
      <c r="I331" s="299" t="str">
        <f>CONCATENATE("(",ROUND((H331/$H331)*100,1),")")</f>
        <v>(100)</v>
      </c>
      <c r="K331" s="302">
        <f t="shared" si="252"/>
        <v>0.5735874283668787</v>
      </c>
      <c r="L331" s="302">
        <f t="shared" si="253"/>
        <v>0.10241425638126866</v>
      </c>
      <c r="M331" s="302">
        <f t="shared" si="254"/>
        <v>0.13099831525187422</v>
      </c>
      <c r="N331" s="302">
        <f t="shared" si="255"/>
        <v>0.80700000000002159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2.3472840968060193</v>
      </c>
      <c r="C334" s="299" t="str">
        <f>CONCATENATE("(",ROUND((B334/$H336)*100,1),")")</f>
        <v>(30.6)</v>
      </c>
      <c r="D334" s="302">
        <f>'Ind T6'!W135</f>
        <v>0.7975538243181558</v>
      </c>
      <c r="E334" s="299" t="str">
        <f>CONCATENATE("(",ROUND((D334/$H336)*100,1),")")</f>
        <v>(10.4)</v>
      </c>
      <c r="F334" s="302">
        <f>'Ind T6'!X135</f>
        <v>0.61776919079684001</v>
      </c>
      <c r="G334" s="299" t="str">
        <f>CONCATENATE("(",ROUND((F334/$H336)*100,1),")")</f>
        <v>(8.1)</v>
      </c>
      <c r="H334" s="302">
        <f>SUM(B334,D334,F334)</f>
        <v>3.7626071119210152</v>
      </c>
      <c r="I334" s="299" t="str">
        <f>CONCATENATE("(",ROUND((H334/$H336)*100,1),")")</f>
        <v>(49.1)</v>
      </c>
      <c r="K334" s="302">
        <f>B334-B324</f>
        <v>0.22660063066960623</v>
      </c>
      <c r="L334" s="302">
        <f>D334-D324</f>
        <v>9.1773889228504046E-2</v>
      </c>
      <c r="M334" s="302">
        <f>F334-F324</f>
        <v>0.1297284511555315</v>
      </c>
      <c r="N334" s="302">
        <f>SUM(K334:M334)</f>
        <v>0.44810297105364177</v>
      </c>
    </row>
    <row r="335" spans="1:14" x14ac:dyDescent="0.2">
      <c r="A335" s="282" t="s">
        <v>365</v>
      </c>
      <c r="B335" s="302">
        <f>'Ind T6'!V134</f>
        <v>2.2849233752553419</v>
      </c>
      <c r="C335" s="299" t="str">
        <f>CONCATENATE("(",ROUND((B335/$H336)*100,1),")")</f>
        <v>(29.8)</v>
      </c>
      <c r="D335" s="302">
        <f>'Ind T6'!W134</f>
        <v>1.3365096776455665</v>
      </c>
      <c r="E335" s="299" t="str">
        <f>CONCATENATE("(",ROUND((D335/$H336)*100,1),")")</f>
        <v>(17.4)</v>
      </c>
      <c r="F335" s="302">
        <f>'Ind T6'!X134</f>
        <v>0.27995983517808432</v>
      </c>
      <c r="G335" s="299" t="str">
        <f>CONCATENATE("(",ROUND((F335/$H336)*100,1),")")</f>
        <v>(3.7)</v>
      </c>
      <c r="H335" s="302">
        <f>SUM(B335,D335,F335)</f>
        <v>3.9013928880789925</v>
      </c>
      <c r="I335" s="299" t="str">
        <f>CONCATENATE("(",ROUND((H335/$H336)*100,1),")")</f>
        <v>(50.9)</v>
      </c>
      <c r="K335" s="302">
        <f t="shared" ref="K335:K336" si="256">B335-B325</f>
        <v>0.42544669581187744</v>
      </c>
      <c r="L335" s="302">
        <f t="shared" ref="L335:L336" si="257">D335-D325</f>
        <v>-4.1078598148571732E-2</v>
      </c>
      <c r="M335" s="302">
        <f t="shared" ref="M335:M336" si="258">F335-F325</f>
        <v>3.2528931283059004E-2</v>
      </c>
      <c r="N335" s="302">
        <f t="shared" ref="N335:N336" si="259">SUM(K335:M335)</f>
        <v>0.41689702894636471</v>
      </c>
    </row>
    <row r="336" spans="1:14" x14ac:dyDescent="0.2">
      <c r="A336" s="282" t="s">
        <v>363</v>
      </c>
      <c r="B336" s="302">
        <f>SUM(B334:B335)</f>
        <v>4.6322074720613617</v>
      </c>
      <c r="C336" s="299" t="str">
        <f>CONCATENATE("(",ROUND((B336/$H336)*100,1),")")</f>
        <v>(60.4)</v>
      </c>
      <c r="D336" s="302">
        <f>SUM(D334:D335)</f>
        <v>2.1340635019637224</v>
      </c>
      <c r="E336" s="299" t="str">
        <f>CONCATENATE("(",ROUND((D336/$H336)*100,1),")")</f>
        <v>(27.8)</v>
      </c>
      <c r="F336" s="302">
        <f>SUM(F334:F335)</f>
        <v>0.89772902597492432</v>
      </c>
      <c r="G336" s="299" t="str">
        <f>CONCATENATE("(",ROUND((F336/$H336)*100,1),")")</f>
        <v>(11.7)</v>
      </c>
      <c r="H336" s="302">
        <f>SUM(H334:H335)</f>
        <v>7.6640000000000077</v>
      </c>
      <c r="I336" s="299" t="str">
        <f>CONCATENATE("(",ROUND((H336/$H336)*100,1),")")</f>
        <v>(100)</v>
      </c>
      <c r="K336" s="302">
        <f t="shared" si="256"/>
        <v>0.65204732648148411</v>
      </c>
      <c r="L336" s="302">
        <f t="shared" si="257"/>
        <v>5.0695291079932314E-2</v>
      </c>
      <c r="M336" s="302">
        <f t="shared" si="258"/>
        <v>0.16225738243859056</v>
      </c>
      <c r="N336" s="302">
        <f t="shared" si="259"/>
        <v>0.86500000000000699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12.094295652503545</v>
      </c>
      <c r="C345" s="299" t="str">
        <f>CONCATENATE("(",ROUND((B345/$H347)*100,1),")")</f>
        <v>(37.9)</v>
      </c>
      <c r="D345" s="302">
        <f>'Ind T6'!M144</f>
        <v>1.8622853613641199</v>
      </c>
      <c r="E345" s="299" t="str">
        <f>CONCATENATE("(",ROUND((D345/$H347)*100,1),")")</f>
        <v>(5.8)</v>
      </c>
      <c r="F345" s="302">
        <f>'Ind T6'!N144</f>
        <v>5.4872129609162981</v>
      </c>
      <c r="G345" s="299" t="str">
        <f>CONCATENATE("(",ROUND((F345/$H347)*100,1),")")</f>
        <v>(17.2)</v>
      </c>
      <c r="H345" s="302">
        <f>SUM(B345,D345,F345)</f>
        <v>19.443793974783965</v>
      </c>
      <c r="I345" s="299" t="str">
        <f>CONCATENATE("(",ROUND((H345/$H347)*100,1),")")</f>
        <v>(60.9)</v>
      </c>
      <c r="K345" s="302">
        <f>B350-B345</f>
        <v>0.22379518732949855</v>
      </c>
      <c r="L345" s="302">
        <f>D350-D345</f>
        <v>0.11294773217811582</v>
      </c>
      <c r="M345" s="302">
        <f>F350-F345</f>
        <v>0.18129296344638668</v>
      </c>
      <c r="N345" s="302">
        <f>SUM(K345:M345)</f>
        <v>0.51803588295400105</v>
      </c>
    </row>
    <row r="346" spans="1:14" x14ac:dyDescent="0.2">
      <c r="A346" s="282" t="s">
        <v>365</v>
      </c>
      <c r="B346" s="302">
        <f>'Ind T6'!L143</f>
        <v>6.4158273829306314</v>
      </c>
      <c r="C346" s="299" t="str">
        <f>CONCATENATE("(",ROUND((B346/$H347)*100,1),")")</f>
        <v>(20.1)</v>
      </c>
      <c r="D346" s="302">
        <f>'Ind T6'!M143</f>
        <v>4.6032148622266957</v>
      </c>
      <c r="E346" s="299" t="str">
        <f>CONCATENATE("(",ROUND((D346/$H347)*100,1),")")</f>
        <v>(14.4)</v>
      </c>
      <c r="F346" s="302">
        <f>'Ind T6'!N143</f>
        <v>1.4461637800586677</v>
      </c>
      <c r="G346" s="299" t="str">
        <f>CONCATENATE("(",ROUND((F346/$H347)*100,1),")")</f>
        <v>(4.5)</v>
      </c>
      <c r="H346" s="302">
        <f t="shared" ref="H346" si="260">SUM(B346,D346,F346)</f>
        <v>12.465206025215995</v>
      </c>
      <c r="I346" s="299" t="str">
        <f>CONCATENATE("(",ROUND((H346/$H347)*100,1),")")</f>
        <v>(39.1)</v>
      </c>
      <c r="K346" s="302">
        <f t="shared" ref="K346:K347" si="261">B351-B346</f>
        <v>0.26124498006995989</v>
      </c>
      <c r="L346" s="302">
        <f t="shared" ref="L346:L347" si="262">D351-D346</f>
        <v>0.2203120784309851</v>
      </c>
      <c r="M346" s="302">
        <f t="shared" ref="M346:M347" si="263">F351-F346</f>
        <v>8.5407058545104553E-2</v>
      </c>
      <c r="N346" s="302">
        <f t="shared" ref="N346:N347" si="264">SUM(K346:M346)</f>
        <v>0.56696411704604954</v>
      </c>
    </row>
    <row r="347" spans="1:14" x14ac:dyDescent="0.2">
      <c r="A347" s="282" t="s">
        <v>363</v>
      </c>
      <c r="B347" s="302">
        <f>SUM(B345:B346)</f>
        <v>18.510123035434177</v>
      </c>
      <c r="C347" s="299" t="str">
        <f>CONCATENATE("(",ROUND((B347/$H347)*100,1),")")</f>
        <v>(58)</v>
      </c>
      <c r="D347" s="302">
        <f>SUM(D345:D346)</f>
        <v>6.4655002235908157</v>
      </c>
      <c r="E347" s="299" t="str">
        <f>CONCATENATE("(",ROUND((D347/$H347)*100,1),")")</f>
        <v>(20.3)</v>
      </c>
      <c r="F347" s="302">
        <f>SUM(F345:F346)</f>
        <v>6.9333767409749658</v>
      </c>
      <c r="G347" s="299" t="str">
        <f>CONCATENATE("(",ROUND((F347/$H347)*100,1),")")</f>
        <v>(21.7)</v>
      </c>
      <c r="H347" s="302">
        <f>SUM(H345:H346)</f>
        <v>31.90899999999996</v>
      </c>
      <c r="I347" s="299" t="str">
        <f>CONCATENATE("(",ROUND((H347/$H347)*100,1),")")</f>
        <v>(100)</v>
      </c>
      <c r="K347" s="302">
        <f t="shared" si="261"/>
        <v>0.48504016739945754</v>
      </c>
      <c r="L347" s="302">
        <f t="shared" si="262"/>
        <v>0.3332598106091007</v>
      </c>
      <c r="M347" s="302">
        <f t="shared" si="263"/>
        <v>0.26670002199149145</v>
      </c>
      <c r="N347" s="302">
        <f t="shared" si="264"/>
        <v>1.0850000000000497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12.318090839833044</v>
      </c>
      <c r="C350" s="299" t="str">
        <f>CONCATENATE("(",ROUND((B350/$H352)*100,1),")")</f>
        <v>(37.3)</v>
      </c>
      <c r="D350" s="302">
        <f>'Ind T6'!R144</f>
        <v>1.9752330935422358</v>
      </c>
      <c r="E350" s="299" t="str">
        <f>CONCATENATE("(",ROUND((D350/$H352)*100,1),")")</f>
        <v>(6)</v>
      </c>
      <c r="F350" s="302">
        <f>'Ind T6'!S144</f>
        <v>5.6685059243626847</v>
      </c>
      <c r="G350" s="299" t="str">
        <f>CONCATENATE("(",ROUND((F350/$H352)*100,1),")")</f>
        <v>(17.2)</v>
      </c>
      <c r="H350" s="302">
        <f>SUM(B350,D350,F350)</f>
        <v>19.961829857737964</v>
      </c>
      <c r="I350" s="299" t="str">
        <f>CONCATENATE("(",ROUND((H350/$H352)*100,1),")")</f>
        <v>(60.5)</v>
      </c>
      <c r="K350" s="302">
        <f>B355-B350</f>
        <v>0.42299879127515361</v>
      </c>
      <c r="L350" s="302">
        <f>D355-D350</f>
        <v>0.20458068598747592</v>
      </c>
      <c r="M350" s="302">
        <f>F355-F350</f>
        <v>0.34438879028720315</v>
      </c>
      <c r="N350" s="302">
        <f>SUM(K350:M350)</f>
        <v>0.97196826754983268</v>
      </c>
    </row>
    <row r="351" spans="1:14" x14ac:dyDescent="0.2">
      <c r="A351" s="282" t="s">
        <v>365</v>
      </c>
      <c r="B351" s="302">
        <f>'Ind T6'!Q143</f>
        <v>6.6770723630005913</v>
      </c>
      <c r="C351" s="299" t="str">
        <f>CONCATENATE("(",ROUND((B351/$H352)*100,1),")")</f>
        <v>(20.2)</v>
      </c>
      <c r="D351" s="302">
        <f>'Ind T6'!R143</f>
        <v>4.8235269406576808</v>
      </c>
      <c r="E351" s="299" t="str">
        <f>CONCATENATE("(",ROUND((D351/$H352)*100,1),")")</f>
        <v>(14.6)</v>
      </c>
      <c r="F351" s="302">
        <f>'Ind T6'!S143</f>
        <v>1.5315708386037723</v>
      </c>
      <c r="G351" s="299" t="str">
        <f>CONCATENATE("(",ROUND((F351/$H352)*100,1),")")</f>
        <v>(4.6)</v>
      </c>
      <c r="H351" s="302">
        <f t="shared" ref="H351" si="265">SUM(B351,D351,F351)</f>
        <v>13.032170142262045</v>
      </c>
      <c r="I351" s="299" t="str">
        <f>CONCATENATE("(",ROUND((H351/$H352)*100,1),")")</f>
        <v>(39.5)</v>
      </c>
      <c r="K351" s="302">
        <f t="shared" ref="K351:K352" si="266">B356-B351</f>
        <v>0.4365130351297779</v>
      </c>
      <c r="L351" s="302">
        <f t="shared" ref="L351:L352" si="267">D356-D351</f>
        <v>0.34614946480747388</v>
      </c>
      <c r="M351" s="302">
        <f t="shared" ref="M351:M352" si="268">F356-F351</f>
        <v>0.16036923251295865</v>
      </c>
      <c r="N351" s="302">
        <f t="shared" ref="N351:N352" si="269">SUM(K351:M351)</f>
        <v>0.94303173245021044</v>
      </c>
    </row>
    <row r="352" spans="1:14" x14ac:dyDescent="0.2">
      <c r="A352" s="282" t="s">
        <v>363</v>
      </c>
      <c r="B352" s="302">
        <f>SUM(B350:B351)</f>
        <v>18.995163202833634</v>
      </c>
      <c r="C352" s="299" t="str">
        <f>CONCATENATE("(",ROUND((B352/$H352)*100,1),")")</f>
        <v>(57.6)</v>
      </c>
      <c r="D352" s="302">
        <f>SUM(D350:D351)</f>
        <v>6.7987600341999164</v>
      </c>
      <c r="E352" s="299" t="str">
        <f>CONCATENATE("(",ROUND((D352/$H352)*100,1),")")</f>
        <v>(20.6)</v>
      </c>
      <c r="F352" s="302">
        <f>SUM(F350:F351)</f>
        <v>7.2000767629664573</v>
      </c>
      <c r="G352" s="299" t="str">
        <f>CONCATENATE("(",ROUND((F352/$H352)*100,1),")")</f>
        <v>(21.8)</v>
      </c>
      <c r="H352" s="302">
        <f>SUM(H350:H351)</f>
        <v>32.994000000000007</v>
      </c>
      <c r="I352" s="299" t="str">
        <f>CONCATENATE("(",ROUND((H352/$H352)*100,1),")")</f>
        <v>(100)</v>
      </c>
      <c r="K352" s="302">
        <f t="shared" si="266"/>
        <v>0.85951182640493329</v>
      </c>
      <c r="L352" s="302">
        <f t="shared" si="267"/>
        <v>0.55073015079495047</v>
      </c>
      <c r="M352" s="302">
        <f t="shared" si="268"/>
        <v>0.50475802280016158</v>
      </c>
      <c r="N352" s="302">
        <f t="shared" si="269"/>
        <v>1.9150000000000453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12.741089631108197</v>
      </c>
      <c r="C355" s="299" t="str">
        <f>CONCATENATE("(",ROUND((B355/$H357)*100,1),")")</f>
        <v>(36.5)</v>
      </c>
      <c r="D355" s="302">
        <f>'Ind T6'!W144</f>
        <v>2.1798137795297117</v>
      </c>
      <c r="E355" s="299" t="str">
        <f>CONCATENATE("(",ROUND((D355/$H357)*100,1),")")</f>
        <v>(6.2)</v>
      </c>
      <c r="F355" s="302">
        <f>'Ind T6'!X144</f>
        <v>6.0128947146498879</v>
      </c>
      <c r="G355" s="299" t="str">
        <f>CONCATENATE("(",ROUND((F355/$H357)*100,1),")")</f>
        <v>(17.2)</v>
      </c>
      <c r="H355" s="302">
        <f>SUM(B355,D355,F355)</f>
        <v>20.933798125287797</v>
      </c>
      <c r="I355" s="299" t="str">
        <f>CONCATENATE("(",ROUND((H355/$H357)*100,1),")")</f>
        <v>(60)</v>
      </c>
      <c r="K355" s="302">
        <f>B355-B345</f>
        <v>0.64679397860465215</v>
      </c>
      <c r="L355" s="302">
        <f>D355-D345</f>
        <v>0.31752841816559174</v>
      </c>
      <c r="M355" s="302">
        <f>F355-F345</f>
        <v>0.52568175373358983</v>
      </c>
      <c r="N355" s="302">
        <f>SUM(K355:M355)</f>
        <v>1.4900041505038337</v>
      </c>
    </row>
    <row r="356" spans="1:14" x14ac:dyDescent="0.2">
      <c r="A356" s="282" t="s">
        <v>365</v>
      </c>
      <c r="B356" s="302">
        <f>'Ind T6'!V143</f>
        <v>7.1135853981303692</v>
      </c>
      <c r="C356" s="299" t="str">
        <f>CONCATENATE("(",ROUND((B356/$H357)*100,1),")")</f>
        <v>(20.4)</v>
      </c>
      <c r="D356" s="302">
        <f>'Ind T6'!W143</f>
        <v>5.1696764054651547</v>
      </c>
      <c r="E356" s="299" t="str">
        <f>CONCATENATE("(",ROUND((D356/$H357)*100,1),")")</f>
        <v>(14.8)</v>
      </c>
      <c r="F356" s="302">
        <f>'Ind T6'!X143</f>
        <v>1.6919400711167309</v>
      </c>
      <c r="G356" s="299" t="str">
        <f>CONCATENATE("(",ROUND((F356/$H357)*100,1),")")</f>
        <v>(4.8)</v>
      </c>
      <c r="H356" s="302">
        <f t="shared" ref="H356" si="270">SUM(B356,D356,F356)</f>
        <v>13.975201874712255</v>
      </c>
      <c r="I356" s="299" t="str">
        <f>CONCATENATE("(",ROUND((H356/$H357)*100,1),")")</f>
        <v>(40)</v>
      </c>
      <c r="K356" s="302">
        <f t="shared" ref="K356:K357" si="271">B356-B346</f>
        <v>0.69775801519973779</v>
      </c>
      <c r="L356" s="302">
        <f t="shared" ref="L356:L357" si="272">D356-D346</f>
        <v>0.56646154323845899</v>
      </c>
      <c r="M356" s="302">
        <f t="shared" ref="M356:M357" si="273">F356-F346</f>
        <v>0.2457762910580632</v>
      </c>
      <c r="N356" s="302">
        <f t="shared" ref="N356:N357" si="274">SUM(K356:M356)</f>
        <v>1.50999584949626</v>
      </c>
    </row>
    <row r="357" spans="1:14" x14ac:dyDescent="0.2">
      <c r="A357" s="282" t="s">
        <v>363</v>
      </c>
      <c r="B357" s="302">
        <f>SUM(B355:B356)</f>
        <v>19.854675029238567</v>
      </c>
      <c r="C357" s="299" t="str">
        <f>CONCATENATE("(",ROUND((B357/$H357)*100,1),")")</f>
        <v>(56.9)</v>
      </c>
      <c r="D357" s="302">
        <f>SUM(D355:D356)</f>
        <v>7.3494901849948668</v>
      </c>
      <c r="E357" s="299" t="str">
        <f>CONCATENATE("(",ROUND((D357/$H357)*100,1),")")</f>
        <v>(21.1)</v>
      </c>
      <c r="F357" s="302">
        <f>SUM(F355:F356)</f>
        <v>7.7048347857666188</v>
      </c>
      <c r="G357" s="299" t="str">
        <f>CONCATENATE("(",ROUND((F357/$H357)*100,1),")")</f>
        <v>(22.1)</v>
      </c>
      <c r="H357" s="302">
        <f>SUM(H355:H356)</f>
        <v>34.909000000000049</v>
      </c>
      <c r="I357" s="299" t="str">
        <f>CONCATENATE("(",ROUND((H357/$H357)*100,1),")")</f>
        <v>(100)</v>
      </c>
      <c r="K357" s="302">
        <f t="shared" si="271"/>
        <v>1.3445519938043908</v>
      </c>
      <c r="L357" s="302">
        <f t="shared" si="272"/>
        <v>0.88398996140405117</v>
      </c>
      <c r="M357" s="302">
        <f t="shared" si="273"/>
        <v>0.77145804479165303</v>
      </c>
      <c r="N357" s="302">
        <f t="shared" si="274"/>
        <v>3.000000000000095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13.988276104465701</v>
      </c>
      <c r="C366" s="299" t="str">
        <f>CONCATENATE("(",ROUND((B366/$H368)*100,1),")")</f>
        <v>(39.1)</v>
      </c>
      <c r="D366" s="302">
        <f>'Ind T6'!M153</f>
        <v>4.9278360407561808</v>
      </c>
      <c r="E366" s="299" t="str">
        <f>CONCATENATE("(",ROUND((D366/$H368)*100,1),")")</f>
        <v>(13.8)</v>
      </c>
      <c r="F366" s="302">
        <f>'Ind T6'!N153</f>
        <v>1.3485526223487831</v>
      </c>
      <c r="G366" s="299" t="str">
        <f>CONCATENATE("(",ROUND((F366/$H368)*100,1),")")</f>
        <v>(3.8)</v>
      </c>
      <c r="H366" s="302">
        <f>SUM(B366,D366,F366)</f>
        <v>20.264664767570665</v>
      </c>
      <c r="I366" s="299" t="str">
        <f>CONCATENATE("(",ROUND((H366/$H368)*100,1),")")</f>
        <v>(56.7)</v>
      </c>
      <c r="K366" s="302">
        <f>B371-B366</f>
        <v>1.1874627297816165</v>
      </c>
      <c r="L366" s="302">
        <f>D371-D366</f>
        <v>0.40744569144995868</v>
      </c>
      <c r="M366" s="302">
        <f>F371-F366</f>
        <v>9.1660878162348247E-2</v>
      </c>
      <c r="N366" s="302">
        <f>SUM(K366:M366)</f>
        <v>1.6865692993939234</v>
      </c>
    </row>
    <row r="367" spans="1:14" x14ac:dyDescent="0.2">
      <c r="A367" s="282" t="s">
        <v>365</v>
      </c>
      <c r="B367" s="302">
        <f>'Ind T6'!L152</f>
        <v>7.1616720567280865</v>
      </c>
      <c r="C367" s="299" t="str">
        <f>CONCATENATE("(",ROUND((B367/$H368)*100,1),")")</f>
        <v>(20)</v>
      </c>
      <c r="D367" s="302">
        <f>'Ind T6'!M152</f>
        <v>6.7467555371992241</v>
      </c>
      <c r="E367" s="299" t="str">
        <f>CONCATENATE("(",ROUND((D367/$H368)*100,1),")")</f>
        <v>(18.9)</v>
      </c>
      <c r="F367" s="302">
        <f>'Ind T6'!N152</f>
        <v>1.5909076385020444</v>
      </c>
      <c r="G367" s="299" t="str">
        <f>CONCATENATE("(",ROUND((F367/$H368)*100,1),")")</f>
        <v>(4.4)</v>
      </c>
      <c r="H367" s="302">
        <f t="shared" ref="H367" si="275">SUM(B367,D367,F367)</f>
        <v>15.499335232429354</v>
      </c>
      <c r="I367" s="299" t="str">
        <f>CONCATENATE("(",ROUND((H367/$H368)*100,1),")")</f>
        <v>(43.3)</v>
      </c>
      <c r="K367" s="302">
        <f t="shared" ref="K367:K368" si="276">B372-B367</f>
        <v>0.74793119860151336</v>
      </c>
      <c r="L367" s="302">
        <f t="shared" ref="L367:L368" si="277">D372-D367</f>
        <v>0.4352273330936951</v>
      </c>
      <c r="M367" s="302">
        <f t="shared" ref="M367:M368" si="278">F372-F367</f>
        <v>0.10627216891090163</v>
      </c>
      <c r="N367" s="302">
        <f t="shared" ref="N367:N368" si="279">SUM(K367:M367)</f>
        <v>1.2894307006061101</v>
      </c>
    </row>
    <row r="368" spans="1:14" x14ac:dyDescent="0.2">
      <c r="A368" s="282" t="s">
        <v>363</v>
      </c>
      <c r="B368" s="302">
        <f>SUM(B366:B367)</f>
        <v>21.149948161193787</v>
      </c>
      <c r="C368" s="299" t="str">
        <f>CONCATENATE("(",ROUND((B368/$H368)*100,1),")")</f>
        <v>(59.1)</v>
      </c>
      <c r="D368" s="302">
        <f>SUM(D366:D367)</f>
        <v>11.674591577955404</v>
      </c>
      <c r="E368" s="299" t="str">
        <f>CONCATENATE("(",ROUND((D368/$H368)*100,1),")")</f>
        <v>(32.6)</v>
      </c>
      <c r="F368" s="302">
        <f>SUM(F366:F367)</f>
        <v>2.9394602608508276</v>
      </c>
      <c r="G368" s="299" t="str">
        <f>CONCATENATE("(",ROUND((F368/$H368)*100,1),")")</f>
        <v>(8.2)</v>
      </c>
      <c r="H368" s="302">
        <f>SUM(H366:H367)</f>
        <v>35.764000000000017</v>
      </c>
      <c r="I368" s="299" t="str">
        <f>CONCATENATE("(",ROUND((H368/$H368)*100,1),")")</f>
        <v>(100)</v>
      </c>
      <c r="K368" s="302">
        <f t="shared" si="276"/>
        <v>1.9353939283831316</v>
      </c>
      <c r="L368" s="302">
        <f t="shared" si="277"/>
        <v>0.84267302454365378</v>
      </c>
      <c r="M368" s="302">
        <f t="shared" si="278"/>
        <v>0.1979330470732501</v>
      </c>
      <c r="N368" s="302">
        <f t="shared" si="279"/>
        <v>2.9760000000000355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15.175738834247317</v>
      </c>
      <c r="C371" s="299" t="str">
        <f>CONCATENATE("(",ROUND((B371/$H373)*100,1),")")</f>
        <v>(39.2)</v>
      </c>
      <c r="D371" s="302">
        <f>'Ind T6'!R153</f>
        <v>5.3352817322061394</v>
      </c>
      <c r="E371" s="299" t="str">
        <f>CONCATENATE("(",ROUND((D371/$H373)*100,1),")")</f>
        <v>(13.8)</v>
      </c>
      <c r="F371" s="302">
        <f>'Ind T6'!S153</f>
        <v>1.4402135005111314</v>
      </c>
      <c r="G371" s="299" t="str">
        <f>CONCATENATE("(",ROUND((F371/$H373)*100,1),")")</f>
        <v>(3.7)</v>
      </c>
      <c r="H371" s="302">
        <f>SUM(B371,D371,F371)</f>
        <v>21.951234066964588</v>
      </c>
      <c r="I371" s="299" t="str">
        <f>CONCATENATE("(",ROUND((H371/$H373)*100,1),")")</f>
        <v>(56.7)</v>
      </c>
      <c r="K371" s="302">
        <f>B376-B371</f>
        <v>1.2831844592151622</v>
      </c>
      <c r="L371" s="302">
        <f>D376-D371</f>
        <v>0.39812996500924847</v>
      </c>
      <c r="M371" s="302">
        <f>F376-F371</f>
        <v>0.12637251107305691</v>
      </c>
      <c r="N371" s="302">
        <f>SUM(K371:M371)</f>
        <v>1.8076869352974676</v>
      </c>
    </row>
    <row r="372" spans="1:14" x14ac:dyDescent="0.2">
      <c r="A372" s="282" t="s">
        <v>365</v>
      </c>
      <c r="B372" s="302">
        <f>'Ind T6'!Q152</f>
        <v>7.9096032553295998</v>
      </c>
      <c r="C372" s="299" t="str">
        <f>CONCATENATE("(",ROUND((B372/$H373)*100,1),")")</f>
        <v>(20.4)</v>
      </c>
      <c r="D372" s="302">
        <f>'Ind T6'!R152</f>
        <v>7.1819828702929192</v>
      </c>
      <c r="E372" s="299" t="str">
        <f>CONCATENATE("(",ROUND((D372/$H373)*100,1),")")</f>
        <v>(18.5)</v>
      </c>
      <c r="F372" s="302">
        <f>'Ind T6'!S152</f>
        <v>1.6971798074129461</v>
      </c>
      <c r="G372" s="299" t="str">
        <f>CONCATENATE("(",ROUND((F372/$H373)*100,1),")")</f>
        <v>(4.4)</v>
      </c>
      <c r="H372" s="302">
        <f t="shared" ref="H372" si="280">SUM(B372,D372,F372)</f>
        <v>16.788765933035467</v>
      </c>
      <c r="I372" s="299" t="str">
        <f>CONCATENATE("(",ROUND((H372/$H373)*100,1),")")</f>
        <v>(43.3)</v>
      </c>
      <c r="K372" s="302">
        <f t="shared" ref="K372:K373" si="281">B377-B372</f>
        <v>0.86019469902634782</v>
      </c>
      <c r="L372" s="302">
        <f t="shared" ref="L372:L373" si="282">D377-D372</f>
        <v>0.34104954547979638</v>
      </c>
      <c r="M372" s="302">
        <f t="shared" ref="M372:M373" si="283">F377-F372</f>
        <v>0.16006882019631696</v>
      </c>
      <c r="N372" s="302">
        <f t="shared" ref="N372:N373" si="284">SUM(K372:M372)</f>
        <v>1.3613130647024612</v>
      </c>
    </row>
    <row r="373" spans="1:14" x14ac:dyDescent="0.2">
      <c r="A373" s="282" t="s">
        <v>363</v>
      </c>
      <c r="B373" s="302">
        <f>SUM(B371:B372)</f>
        <v>23.085342089576919</v>
      </c>
      <c r="C373" s="299" t="str">
        <f>CONCATENATE("(",ROUND((B373/$H373)*100,1),")")</f>
        <v>(59.6)</v>
      </c>
      <c r="D373" s="302">
        <f>SUM(D371:D372)</f>
        <v>12.517264602499058</v>
      </c>
      <c r="E373" s="299" t="str">
        <f>CONCATENATE("(",ROUND((D373/$H373)*100,1),")")</f>
        <v>(32.3)</v>
      </c>
      <c r="F373" s="302">
        <f>SUM(F371:F372)</f>
        <v>3.1373933079240777</v>
      </c>
      <c r="G373" s="299" t="str">
        <f>CONCATENATE("(",ROUND((F373/$H373)*100,1),")")</f>
        <v>(8.1)</v>
      </c>
      <c r="H373" s="302">
        <f>SUM(H371:H372)</f>
        <v>38.740000000000052</v>
      </c>
      <c r="I373" s="299" t="str">
        <f>CONCATENATE("(",ROUND((H373/$H373)*100,1),")")</f>
        <v>(100)</v>
      </c>
      <c r="K373" s="302">
        <f t="shared" si="281"/>
        <v>2.1433791582415083</v>
      </c>
      <c r="L373" s="302">
        <f t="shared" si="282"/>
        <v>0.73917951048904484</v>
      </c>
      <c r="M373" s="302">
        <f t="shared" si="283"/>
        <v>0.28644133126937366</v>
      </c>
      <c r="N373" s="302">
        <f t="shared" si="284"/>
        <v>3.1689999999999268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16.45892329346248</v>
      </c>
      <c r="C376" s="299" t="str">
        <f>CONCATENATE("(",ROUND((B376/$H378)*100,1),")")</f>
        <v>(39.3)</v>
      </c>
      <c r="D376" s="302">
        <f>'Ind T6'!W153</f>
        <v>5.7334116972153879</v>
      </c>
      <c r="E376" s="299" t="str">
        <f>CONCATENATE("(",ROUND((D376/$H378)*100,1),")")</f>
        <v>(13.7)</v>
      </c>
      <c r="F376" s="302">
        <f>'Ind T6'!X153</f>
        <v>1.5665860115841883</v>
      </c>
      <c r="G376" s="299" t="str">
        <f>CONCATENATE("(",ROUND((F376/$H378)*100,1),")")</f>
        <v>(3.7)</v>
      </c>
      <c r="H376" s="302">
        <f>SUM(B376,D376,F376)</f>
        <v>23.758921002262056</v>
      </c>
      <c r="I376" s="299" t="str">
        <f>CONCATENATE("(",ROUND((H376/$H378)*100,1),")")</f>
        <v>(56.7)</v>
      </c>
      <c r="K376" s="302">
        <f>B376-B366</f>
        <v>2.4706471889967787</v>
      </c>
      <c r="L376" s="302">
        <f>D376-D366</f>
        <v>0.80557565645920715</v>
      </c>
      <c r="M376" s="302">
        <f>F376-F366</f>
        <v>0.21803338923540516</v>
      </c>
      <c r="N376" s="302">
        <f>SUM(K376:M376)</f>
        <v>3.4942562346913908</v>
      </c>
    </row>
    <row r="377" spans="1:14" x14ac:dyDescent="0.2">
      <c r="A377" s="282" t="s">
        <v>365</v>
      </c>
      <c r="B377" s="302">
        <f>'Ind T6'!V152</f>
        <v>8.7697979543559477</v>
      </c>
      <c r="C377" s="299" t="str">
        <f>CONCATENATE("(",ROUND((B377/$H378)*100,1),")")</f>
        <v>(20.9)</v>
      </c>
      <c r="D377" s="302">
        <f>'Ind T6'!W152</f>
        <v>7.5230324157727155</v>
      </c>
      <c r="E377" s="299" t="str">
        <f>CONCATENATE("(",ROUND((D377/$H378)*100,1),")")</f>
        <v>(18)</v>
      </c>
      <c r="F377" s="302">
        <f>'Ind T6'!X152</f>
        <v>1.857248627609263</v>
      </c>
      <c r="G377" s="299" t="str">
        <f>CONCATENATE("(",ROUND((F377/$H378)*100,1),")")</f>
        <v>(4.4)</v>
      </c>
      <c r="H377" s="302">
        <f t="shared" ref="H377" si="285">SUM(B377,D377,F377)</f>
        <v>18.150078997737925</v>
      </c>
      <c r="I377" s="299" t="str">
        <f>CONCATENATE("(",ROUND((H377/$H378)*100,1),")")</f>
        <v>(43.3)</v>
      </c>
      <c r="K377" s="302">
        <f t="shared" ref="K377:K378" si="286">B377-B367</f>
        <v>1.6081258976278612</v>
      </c>
      <c r="L377" s="302">
        <f t="shared" ref="L377:L378" si="287">D377-D367</f>
        <v>0.77627687857349148</v>
      </c>
      <c r="M377" s="302">
        <f t="shared" ref="M377:M378" si="288">F377-F367</f>
        <v>0.2663409891072186</v>
      </c>
      <c r="N377" s="302">
        <f t="shared" ref="N377:N378" si="289">SUM(K377:M377)</f>
        <v>2.6507437653085715</v>
      </c>
    </row>
    <row r="378" spans="1:14" x14ac:dyDescent="0.2">
      <c r="A378" s="282" t="s">
        <v>363</v>
      </c>
      <c r="B378" s="302">
        <f>SUM(B376:B377)</f>
        <v>25.228721247818427</v>
      </c>
      <c r="C378" s="299" t="str">
        <f>CONCATENATE("(",ROUND((B378/$H378)*100,1),")")</f>
        <v>(60.2)</v>
      </c>
      <c r="D378" s="302">
        <f>SUM(D376:D377)</f>
        <v>13.256444112988103</v>
      </c>
      <c r="E378" s="299" t="str">
        <f>CONCATENATE("(",ROUND((D378/$H378)*100,1),")")</f>
        <v>(31.6)</v>
      </c>
      <c r="F378" s="302">
        <f>SUM(F376:F377)</f>
        <v>3.4238346391934513</v>
      </c>
      <c r="G378" s="299" t="str">
        <f>CONCATENATE("(",ROUND((F378/$H378)*100,1),")")</f>
        <v>(8.2)</v>
      </c>
      <c r="H378" s="302">
        <f>SUM(H376:H377)</f>
        <v>41.908999999999978</v>
      </c>
      <c r="I378" s="299" t="str">
        <f>CONCATENATE("(",ROUND((H378/$H378)*100,1),")")</f>
        <v>(100)</v>
      </c>
      <c r="K378" s="302">
        <f t="shared" si="286"/>
        <v>4.0787730866246399</v>
      </c>
      <c r="L378" s="302">
        <f t="shared" si="287"/>
        <v>1.5818525350326986</v>
      </c>
      <c r="M378" s="302">
        <f t="shared" si="288"/>
        <v>0.48437437834262376</v>
      </c>
      <c r="N378" s="302">
        <f t="shared" si="289"/>
        <v>6.1449999999999623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6.2613878845880828</v>
      </c>
      <c r="C387" s="299" t="str">
        <f>CONCATENATE("(",ROUND((B387/$H389)*100,1),")")</f>
        <v>(35.2)</v>
      </c>
      <c r="D387" s="302">
        <f>'Ind T6'!M162</f>
        <v>0.88432794165200457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7.1457158262400871</v>
      </c>
      <c r="I387" s="299" t="str">
        <f>CONCATENATE("(",ROUND((H387/$H389)*100,1),")")</f>
        <v>(40.2)</v>
      </c>
      <c r="K387" s="302">
        <f>B392-B387</f>
        <v>-2.6860477613997347E-2</v>
      </c>
      <c r="L387" s="302">
        <f>D392-D387</f>
        <v>6.2779544661422881E-2</v>
      </c>
      <c r="M387" s="302">
        <f>F392-F387</f>
        <v>0</v>
      </c>
      <c r="N387" s="302">
        <f>SUM(K387:M387)</f>
        <v>3.5919067047425535E-2</v>
      </c>
    </row>
    <row r="388" spans="1:14" x14ac:dyDescent="0.2">
      <c r="A388" s="282" t="s">
        <v>365</v>
      </c>
      <c r="B388" s="302">
        <f>'Ind T6'!L161</f>
        <v>5.5094646368290441</v>
      </c>
      <c r="C388" s="299" t="str">
        <f>CONCATENATE("(",ROUND((B388/$H389)*100,1),")")</f>
        <v>(31)</v>
      </c>
      <c r="D388" s="302">
        <f>'Ind T6'!M161</f>
        <v>4.8120830954358862</v>
      </c>
      <c r="E388" s="299" t="str">
        <f>CONCATENATE("(",ROUND((D388/$H389)*100,1),")")</f>
        <v>(27)</v>
      </c>
      <c r="F388" s="302">
        <f>'Ind T6'!N161</f>
        <v>0.32273644149497105</v>
      </c>
      <c r="G388" s="299" t="str">
        <f>CONCATENATE("(",ROUND((F388/$H389)*100,1),")")</f>
        <v>(1.8)</v>
      </c>
      <c r="H388" s="302">
        <f t="shared" ref="H388" si="290">SUM(B388,D388,F388)</f>
        <v>10.644284173759901</v>
      </c>
      <c r="I388" s="299" t="str">
        <f>CONCATENATE("(",ROUND((H388/$H389)*100,1),")")</f>
        <v>(59.8)</v>
      </c>
      <c r="K388" s="302">
        <f t="shared" ref="K388:K389" si="291">B393-B388</f>
        <v>8.9433720336288935E-2</v>
      </c>
      <c r="L388" s="302">
        <f t="shared" ref="L388:L389" si="292">D393-D388</f>
        <v>8.8008981713662671E-2</v>
      </c>
      <c r="M388" s="302">
        <f t="shared" ref="M388:M389" si="293">F393-F388</f>
        <v>5.6382309026328237E-3</v>
      </c>
      <c r="N388" s="302">
        <f t="shared" ref="N388:N389" si="294">SUM(K388:M388)</f>
        <v>0.18308093295258443</v>
      </c>
    </row>
    <row r="389" spans="1:14" x14ac:dyDescent="0.2">
      <c r="A389" s="282" t="s">
        <v>363</v>
      </c>
      <c r="B389" s="302">
        <f>SUM(B387:B388)</f>
        <v>11.770852521417126</v>
      </c>
      <c r="C389" s="299" t="str">
        <f>CONCATENATE("(",ROUND((B389/$H389)*100,1),")")</f>
        <v>(66.2)</v>
      </c>
      <c r="D389" s="302">
        <f>SUM(D387:D388)</f>
        <v>5.6964110370878904</v>
      </c>
      <c r="E389" s="299" t="str">
        <f>CONCATENATE("(",ROUND((D389/$H389)*100,1),")")</f>
        <v>(32)</v>
      </c>
      <c r="F389" s="302">
        <f>SUM(F387:F388)</f>
        <v>0.32273644149497105</v>
      </c>
      <c r="G389" s="299" t="str">
        <f>CONCATENATE("(",ROUND((F389/$H389)*100,1),")")</f>
        <v>(1.8)</v>
      </c>
      <c r="H389" s="302">
        <f>SUM(H387:H388)</f>
        <v>17.789999999999988</v>
      </c>
      <c r="I389" s="299" t="str">
        <f>CONCATENATE("(",ROUND((H389/$H389)*100,1),")")</f>
        <v>(100)</v>
      </c>
      <c r="K389" s="302">
        <f t="shared" si="291"/>
        <v>6.2573242722292477E-2</v>
      </c>
      <c r="L389" s="302">
        <f t="shared" si="292"/>
        <v>0.15078852637508611</v>
      </c>
      <c r="M389" s="302">
        <f t="shared" si="293"/>
        <v>5.6382309026328237E-3</v>
      </c>
      <c r="N389" s="302">
        <f t="shared" si="294"/>
        <v>0.21900000000001141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6.2345274069740855</v>
      </c>
      <c r="C392" s="299" t="str">
        <f>CONCATENATE("(",ROUND((B392/$H394)*100,1),")")</f>
        <v>(34.6)</v>
      </c>
      <c r="D392" s="302">
        <f>'Ind T6'!R162</f>
        <v>0.94710748631342745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7.1816348932875131</v>
      </c>
      <c r="I392" s="299" t="str">
        <f>CONCATENATE("(",ROUND((H392/$H394)*100,1),")")</f>
        <v>(39.9)</v>
      </c>
      <c r="K392" s="302">
        <f>B397-B392</f>
        <v>-8.1543989473384926E-3</v>
      </c>
      <c r="L392" s="302">
        <f>D397-D392</f>
        <v>0.14069811516853092</v>
      </c>
      <c r="M392" s="302">
        <f>F397-F392</f>
        <v>0</v>
      </c>
      <c r="N392" s="302">
        <f>SUM(K392:M392)</f>
        <v>0.13254371622119243</v>
      </c>
    </row>
    <row r="393" spans="1:14" x14ac:dyDescent="0.2">
      <c r="A393" s="282" t="s">
        <v>365</v>
      </c>
      <c r="B393" s="302">
        <f>'Ind T6'!Q161</f>
        <v>5.598898357165333</v>
      </c>
      <c r="C393" s="299" t="str">
        <f>CONCATENATE("(",ROUND((B393/$H394)*100,1),")")</f>
        <v>(31.1)</v>
      </c>
      <c r="D393" s="302">
        <f>'Ind T6'!R161</f>
        <v>4.9000920771495489</v>
      </c>
      <c r="E393" s="299" t="str">
        <f>CONCATENATE("(",ROUND((D393/$H394)*100,1),")")</f>
        <v>(27.2)</v>
      </c>
      <c r="F393" s="302">
        <f>'Ind T6'!S161</f>
        <v>0.32837467239760387</v>
      </c>
      <c r="G393" s="299" t="str">
        <f>CONCATENATE("(",ROUND((F393/$H394)*100,1),")")</f>
        <v>(1.8)</v>
      </c>
      <c r="H393" s="302">
        <f t="shared" ref="H393" si="295">SUM(B393,D393,F393)</f>
        <v>10.827365106712486</v>
      </c>
      <c r="I393" s="299" t="str">
        <f>CONCATENATE("(",ROUND((H393/$H394)*100,1),")")</f>
        <v>(60.1)</v>
      </c>
      <c r="K393" s="302">
        <f t="shared" ref="K393:K394" si="296">B398-B393</f>
        <v>0.2302555515026059</v>
      </c>
      <c r="L393" s="302">
        <f t="shared" ref="L393:L394" si="297">D398-D393</f>
        <v>0.20373684583539209</v>
      </c>
      <c r="M393" s="302">
        <f t="shared" ref="M393:M394" si="298">F398-F393</f>
        <v>1.6463886440785613E-2</v>
      </c>
      <c r="N393" s="302">
        <f t="shared" ref="N393:N394" si="299">SUM(K393:M393)</f>
        <v>0.45045628377878361</v>
      </c>
    </row>
    <row r="394" spans="1:14" x14ac:dyDescent="0.2">
      <c r="A394" s="282" t="s">
        <v>363</v>
      </c>
      <c r="B394" s="302">
        <f>SUM(B392:B393)</f>
        <v>11.833425764139418</v>
      </c>
      <c r="C394" s="299" t="str">
        <f>CONCATENATE("(",ROUND((B394/$H394)*100,1),")")</f>
        <v>(65.7)</v>
      </c>
      <c r="D394" s="302">
        <f>SUM(D392:D393)</f>
        <v>5.8471995634629765</v>
      </c>
      <c r="E394" s="299" t="str">
        <f>CONCATENATE("(",ROUND((D394/$H394)*100,1),")")</f>
        <v>(32.5)</v>
      </c>
      <c r="F394" s="302">
        <f>SUM(F392:F393)</f>
        <v>0.32837467239760387</v>
      </c>
      <c r="G394" s="299" t="str">
        <f>CONCATENATE("(",ROUND((F394/$H394)*100,1),")")</f>
        <v>(1.8)</v>
      </c>
      <c r="H394" s="302">
        <f>SUM(H392:H393)</f>
        <v>18.009</v>
      </c>
      <c r="I394" s="299" t="str">
        <f>CONCATENATE("(",ROUND((H394/$H394)*100,1),")")</f>
        <v>(100)</v>
      </c>
      <c r="K394" s="302">
        <f t="shared" si="296"/>
        <v>0.22210115255526652</v>
      </c>
      <c r="L394" s="302">
        <f t="shared" si="297"/>
        <v>0.34443496100392235</v>
      </c>
      <c r="M394" s="302">
        <f t="shared" si="298"/>
        <v>1.6463886440785613E-2</v>
      </c>
      <c r="N394" s="302">
        <f t="shared" si="299"/>
        <v>0.58299999999997443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6.226373008026747</v>
      </c>
      <c r="C397" s="299" t="str">
        <f>CONCATENATE("(",ROUND((B397/$H399)*100,1),")")</f>
        <v>(33.5)</v>
      </c>
      <c r="D397" s="302">
        <f>'Ind T6'!W162</f>
        <v>1.0878056014819584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7.3141786095087049</v>
      </c>
      <c r="I397" s="299" t="str">
        <f>CONCATENATE("(",ROUND((H397/$H399)*100,1),")")</f>
        <v>(39.3)</v>
      </c>
      <c r="K397" s="302">
        <f>B397-B387</f>
        <v>-3.5014876561335839E-2</v>
      </c>
      <c r="L397" s="302">
        <f>D397-D387</f>
        <v>0.20347765982995381</v>
      </c>
      <c r="M397" s="302">
        <f>F397-F387</f>
        <v>0</v>
      </c>
      <c r="N397" s="302">
        <f>SUM(K397:M397)</f>
        <v>0.16846278326861797</v>
      </c>
    </row>
    <row r="398" spans="1:14" x14ac:dyDescent="0.2">
      <c r="A398" s="282" t="s">
        <v>365</v>
      </c>
      <c r="B398" s="302">
        <f>'Ind T6'!V161</f>
        <v>5.8291539086679389</v>
      </c>
      <c r="C398" s="299" t="str">
        <f>CONCATENATE("(",ROUND((B398/$H399)*100,1),")")</f>
        <v>(31.4)</v>
      </c>
      <c r="D398" s="302">
        <f>'Ind T6'!W161</f>
        <v>5.103828922984941</v>
      </c>
      <c r="E398" s="299" t="str">
        <f>CONCATENATE("(",ROUND((D398/$H399)*100,1),")")</f>
        <v>(27.5)</v>
      </c>
      <c r="F398" s="302">
        <f>'Ind T6'!X161</f>
        <v>0.34483855883838949</v>
      </c>
      <c r="G398" s="299" t="str">
        <f>CONCATENATE("(",ROUND((F398/$H399)*100,1),")")</f>
        <v>(1.9)</v>
      </c>
      <c r="H398" s="302">
        <f t="shared" ref="H398" si="300">SUM(B398,D398,F398)</f>
        <v>11.277821390491269</v>
      </c>
      <c r="I398" s="299" t="str">
        <f>CONCATENATE("(",ROUND((H398/$H399)*100,1),")")</f>
        <v>(60.7)</v>
      </c>
      <c r="K398" s="302">
        <f t="shared" ref="K398:K399" si="301">B398-B388</f>
        <v>0.31968927183889484</v>
      </c>
      <c r="L398" s="302">
        <f t="shared" ref="L398:L399" si="302">D398-D388</f>
        <v>0.29174582754905476</v>
      </c>
      <c r="M398" s="302">
        <f t="shared" ref="M398:M399" si="303">F398-F388</f>
        <v>2.2102117343418437E-2</v>
      </c>
      <c r="N398" s="302">
        <f t="shared" ref="N398:N399" si="304">SUM(K398:M398)</f>
        <v>0.63353721673136798</v>
      </c>
    </row>
    <row r="399" spans="1:14" x14ac:dyDescent="0.2">
      <c r="A399" s="282" t="s">
        <v>363</v>
      </c>
      <c r="B399" s="302">
        <f>SUM(B397:B398)</f>
        <v>12.055526916694685</v>
      </c>
      <c r="C399" s="299" t="str">
        <f>CONCATENATE("(",ROUND((B399/$H399)*100,1),")")</f>
        <v>(64.8)</v>
      </c>
      <c r="D399" s="302">
        <f>SUM(D397:D398)</f>
        <v>6.1916345244668989</v>
      </c>
      <c r="E399" s="299" t="str">
        <f>CONCATENATE("(",ROUND((D399/$H399)*100,1),")")</f>
        <v>(33.3)</v>
      </c>
      <c r="F399" s="302">
        <f>SUM(F397:F398)</f>
        <v>0.34483855883838949</v>
      </c>
      <c r="G399" s="299" t="str">
        <f>CONCATENATE("(",ROUND((F399/$H399)*100,1),")")</f>
        <v>(1.9)</v>
      </c>
      <c r="H399" s="302">
        <f>SUM(H397:H398)</f>
        <v>18.591999999999974</v>
      </c>
      <c r="I399" s="299" t="str">
        <f>CONCATENATE("(",ROUND((H399/$H399)*100,1),")")</f>
        <v>(100)</v>
      </c>
      <c r="K399" s="302">
        <f t="shared" si="301"/>
        <v>0.284674395277559</v>
      </c>
      <c r="L399" s="302">
        <f t="shared" si="302"/>
        <v>0.49522348737900845</v>
      </c>
      <c r="M399" s="302">
        <f t="shared" si="303"/>
        <v>2.2102117343418437E-2</v>
      </c>
      <c r="N399" s="302">
        <f t="shared" si="304"/>
        <v>0.80199999999998584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7.7939717073610373</v>
      </c>
      <c r="C408" s="299" t="str">
        <f>CONCATENATE("(",ROUND((B408/$H410)*100,1),")")</f>
        <v>(19.4)</v>
      </c>
      <c r="D408" s="302">
        <f>'Ind T6'!M171</f>
        <v>2.2810795357503548</v>
      </c>
      <c r="E408" s="299" t="str">
        <f>CONCATENATE("(",ROUND((D408/$H410)*100,1),")")</f>
        <v>(5.7)</v>
      </c>
      <c r="F408" s="302">
        <f>'Ind T6'!N171</f>
        <v>1.2507004820369467</v>
      </c>
      <c r="G408" s="299" t="str">
        <f>CONCATENATE("(",ROUND((F408/$H410)*100,1),")")</f>
        <v>(3.1)</v>
      </c>
      <c r="H408" s="302">
        <f>SUM(B408,D408,F408)</f>
        <v>11.32575172514834</v>
      </c>
      <c r="I408" s="299" t="str">
        <f>CONCATENATE("(",ROUND((H408/$H410)*100,1),")")</f>
        <v>(28.2)</v>
      </c>
      <c r="K408" s="302">
        <f>B413-B408</f>
        <v>5.4704248088429885E-2</v>
      </c>
      <c r="L408" s="302">
        <f>D413-D408</f>
        <v>7.766139268057648E-2</v>
      </c>
      <c r="M408" s="302">
        <f>F413-F408</f>
        <v>5.0087559091139155E-2</v>
      </c>
      <c r="N408" s="302">
        <f>SUM(K408:M408)</f>
        <v>0.18245319986014552</v>
      </c>
    </row>
    <row r="409" spans="1:14" x14ac:dyDescent="0.2">
      <c r="A409" s="282" t="s">
        <v>365</v>
      </c>
      <c r="B409" s="302">
        <f>'Ind T6'!L170</f>
        <v>12.564958583471844</v>
      </c>
      <c r="C409" s="299" t="str">
        <f>CONCATENATE("(",ROUND((B409/$H410)*100,1),")")</f>
        <v>(31.3)</v>
      </c>
      <c r="D409" s="302">
        <f>'Ind T6'!M170</f>
        <v>14.741624215366624</v>
      </c>
      <c r="E409" s="299" t="str">
        <f>CONCATENATE("(",ROUND((D409/$H410)*100,1),")")</f>
        <v>(36.7)</v>
      </c>
      <c r="F409" s="302">
        <f>'Ind T6'!N170</f>
        <v>1.5676654760131803</v>
      </c>
      <c r="G409" s="299" t="str">
        <f>CONCATENATE("(",ROUND((F409/$H410)*100,1),")")</f>
        <v>(3.9)</v>
      </c>
      <c r="H409" s="302">
        <f t="shared" ref="H409" si="305">SUM(B409,D409,F409)</f>
        <v>28.874248274851649</v>
      </c>
      <c r="I409" s="299" t="str">
        <f>CONCATENATE("(",ROUND((H409/$H410)*100,1),")")</f>
        <v>(71.8)</v>
      </c>
      <c r="K409" s="302">
        <f t="shared" ref="K409:K410" si="306">B414-B409</f>
        <v>0.54060122324055371</v>
      </c>
      <c r="L409" s="302">
        <f t="shared" ref="L409:L410" si="307">D414-D409</f>
        <v>-2.3792967477247018E-2</v>
      </c>
      <c r="M409" s="302">
        <f t="shared" ref="M409:M410" si="308">F414-F409</f>
        <v>4.9738544376573213E-2</v>
      </c>
      <c r="N409" s="302">
        <f t="shared" ref="N409:N410" si="309">SUM(K409:M409)</f>
        <v>0.5665468001398799</v>
      </c>
    </row>
    <row r="410" spans="1:14" x14ac:dyDescent="0.2">
      <c r="A410" s="282" t="s">
        <v>363</v>
      </c>
      <c r="B410" s="302">
        <f>SUM(B408:B409)</f>
        <v>20.35893029083288</v>
      </c>
      <c r="C410" s="299" t="str">
        <f>CONCATENATE("(",ROUND((B410/$H410)*100,1),")")</f>
        <v>(50.6)</v>
      </c>
      <c r="D410" s="302">
        <f>SUM(D408:D409)</f>
        <v>17.022703751116978</v>
      </c>
      <c r="E410" s="299" t="str">
        <f>CONCATENATE("(",ROUND((D410/$H410)*100,1),")")</f>
        <v>(42.3)</v>
      </c>
      <c r="F410" s="302">
        <f>SUM(F408:F409)</f>
        <v>2.8183659580501272</v>
      </c>
      <c r="G410" s="299" t="str">
        <f>CONCATENATE("(",ROUND((F410/$H410)*100,1),")")</f>
        <v>(7)</v>
      </c>
      <c r="H410" s="302">
        <f>SUM(H408:H409)</f>
        <v>40.199999999999989</v>
      </c>
      <c r="I410" s="299" t="str">
        <f>CONCATENATE("(",ROUND((H410/$H410)*100,1),")")</f>
        <v>(100)</v>
      </c>
      <c r="K410" s="302">
        <f t="shared" si="306"/>
        <v>0.59530547132898448</v>
      </c>
      <c r="L410" s="302">
        <f t="shared" si="307"/>
        <v>5.3868425203329906E-2</v>
      </c>
      <c r="M410" s="302">
        <f t="shared" si="308"/>
        <v>9.9826103467711924E-2</v>
      </c>
      <c r="N410" s="302">
        <f t="shared" si="309"/>
        <v>0.74900000000002631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7.8486759554494672</v>
      </c>
      <c r="C413" s="299" t="str">
        <f>CONCATENATE("(",ROUND((B413/$H415)*100,1),")")</f>
        <v>(19.2)</v>
      </c>
      <c r="D413" s="302">
        <f>'Ind T6'!R171</f>
        <v>2.3587409284309313</v>
      </c>
      <c r="E413" s="299" t="str">
        <f>CONCATENATE("(",ROUND((D413/$H415)*100,1),")")</f>
        <v>(5.8)</v>
      </c>
      <c r="F413" s="302">
        <f>'Ind T6'!S171</f>
        <v>1.3007880411280859</v>
      </c>
      <c r="G413" s="299" t="str">
        <f>CONCATENATE("(",ROUND((F413/$H415)*100,1),")")</f>
        <v>(3.2)</v>
      </c>
      <c r="H413" s="302">
        <f>SUM(B413,D413,F413)</f>
        <v>11.508204925008485</v>
      </c>
      <c r="I413" s="299" t="str">
        <f>CONCATENATE("(",ROUND((H413/$H415)*100,1),")")</f>
        <v>(28.1)</v>
      </c>
      <c r="K413" s="302">
        <f>B418-B413</f>
        <v>0.15454579591157014</v>
      </c>
      <c r="L413" s="302">
        <f>D418-D413</f>
        <v>0.16218131132825331</v>
      </c>
      <c r="M413" s="302">
        <f>F418-F413</f>
        <v>0.10188699862723172</v>
      </c>
      <c r="N413" s="302">
        <f>SUM(K413:M413)</f>
        <v>0.41861410586705516</v>
      </c>
    </row>
    <row r="414" spans="1:14" x14ac:dyDescent="0.2">
      <c r="A414" s="282" t="s">
        <v>365</v>
      </c>
      <c r="B414" s="302">
        <f>'Ind T6'!Q170</f>
        <v>13.105559806712398</v>
      </c>
      <c r="C414" s="299" t="str">
        <f>CONCATENATE("(",ROUND((B414/$H415)*100,1),")")</f>
        <v>(32)</v>
      </c>
      <c r="D414" s="302">
        <f>'Ind T6'!R170</f>
        <v>14.717831247889377</v>
      </c>
      <c r="E414" s="299" t="str">
        <f>CONCATENATE("(",ROUND((D414/$H415)*100,1),")")</f>
        <v>(35.9)</v>
      </c>
      <c r="F414" s="302">
        <f>'Ind T6'!S170</f>
        <v>1.6174040203897535</v>
      </c>
      <c r="G414" s="299" t="str">
        <f>CONCATENATE("(",ROUND((F414/$H415)*100,1),")")</f>
        <v>(3.9)</v>
      </c>
      <c r="H414" s="302">
        <f t="shared" ref="H414" si="310">SUM(B414,D414,F414)</f>
        <v>29.440795074991527</v>
      </c>
      <c r="I414" s="299" t="str">
        <f>CONCATENATE("(",ROUND((H414/$H415)*100,1),")")</f>
        <v>(71.9)</v>
      </c>
      <c r="K414" s="302">
        <f t="shared" ref="K414:K415" si="311">B419-B414</f>
        <v>1.2401516086841884</v>
      </c>
      <c r="L414" s="302">
        <f t="shared" ref="L414:L415" si="312">D419-D414</f>
        <v>9.3148526832891321E-3</v>
      </c>
      <c r="M414" s="302">
        <f t="shared" ref="M414:M415" si="313">F419-F414</f>
        <v>7.6919432765395923E-2</v>
      </c>
      <c r="N414" s="302">
        <f t="shared" ref="N414:N415" si="314">SUM(K414:M414)</f>
        <v>1.3263858941328734</v>
      </c>
    </row>
    <row r="415" spans="1:14" x14ac:dyDescent="0.2">
      <c r="A415" s="282" t="s">
        <v>363</v>
      </c>
      <c r="B415" s="302">
        <f>SUM(B413:B414)</f>
        <v>20.954235762161865</v>
      </c>
      <c r="C415" s="299" t="str">
        <f>CONCATENATE("(",ROUND((B415/$H415)*100,1),")")</f>
        <v>(51.2)</v>
      </c>
      <c r="D415" s="302">
        <f>SUM(D413:D414)</f>
        <v>17.076572176320308</v>
      </c>
      <c r="E415" s="299" t="str">
        <f>CONCATENATE("(",ROUND((D415/$H415)*100,1),")")</f>
        <v>(41.7)</v>
      </c>
      <c r="F415" s="302">
        <f>SUM(F413:F414)</f>
        <v>2.9181920615178392</v>
      </c>
      <c r="G415" s="299" t="str">
        <f>CONCATENATE("(",ROUND((F415/$H415)*100,1),")")</f>
        <v>(7.1)</v>
      </c>
      <c r="H415" s="302">
        <f>SUM(H413:H414)</f>
        <v>40.949000000000012</v>
      </c>
      <c r="I415" s="299" t="str">
        <f>CONCATENATE("(",ROUND((H415/$H415)*100,1),")")</f>
        <v>(100)</v>
      </c>
      <c r="K415" s="302">
        <f t="shared" si="311"/>
        <v>1.3946974045957603</v>
      </c>
      <c r="L415" s="302">
        <f t="shared" si="312"/>
        <v>0.17149616401154333</v>
      </c>
      <c r="M415" s="302">
        <f t="shared" si="313"/>
        <v>0.17880643139262808</v>
      </c>
      <c r="N415" s="302">
        <f t="shared" si="314"/>
        <v>1.7449999999999317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8.0032217513610373</v>
      </c>
      <c r="C418" s="299" t="str">
        <f>CONCATENATE("(",ROUND((B418/$H420)*100,1),")")</f>
        <v>(18.7)</v>
      </c>
      <c r="D418" s="302">
        <f>'Ind T6'!W171</f>
        <v>2.5209222397591846</v>
      </c>
      <c r="E418" s="299" t="str">
        <f>CONCATENATE("(",ROUND((D418/$H420)*100,1),")")</f>
        <v>(5.9)</v>
      </c>
      <c r="F418" s="302">
        <f>'Ind T6'!X171</f>
        <v>1.4026750397553176</v>
      </c>
      <c r="G418" s="299" t="str">
        <f>CONCATENATE("(",ROUND((F418/$H420)*100,1),")")</f>
        <v>(3.3)</v>
      </c>
      <c r="H418" s="302">
        <f>SUM(B418,D418,F418)</f>
        <v>11.92681903087554</v>
      </c>
      <c r="I418" s="299" t="str">
        <f>CONCATENATE("(",ROUND((H418/$H420)*100,1),")")</f>
        <v>(27.9)</v>
      </c>
      <c r="K418" s="302">
        <f>B418-B408</f>
        <v>0.20925004400000002</v>
      </c>
      <c r="L418" s="302">
        <f>D418-D408</f>
        <v>0.23984270400882979</v>
      </c>
      <c r="M418" s="302">
        <f>F418-F408</f>
        <v>0.15197455771837087</v>
      </c>
      <c r="N418" s="302">
        <f>SUM(K418:M418)</f>
        <v>0.60106730572720068</v>
      </c>
    </row>
    <row r="419" spans="1:14" x14ac:dyDescent="0.2">
      <c r="A419" s="282" t="s">
        <v>365</v>
      </c>
      <c r="B419" s="302">
        <f>'Ind T6'!V170</f>
        <v>14.345711415396586</v>
      </c>
      <c r="C419" s="299" t="str">
        <f>CONCATENATE("(",ROUND((B419/$H420)*100,1),")")</f>
        <v>(33.6)</v>
      </c>
      <c r="D419" s="302">
        <f>'Ind T6'!W170</f>
        <v>14.727146100572666</v>
      </c>
      <c r="E419" s="299" t="str">
        <f>CONCATENATE("(",ROUND((D419/$H420)*100,1),")")</f>
        <v>(34.5)</v>
      </c>
      <c r="F419" s="302">
        <f>'Ind T6'!X170</f>
        <v>1.6943234531551494</v>
      </c>
      <c r="G419" s="299" t="str">
        <f>CONCATENATE("(",ROUND((F419/$H420)*100,1),")")</f>
        <v>(4)</v>
      </c>
      <c r="H419" s="302">
        <f t="shared" ref="H419" si="315">SUM(B419,D419,F419)</f>
        <v>30.767180969124404</v>
      </c>
      <c r="I419" s="299" t="str">
        <f>CONCATENATE("(",ROUND((H419/$H420)*100,1),")")</f>
        <v>(72.1)</v>
      </c>
      <c r="K419" s="302">
        <f t="shared" ref="K419:K420" si="316">B419-B409</f>
        <v>1.7807528319247421</v>
      </c>
      <c r="L419" s="302">
        <f t="shared" ref="L419:L420" si="317">D419-D409</f>
        <v>-1.4478114793957886E-2</v>
      </c>
      <c r="M419" s="302">
        <f t="shared" ref="M419:M420" si="318">F419-F409</f>
        <v>0.12665797714196914</v>
      </c>
      <c r="N419" s="302">
        <f t="shared" ref="N419:N420" si="319">SUM(K419:M419)</f>
        <v>1.8929326942727533</v>
      </c>
    </row>
    <row r="420" spans="1:14" x14ac:dyDescent="0.2">
      <c r="A420" s="282" t="s">
        <v>363</v>
      </c>
      <c r="B420" s="302">
        <f>SUM(B418:B419)</f>
        <v>22.348933166757625</v>
      </c>
      <c r="C420" s="299" t="str">
        <f>CONCATENATE("(",ROUND((B420/$H420)*100,1),")")</f>
        <v>(52.3)</v>
      </c>
      <c r="D420" s="302">
        <f>SUM(D418:D419)</f>
        <v>17.248068340331852</v>
      </c>
      <c r="E420" s="299" t="str">
        <f>CONCATENATE("(",ROUND((D420/$H420)*100,1),")")</f>
        <v>(40.4)</v>
      </c>
      <c r="F420" s="302">
        <f>SUM(F418:F419)</f>
        <v>3.0969984929104672</v>
      </c>
      <c r="G420" s="299" t="str">
        <f>CONCATENATE("(",ROUND((F420/$H420)*100,1),")")</f>
        <v>(7.3)</v>
      </c>
      <c r="H420" s="302">
        <f>SUM(H418:H419)</f>
        <v>42.693999999999946</v>
      </c>
      <c r="I420" s="299" t="str">
        <f>CONCATENATE("(",ROUND((H420/$H420)*100,1),")")</f>
        <v>(100)</v>
      </c>
      <c r="K420" s="302">
        <f t="shared" si="316"/>
        <v>1.9900028759247448</v>
      </c>
      <c r="L420" s="302">
        <f t="shared" si="317"/>
        <v>0.22536458921487323</v>
      </c>
      <c r="M420" s="302">
        <f t="shared" si="318"/>
        <v>0.27863253486034001</v>
      </c>
      <c r="N420" s="302">
        <f t="shared" si="319"/>
        <v>2.493999999999958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9.240503862221038</v>
      </c>
      <c r="C429" s="299" t="str">
        <f>CONCATENATE("(",ROUND((B429/$H431)*100,1),")")</f>
        <v>(13.5)</v>
      </c>
      <c r="D429" s="302">
        <f>'Ind T6'!M180</f>
        <v>2.7747878011816596</v>
      </c>
      <c r="E429" s="299" t="str">
        <f>CONCATENATE("(",ROUND((D429/$H431)*100,1),")")</f>
        <v>(4.1)</v>
      </c>
      <c r="F429" s="302">
        <f>'Ind T6'!N180</f>
        <v>2.4240400660621115</v>
      </c>
      <c r="G429" s="299" t="str">
        <f>CONCATENATE("(",ROUND((F429/$H431)*100,1),")")</f>
        <v>(3.5)</v>
      </c>
      <c r="H429" s="302">
        <f>SUM(B429,D429,F429)</f>
        <v>14.43933172946481</v>
      </c>
      <c r="I429" s="299" t="str">
        <f>CONCATENATE("(",ROUND((H429/$H431)*100,1),")")</f>
        <v>(21.1)</v>
      </c>
      <c r="K429" s="302">
        <f>B434-B429</f>
        <v>0.51936940016350164</v>
      </c>
      <c r="L429" s="302">
        <f>D434-D429</f>
        <v>0.22709462819279347</v>
      </c>
      <c r="M429" s="302">
        <f>F434-F429</f>
        <v>7.3975404259640776E-3</v>
      </c>
      <c r="N429" s="302">
        <f>SUM(K429:M429)</f>
        <v>0.75386156878225918</v>
      </c>
    </row>
    <row r="430" spans="1:14" x14ac:dyDescent="0.2">
      <c r="A430" s="282" t="s">
        <v>365</v>
      </c>
      <c r="B430" s="302">
        <f>'Ind T6'!L179</f>
        <v>27.6036053858416</v>
      </c>
      <c r="C430" s="299" t="str">
        <f>CONCATENATE("(",ROUND((B430/$H431)*100,1),")")</f>
        <v>(40.3)</v>
      </c>
      <c r="D430" s="302">
        <f>'Ind T6'!M179</f>
        <v>24.177455458450272</v>
      </c>
      <c r="E430" s="299" t="str">
        <f>CONCATENATE("(",ROUND((D430/$H431)*100,1),")")</f>
        <v>(35.3)</v>
      </c>
      <c r="F430" s="302">
        <f>'Ind T6'!N179</f>
        <v>2.2196074262432779</v>
      </c>
      <c r="G430" s="299" t="str">
        <f>CONCATENATE("(",ROUND((F430/$H431)*100,1),")")</f>
        <v>(3.2)</v>
      </c>
      <c r="H430" s="302">
        <f t="shared" ref="H430" si="320">SUM(B430,D430,F430)</f>
        <v>54.000668270535151</v>
      </c>
      <c r="I430" s="299" t="str">
        <f>CONCATENATE("(",ROUND((H430/$H431)*100,1),")")</f>
        <v>(78.9)</v>
      </c>
      <c r="K430" s="302">
        <f t="shared" ref="K430:K431" si="321">B435-B430</f>
        <v>2.3512385881544446</v>
      </c>
      <c r="L430" s="302">
        <f t="shared" ref="L430:L431" si="322">D435-D430</f>
        <v>0.55529625981361619</v>
      </c>
      <c r="M430" s="302">
        <f t="shared" ref="M430:M431" si="323">F435-F430</f>
        <v>0.26060358324975619</v>
      </c>
      <c r="N430" s="302">
        <f t="shared" ref="N430:N431" si="324">SUM(K430:M430)</f>
        <v>3.167138431217817</v>
      </c>
    </row>
    <row r="431" spans="1:14" x14ac:dyDescent="0.2">
      <c r="A431" s="282" t="s">
        <v>363</v>
      </c>
      <c r="B431" s="302">
        <f>SUM(B429:B430)</f>
        <v>36.844109248062637</v>
      </c>
      <c r="C431" s="299" t="str">
        <f>CONCATENATE("(",ROUND((B431/$H431)*100,1),")")</f>
        <v>(53.8)</v>
      </c>
      <c r="D431" s="302">
        <f>SUM(D429:D430)</f>
        <v>26.952243259631931</v>
      </c>
      <c r="E431" s="299" t="str">
        <f>CONCATENATE("(",ROUND((D431/$H431)*100,1),")")</f>
        <v>(39.4)</v>
      </c>
      <c r="F431" s="302">
        <f>SUM(F429:F430)</f>
        <v>4.643647492305389</v>
      </c>
      <c r="G431" s="299" t="str">
        <f>CONCATENATE("(",ROUND((F431/$H431)*100,1),")")</f>
        <v>(6.8)</v>
      </c>
      <c r="H431" s="302">
        <f>SUM(H429:H430)</f>
        <v>68.439999999999955</v>
      </c>
      <c r="I431" s="299" t="str">
        <f>CONCATENATE("(",ROUND((H431/$H431)*100,1),")")</f>
        <v>(100)</v>
      </c>
      <c r="K431" s="302">
        <f t="shared" si="321"/>
        <v>2.8706079883179498</v>
      </c>
      <c r="L431" s="302">
        <f t="shared" si="322"/>
        <v>0.78239088800641099</v>
      </c>
      <c r="M431" s="302">
        <f t="shared" si="323"/>
        <v>0.26800112367572027</v>
      </c>
      <c r="N431" s="302">
        <f t="shared" si="324"/>
        <v>3.9210000000000811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9.7598732623845397</v>
      </c>
      <c r="C434" s="299" t="str">
        <f>CONCATENATE("(",ROUND((B434/$H436)*100,1),")")</f>
        <v>(13.5)</v>
      </c>
      <c r="D434" s="302">
        <f>'Ind T6'!R180</f>
        <v>3.001882429374453</v>
      </c>
      <c r="E434" s="299" t="str">
        <f>CONCATENATE("(",ROUND((D434/$H436)*100,1),")")</f>
        <v>(4.1)</v>
      </c>
      <c r="F434" s="302">
        <f>'Ind T6'!S180</f>
        <v>2.4314376064880756</v>
      </c>
      <c r="G434" s="299" t="str">
        <f>CONCATENATE("(",ROUND((F434/$H436)*100,1),")")</f>
        <v>(3.4)</v>
      </c>
      <c r="H434" s="302">
        <f>SUM(B434,D434,F434)</f>
        <v>15.193193298247067</v>
      </c>
      <c r="I434" s="299" t="str">
        <f>CONCATENATE("(",ROUND((H434/$H436)*100,1),")")</f>
        <v>(21)</v>
      </c>
      <c r="K434" s="302">
        <f>B439-B434</f>
        <v>0.5217341071728594</v>
      </c>
      <c r="L434" s="302">
        <f>D439-D434</f>
        <v>0.28101222358346156</v>
      </c>
      <c r="M434" s="302">
        <f>F439-F434</f>
        <v>-0.13348532161801607</v>
      </c>
      <c r="N434" s="302">
        <f>SUM(K434:M434)</f>
        <v>0.66926100913830489</v>
      </c>
    </row>
    <row r="435" spans="1:14" x14ac:dyDescent="0.2">
      <c r="A435" s="282" t="s">
        <v>365</v>
      </c>
      <c r="B435" s="302">
        <f>'Ind T6'!Q179</f>
        <v>29.954843973996045</v>
      </c>
      <c r="C435" s="299" t="str">
        <f>CONCATENATE("(",ROUND((B435/$H436)*100,1),")")</f>
        <v>(41.4)</v>
      </c>
      <c r="D435" s="302">
        <f>'Ind T6'!R179</f>
        <v>24.732751718263888</v>
      </c>
      <c r="E435" s="299" t="str">
        <f>CONCATENATE("(",ROUND((D435/$H436)*100,1),")")</f>
        <v>(34.2)</v>
      </c>
      <c r="F435" s="302">
        <f>'Ind T6'!S179</f>
        <v>2.4802110094930341</v>
      </c>
      <c r="G435" s="299" t="str">
        <f>CONCATENATE("(",ROUND((F435/$H436)*100,1),")")</f>
        <v>(3.4)</v>
      </c>
      <c r="H435" s="302">
        <f t="shared" ref="H435" si="325">SUM(B435,D435,F435)</f>
        <v>57.167806701752966</v>
      </c>
      <c r="I435" s="299" t="str">
        <f>CONCATENATE("(",ROUND((H435/$H436)*100,1),")")</f>
        <v>(79)</v>
      </c>
      <c r="K435" s="302">
        <f t="shared" ref="K435:K436" si="326">B440-B435</f>
        <v>3.2839095940683656</v>
      </c>
      <c r="L435" s="302">
        <f t="shared" ref="L435:L436" si="327">D440-D435</f>
        <v>-0.57170487861310804</v>
      </c>
      <c r="M435" s="302">
        <f t="shared" ref="M435:M436" si="328">F440-F435</f>
        <v>0.34553427540642812</v>
      </c>
      <c r="N435" s="302">
        <f t="shared" ref="N435:N436" si="329">SUM(K435:M435)</f>
        <v>3.0577389908616857</v>
      </c>
    </row>
    <row r="436" spans="1:14" x14ac:dyDescent="0.2">
      <c r="A436" s="282" t="s">
        <v>363</v>
      </c>
      <c r="B436" s="302">
        <f>SUM(B434:B435)</f>
        <v>39.714717236380586</v>
      </c>
      <c r="C436" s="299" t="str">
        <f>CONCATENATE("(",ROUND((B436/$H436)*100,1),")")</f>
        <v>(54.9)</v>
      </c>
      <c r="D436" s="302">
        <f>SUM(D434:D435)</f>
        <v>27.734634147638342</v>
      </c>
      <c r="E436" s="299" t="str">
        <f>CONCATENATE("(",ROUND((D436/$H436)*100,1),")")</f>
        <v>(38.3)</v>
      </c>
      <c r="F436" s="302">
        <f>SUM(F434:F435)</f>
        <v>4.9116486159811092</v>
      </c>
      <c r="G436" s="299" t="str">
        <f>CONCATENATE("(",ROUND((F436/$H436)*100,1),")")</f>
        <v>(6.8)</v>
      </c>
      <c r="H436" s="302">
        <f>SUM(H434:H435)</f>
        <v>72.361000000000033</v>
      </c>
      <c r="I436" s="299" t="str">
        <f>CONCATENATE("(",ROUND((H436/$H436)*100,1),")")</f>
        <v>(100)</v>
      </c>
      <c r="K436" s="302">
        <f t="shared" si="326"/>
        <v>3.8056437012412232</v>
      </c>
      <c r="L436" s="302">
        <f t="shared" si="327"/>
        <v>-0.29069265502964825</v>
      </c>
      <c r="M436" s="302">
        <f t="shared" si="328"/>
        <v>0.21204895378841293</v>
      </c>
      <c r="N436" s="302">
        <f t="shared" si="329"/>
        <v>3.7269999999999879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10.281607369557399</v>
      </c>
      <c r="C439" s="299" t="str">
        <f>CONCATENATE("(",ROUND((B439/$H441)*100,1),")")</f>
        <v>(13.5)</v>
      </c>
      <c r="D439" s="302">
        <f>'Ind T6'!W180</f>
        <v>3.2828946529579146</v>
      </c>
      <c r="E439" s="299" t="str">
        <f>CONCATENATE("(",ROUND((D439/$H441)*100,1),")")</f>
        <v>(4.3)</v>
      </c>
      <c r="F439" s="302">
        <f>'Ind T6'!X180</f>
        <v>2.2979522848700595</v>
      </c>
      <c r="G439" s="299" t="str">
        <f>CONCATENATE("(",ROUND((F439/$H441)*100,1),")")</f>
        <v>(3)</v>
      </c>
      <c r="H439" s="302">
        <f>SUM(B439,D439,F439)</f>
        <v>15.862454307385374</v>
      </c>
      <c r="I439" s="299" t="str">
        <f>CONCATENATE("(",ROUND((H439/$H441)*100,1),")")</f>
        <v>(20.8)</v>
      </c>
      <c r="K439" s="302">
        <f>B439-B429</f>
        <v>1.041103507336361</v>
      </c>
      <c r="L439" s="302">
        <f>D439-D429</f>
        <v>0.50810685177625503</v>
      </c>
      <c r="M439" s="302">
        <f>F439-F429</f>
        <v>-0.126087781192052</v>
      </c>
      <c r="N439" s="302">
        <f>SUM(K439:M439)</f>
        <v>1.4231225779205641</v>
      </c>
    </row>
    <row r="440" spans="1:14" x14ac:dyDescent="0.2">
      <c r="A440" s="282" t="s">
        <v>365</v>
      </c>
      <c r="B440" s="302">
        <f>'Ind T6'!V179</f>
        <v>33.238753568064411</v>
      </c>
      <c r="C440" s="299" t="str">
        <f>CONCATENATE("(",ROUND((B440/$H441)*100,1),")")</f>
        <v>(43.7)</v>
      </c>
      <c r="D440" s="302">
        <f>'Ind T6'!W179</f>
        <v>24.16104683965078</v>
      </c>
      <c r="E440" s="299" t="str">
        <f>CONCATENATE("(",ROUND((D440/$H441)*100,1),")")</f>
        <v>(31.8)</v>
      </c>
      <c r="F440" s="302">
        <f>'Ind T6'!X179</f>
        <v>2.8257452848994622</v>
      </c>
      <c r="G440" s="299" t="str">
        <f>CONCATENATE("(",ROUND((F440/$H441)*100,1),")")</f>
        <v>(3.7)</v>
      </c>
      <c r="H440" s="302">
        <f t="shared" ref="H440" si="330">SUM(B440,D440,F440)</f>
        <v>60.225545692614652</v>
      </c>
      <c r="I440" s="299" t="str">
        <f>CONCATENATE("(",ROUND((H440/$H441)*100,1),")")</f>
        <v>(79.2)</v>
      </c>
      <c r="K440" s="302">
        <f t="shared" ref="K440:K441" si="331">B440-B430</f>
        <v>5.6351481822228102</v>
      </c>
      <c r="L440" s="302">
        <f t="shared" ref="L440:L441" si="332">D440-D430</f>
        <v>-1.6408618799491848E-2</v>
      </c>
      <c r="M440" s="302">
        <f t="shared" ref="M440:M441" si="333">F440-F430</f>
        <v>0.6061378586561843</v>
      </c>
      <c r="N440" s="302">
        <f t="shared" ref="N440:N441" si="334">SUM(K440:M440)</f>
        <v>6.2248774220795031</v>
      </c>
    </row>
    <row r="441" spans="1:14" x14ac:dyDescent="0.2">
      <c r="A441" s="282" t="s">
        <v>363</v>
      </c>
      <c r="B441" s="302">
        <f>SUM(B439:B440)</f>
        <v>43.52036093762181</v>
      </c>
      <c r="C441" s="299" t="str">
        <f>CONCATENATE("(",ROUND((B441/$H441)*100,1),")")</f>
        <v>(57.2)</v>
      </c>
      <c r="D441" s="302">
        <f>SUM(D439:D440)</f>
        <v>27.443941492608694</v>
      </c>
      <c r="E441" s="299" t="str">
        <f>CONCATENATE("(",ROUND((D441/$H441)*100,1),")")</f>
        <v>(36.1)</v>
      </c>
      <c r="F441" s="302">
        <f>SUM(F439:F440)</f>
        <v>5.1236975697695222</v>
      </c>
      <c r="G441" s="299" t="str">
        <f>CONCATENATE("(",ROUND((F441/$H441)*100,1),")")</f>
        <v>(6.7)</v>
      </c>
      <c r="H441" s="302">
        <f>SUM(H439:H440)</f>
        <v>76.088000000000022</v>
      </c>
      <c r="I441" s="299" t="str">
        <f>CONCATENATE("(",ROUND((H441/$H441)*100,1),")")</f>
        <v>(100)</v>
      </c>
      <c r="K441" s="302">
        <f t="shared" si="331"/>
        <v>6.676251689559173</v>
      </c>
      <c r="L441" s="302">
        <f t="shared" si="332"/>
        <v>0.49169823297676274</v>
      </c>
      <c r="M441" s="302">
        <f t="shared" si="333"/>
        <v>0.4800500774641332</v>
      </c>
      <c r="N441" s="302">
        <f t="shared" si="334"/>
        <v>7.648000000000069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3.2071862258025252</v>
      </c>
      <c r="C450" s="299" t="str">
        <f>CONCATENATE("(",ROUND((B450/$H452)*100,1),")")</f>
        <v>(18.6)</v>
      </c>
      <c r="D450" s="302">
        <f>'Ind T6'!M189</f>
        <v>2.4575170778690008</v>
      </c>
      <c r="E450" s="299" t="str">
        <f>CONCATENATE("(",ROUND((D450/$H452)*100,1),")")</f>
        <v>(14.2)</v>
      </c>
      <c r="F450" s="302">
        <f>'Ind T6'!N189</f>
        <v>3.0113205056319781</v>
      </c>
      <c r="G450" s="299" t="str">
        <f>CONCATENATE("(",ROUND((F450/$H452)*100,1),")")</f>
        <v>(17.4)</v>
      </c>
      <c r="H450" s="302">
        <f>SUM(B450,D450,F450)</f>
        <v>8.6760238093035049</v>
      </c>
      <c r="I450" s="299" t="str">
        <f>CONCATENATE("(",ROUND((H450/$H452)*100,1),")")</f>
        <v>(50.3)</v>
      </c>
      <c r="K450" s="302">
        <f>B455-B450</f>
        <v>8.4942627321441311E-2</v>
      </c>
      <c r="L450" s="302">
        <f>D455-D450</f>
        <v>0.1482539718301461</v>
      </c>
      <c r="M450" s="302">
        <f>F455-F450</f>
        <v>-0.23566614987538737</v>
      </c>
      <c r="N450" s="302">
        <f>SUM(K450:M450)</f>
        <v>-2.4695507237999514E-3</v>
      </c>
    </row>
    <row r="451" spans="1:14" x14ac:dyDescent="0.2">
      <c r="A451" s="282" t="s">
        <v>365</v>
      </c>
      <c r="B451" s="302">
        <f>'Ind T6'!L188</f>
        <v>2.899824174036683</v>
      </c>
      <c r="C451" s="299" t="str">
        <f>CONCATENATE("(",ROUND((B451/$H452)*100,1),")")</f>
        <v>(16.8)</v>
      </c>
      <c r="D451" s="302">
        <f>'Ind T6'!M188</f>
        <v>4.2941030400214562</v>
      </c>
      <c r="E451" s="299" t="str">
        <f>CONCATENATE("(",ROUND((D451/$H452)*100,1),")")</f>
        <v>(24.9)</v>
      </c>
      <c r="F451" s="302">
        <f>'Ind T6'!N188</f>
        <v>1.3940489766383555</v>
      </c>
      <c r="G451" s="299" t="str">
        <f>CONCATENATE("(",ROUND((F451/$H452)*100,1),")")</f>
        <v>(8.1)</v>
      </c>
      <c r="H451" s="302">
        <f t="shared" ref="H451" si="335">SUM(B451,D451,F451)</f>
        <v>8.5879761906964944</v>
      </c>
      <c r="I451" s="299" t="str">
        <f>CONCATENATE("(",ROUND((H451/$H452)*100,1),")")</f>
        <v>(49.7)</v>
      </c>
      <c r="K451" s="302">
        <f t="shared" ref="K451:K452" si="336">B456-B451</f>
        <v>-0.11758897310067118</v>
      </c>
      <c r="L451" s="302">
        <f t="shared" ref="L451:L452" si="337">D456-D451</f>
        <v>0.10823880825959087</v>
      </c>
      <c r="M451" s="302">
        <f t="shared" ref="M451:M452" si="338">F456-F451</f>
        <v>-0.17318028443510824</v>
      </c>
      <c r="N451" s="302">
        <f t="shared" ref="N451:N452" si="339">SUM(K451:M451)</f>
        <v>-0.18253044927618856</v>
      </c>
    </row>
    <row r="452" spans="1:14" x14ac:dyDescent="0.2">
      <c r="A452" s="282" t="s">
        <v>363</v>
      </c>
      <c r="B452" s="302">
        <f>SUM(B450:B451)</f>
        <v>6.1070103998392078</v>
      </c>
      <c r="C452" s="299" t="str">
        <f>CONCATENATE("(",ROUND((B452/$H452)*100,1),")")</f>
        <v>(35.4)</v>
      </c>
      <c r="D452" s="302">
        <f>SUM(D450:D451)</f>
        <v>6.7516201178904574</v>
      </c>
      <c r="E452" s="299" t="str">
        <f>CONCATENATE("(",ROUND((D452/$H452)*100,1),")")</f>
        <v>(39.1)</v>
      </c>
      <c r="F452" s="302">
        <f>SUM(F450:F451)</f>
        <v>4.4053694822703333</v>
      </c>
      <c r="G452" s="299" t="str">
        <f>CONCATENATE("(",ROUND((F452/$H452)*100,1),")")</f>
        <v>(25.5)</v>
      </c>
      <c r="H452" s="302">
        <f>SUM(H450:H451)</f>
        <v>17.263999999999999</v>
      </c>
      <c r="I452" s="299" t="str">
        <f>CONCATENATE("(",ROUND((H452/$H452)*100,1),")")</f>
        <v>(100)</v>
      </c>
      <c r="K452" s="302">
        <f t="shared" si="336"/>
        <v>-3.264634577922898E-2</v>
      </c>
      <c r="L452" s="302">
        <f t="shared" si="337"/>
        <v>0.25649278008973653</v>
      </c>
      <c r="M452" s="302">
        <f t="shared" si="338"/>
        <v>-0.40884643431049561</v>
      </c>
      <c r="N452" s="302">
        <f t="shared" si="339"/>
        <v>-0.18499999999998806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3.2921288531239665</v>
      </c>
      <c r="C455" s="299" t="str">
        <f>CONCATENATE("(",ROUND((B455/$H457)*100,1),")")</f>
        <v>(19.3)</v>
      </c>
      <c r="D455" s="302">
        <f>'Ind T6'!R189</f>
        <v>2.6057710496991469</v>
      </c>
      <c r="E455" s="299" t="str">
        <f>CONCATENATE("(",ROUND((D455/$H457)*100,1),")")</f>
        <v>(15.3)</v>
      </c>
      <c r="F455" s="302">
        <f>'Ind T6'!S189</f>
        <v>2.7756543557565907</v>
      </c>
      <c r="G455" s="299" t="str">
        <f>CONCATENATE("(",ROUND((F455/$H457)*100,1),")")</f>
        <v>(16.3)</v>
      </c>
      <c r="H455" s="302">
        <f>SUM(B455,D455,F455)</f>
        <v>8.6735542585797027</v>
      </c>
      <c r="I455" s="299" t="str">
        <f>CONCATENATE("(",ROUND((H455/$H457)*100,1),")")</f>
        <v>(50.8)</v>
      </c>
      <c r="K455" s="302">
        <f>B460-B455</f>
        <v>0.32938730774434122</v>
      </c>
      <c r="L455" s="302">
        <f>D460-D455</f>
        <v>0.36007213778319347</v>
      </c>
      <c r="M455" s="302">
        <f>F460-F455</f>
        <v>0.26340108198790624</v>
      </c>
      <c r="N455" s="302">
        <f>SUM(K455:M455)</f>
        <v>0.95286052751544092</v>
      </c>
    </row>
    <row r="456" spans="1:14" x14ac:dyDescent="0.2">
      <c r="A456" s="282" t="s">
        <v>365</v>
      </c>
      <c r="B456" s="302">
        <f>'Ind T6'!Q188</f>
        <v>2.7822352009360118</v>
      </c>
      <c r="C456" s="299" t="str">
        <f>CONCATENATE("(",ROUND((B456/$H457)*100,1),")")</f>
        <v>(16.3)</v>
      </c>
      <c r="D456" s="302">
        <f>'Ind T6'!R188</f>
        <v>4.402341848281047</v>
      </c>
      <c r="E456" s="299" t="str">
        <f>CONCATENATE("(",ROUND((D456/$H457)*100,1),")")</f>
        <v>(25.8)</v>
      </c>
      <c r="F456" s="302">
        <f>'Ind T6'!S188</f>
        <v>1.2208686922032472</v>
      </c>
      <c r="G456" s="299" t="str">
        <f>CONCATENATE("(",ROUND((F456/$H457)*100,1),")")</f>
        <v>(7.1)</v>
      </c>
      <c r="H456" s="302">
        <f t="shared" ref="H456" si="340">SUM(B456,D456,F456)</f>
        <v>8.4054457414203068</v>
      </c>
      <c r="I456" s="299" t="str">
        <f>CONCATENATE("(",ROUND((H456/$H457)*100,1),")")</f>
        <v>(49.2)</v>
      </c>
      <c r="K456" s="302">
        <f t="shared" ref="K456:K457" si="341">B461-B456</f>
        <v>6.7813101467673942E-2</v>
      </c>
      <c r="L456" s="302">
        <f t="shared" ref="L456:L457" si="342">D461-D456</f>
        <v>0.38683499321770842</v>
      </c>
      <c r="M456" s="302">
        <f t="shared" ref="M456:M457" si="343">F461-F456</f>
        <v>0.15049137779915767</v>
      </c>
      <c r="N456" s="302">
        <f t="shared" ref="N456:N457" si="344">SUM(K456:M456)</f>
        <v>0.60513947248454003</v>
      </c>
    </row>
    <row r="457" spans="1:14" x14ac:dyDescent="0.2">
      <c r="A457" s="282" t="s">
        <v>363</v>
      </c>
      <c r="B457" s="302">
        <f>SUM(B455:B456)</f>
        <v>6.0743640540599788</v>
      </c>
      <c r="C457" s="299" t="str">
        <f>CONCATENATE("(",ROUND((B457/$H457)*100,1),")")</f>
        <v>(35.6)</v>
      </c>
      <c r="D457" s="302">
        <f>SUM(D455:D456)</f>
        <v>7.0081128979801939</v>
      </c>
      <c r="E457" s="299" t="str">
        <f>CONCATENATE("(",ROUND((D457/$H457)*100,1),")")</f>
        <v>(41)</v>
      </c>
      <c r="F457" s="302">
        <f>SUM(F455:F456)</f>
        <v>3.9965230479598377</v>
      </c>
      <c r="G457" s="299" t="str">
        <f>CONCATENATE("(",ROUND((F457/$H457)*100,1),")")</f>
        <v>(23.4)</v>
      </c>
      <c r="H457" s="302">
        <f>SUM(H455:H456)</f>
        <v>17.079000000000008</v>
      </c>
      <c r="I457" s="299" t="str">
        <f>CONCATENATE("(",ROUND((H457/$H457)*100,1),")")</f>
        <v>(100)</v>
      </c>
      <c r="K457" s="302">
        <f t="shared" si="341"/>
        <v>0.39720040921201516</v>
      </c>
      <c r="L457" s="302">
        <f t="shared" si="342"/>
        <v>0.74690713100090189</v>
      </c>
      <c r="M457" s="302">
        <f t="shared" si="343"/>
        <v>0.41389245978706413</v>
      </c>
      <c r="N457" s="302">
        <f t="shared" si="344"/>
        <v>1.5579999999999812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3.6215161608683077</v>
      </c>
      <c r="C460" s="299" t="str">
        <f>CONCATENATE("(",ROUND((B460/$H462)*100,1),")")</f>
        <v>(19.4)</v>
      </c>
      <c r="D460" s="302">
        <f>'Ind T6'!W189</f>
        <v>2.9658431874823403</v>
      </c>
      <c r="E460" s="299" t="str">
        <f>CONCATENATE("(",ROUND((D460/$H462)*100,1),")")</f>
        <v>(15.9)</v>
      </c>
      <c r="F460" s="302">
        <f>'Ind T6'!X189</f>
        <v>3.0390554377444969</v>
      </c>
      <c r="G460" s="299" t="str">
        <f>CONCATENATE("(",ROUND((F460/$H462)*100,1),")")</f>
        <v>(16.3)</v>
      </c>
      <c r="H460" s="302">
        <f>SUM(B460,D460,F460)</f>
        <v>9.626414786095145</v>
      </c>
      <c r="I460" s="299" t="str">
        <f>CONCATENATE("(",ROUND((H460/$H462)*100,1),")")</f>
        <v>(51.7)</v>
      </c>
      <c r="K460" s="302">
        <f>B460-B450</f>
        <v>0.41432993506578253</v>
      </c>
      <c r="L460" s="302">
        <f>D460-D450</f>
        <v>0.50832610961333957</v>
      </c>
      <c r="M460" s="302">
        <f>F460-F450</f>
        <v>2.7734932112518873E-2</v>
      </c>
      <c r="N460" s="302">
        <f>SUM(K460:M460)</f>
        <v>0.95039097679164097</v>
      </c>
    </row>
    <row r="461" spans="1:14" x14ac:dyDescent="0.2">
      <c r="A461" s="282" t="s">
        <v>365</v>
      </c>
      <c r="B461" s="302">
        <f>'Ind T6'!V188</f>
        <v>2.8500483024036858</v>
      </c>
      <c r="C461" s="299" t="str">
        <f>CONCATENATE("(",ROUND((B461/$H462)*100,1),")")</f>
        <v>(15.3)</v>
      </c>
      <c r="D461" s="302">
        <f>'Ind T6'!W188</f>
        <v>4.7891768414987554</v>
      </c>
      <c r="E461" s="299" t="str">
        <f>CONCATENATE("(",ROUND((D461/$H462)*100,1),")")</f>
        <v>(25.7)</v>
      </c>
      <c r="F461" s="302">
        <f>'Ind T6'!X188</f>
        <v>1.3713600700024049</v>
      </c>
      <c r="G461" s="299" t="str">
        <f>CONCATENATE("(",ROUND((F461/$H462)*100,1),")")</f>
        <v>(7.4)</v>
      </c>
      <c r="H461" s="302">
        <f t="shared" ref="H461" si="345">SUM(B461,D461,F461)</f>
        <v>9.0105852139048466</v>
      </c>
      <c r="I461" s="299" t="str">
        <f>CONCATENATE("(",ROUND((H461/$H462)*100,1),")")</f>
        <v>(48.3)</v>
      </c>
      <c r="K461" s="302">
        <f t="shared" ref="K461:K462" si="346">B461-B451</f>
        <v>-4.9775871632997237E-2</v>
      </c>
      <c r="L461" s="302">
        <f t="shared" ref="L461:L462" si="347">D461-D451</f>
        <v>0.49507380147729929</v>
      </c>
      <c r="M461" s="302">
        <f t="shared" ref="M461:M462" si="348">F461-F451</f>
        <v>-2.2688906635950579E-2</v>
      </c>
      <c r="N461" s="302">
        <f t="shared" ref="N461:N462" si="349">SUM(K461:M461)</f>
        <v>0.42260902320835148</v>
      </c>
    </row>
    <row r="462" spans="1:14" x14ac:dyDescent="0.2">
      <c r="A462" s="282" t="s">
        <v>363</v>
      </c>
      <c r="B462" s="302">
        <f>SUM(B460:B461)</f>
        <v>6.471564463271994</v>
      </c>
      <c r="C462" s="299" t="str">
        <f>CONCATENATE("(",ROUND((B462/$H462)*100,1),")")</f>
        <v>(34.7)</v>
      </c>
      <c r="D462" s="302">
        <f>SUM(D460:D461)</f>
        <v>7.7550200289810958</v>
      </c>
      <c r="E462" s="299" t="str">
        <f>CONCATENATE("(",ROUND((D462/$H462)*100,1),")")</f>
        <v>(41.6)</v>
      </c>
      <c r="F462" s="302">
        <f>SUM(F460:F461)</f>
        <v>4.4104155077469018</v>
      </c>
      <c r="G462" s="299" t="str">
        <f>CONCATENATE("(",ROUND((F462/$H462)*100,1),")")</f>
        <v>(23.7)</v>
      </c>
      <c r="H462" s="302">
        <f>SUM(H460:H461)</f>
        <v>18.636999999999993</v>
      </c>
      <c r="I462" s="299" t="str">
        <f>CONCATENATE("(",ROUND((H462/$H462)*100,1),")")</f>
        <v>(100)</v>
      </c>
      <c r="K462" s="302">
        <f t="shared" si="346"/>
        <v>0.36455406343278618</v>
      </c>
      <c r="L462" s="302">
        <f t="shared" si="347"/>
        <v>1.0033999110906384</v>
      </c>
      <c r="M462" s="302">
        <f t="shared" si="348"/>
        <v>5.0460254765685164E-3</v>
      </c>
      <c r="N462" s="302">
        <f t="shared" si="349"/>
        <v>1.3729999999999931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2.7619588796991663</v>
      </c>
      <c r="C471" s="299" t="str">
        <f>CONCATENATE("(",ROUND((B471/$H473)*100,1),")")</f>
        <v>(20.4)</v>
      </c>
      <c r="D471" s="302">
        <f>'Ind T6'!M198</f>
        <v>1.1911035249687567</v>
      </c>
      <c r="E471" s="299" t="str">
        <f>CONCATENATE("(",ROUND((D471/$H473)*100,1),")")</f>
        <v>(8.8)</v>
      </c>
      <c r="F471" s="302">
        <f>'Ind T6'!N198</f>
        <v>0.71010789564661658</v>
      </c>
      <c r="G471" s="299" t="str">
        <f>CONCATENATE("(",ROUND((F471/$H473)*100,1),")")</f>
        <v>(5.2)</v>
      </c>
      <c r="H471" s="302">
        <f>SUM(B471,D471,F471)</f>
        <v>4.6631703003145395</v>
      </c>
      <c r="I471" s="299" t="str">
        <f>CONCATENATE("(",ROUND((H471/$H473)*100,1),")")</f>
        <v>(34.4)</v>
      </c>
      <c r="K471" s="302">
        <f>B476-B471</f>
        <v>3.2169244562237687E-2</v>
      </c>
      <c r="L471" s="302">
        <f>D476-D471</f>
        <v>-2.8668952111975621E-2</v>
      </c>
      <c r="M471" s="302">
        <f>F476-F471</f>
        <v>7.4790004132502252E-3</v>
      </c>
      <c r="N471" s="302">
        <f>SUM(K471:M471)</f>
        <v>1.0979292863512291E-2</v>
      </c>
    </row>
    <row r="472" spans="1:14" x14ac:dyDescent="0.2">
      <c r="A472" s="282" t="s">
        <v>365</v>
      </c>
      <c r="B472" s="302">
        <f>'Ind T6'!L197</f>
        <v>3.1243696433454113</v>
      </c>
      <c r="C472" s="299" t="str">
        <f>CONCATENATE("(",ROUND((B472/$H473)*100,1),")")</f>
        <v>(23.1)</v>
      </c>
      <c r="D472" s="302">
        <f>'Ind T6'!M197</f>
        <v>2.6221793777584024</v>
      </c>
      <c r="E472" s="299" t="str">
        <f>CONCATENATE("(",ROUND((D472/$H473)*100,1),")")</f>
        <v>(19.4)</v>
      </c>
      <c r="F472" s="302">
        <f>'Ind T6'!N197</f>
        <v>3.1362806785816595</v>
      </c>
      <c r="G472" s="299" t="str">
        <f>CONCATENATE("(",ROUND((F472/$H473)*100,1),")")</f>
        <v>(23.2)</v>
      </c>
      <c r="H472" s="302">
        <f t="shared" ref="H472" si="350">SUM(B472,D472,F472)</f>
        <v>8.8828296996854732</v>
      </c>
      <c r="I472" s="299" t="str">
        <f>CONCATENATE("(",ROUND((H472/$H473)*100,1),")")</f>
        <v>(65.6)</v>
      </c>
      <c r="K472" s="302">
        <f t="shared" ref="K472:K473" si="351">B477-B472</f>
        <v>-0.15971364926734832</v>
      </c>
      <c r="L472" s="302">
        <f t="shared" ref="L472:L473" si="352">D477-D472</f>
        <v>-9.0428841073574073E-2</v>
      </c>
      <c r="M472" s="302">
        <f t="shared" ref="M472:M473" si="353">F477-F472</f>
        <v>-5.4836802522599815E-2</v>
      </c>
      <c r="N472" s="302">
        <f t="shared" ref="N472:N473" si="354">SUM(K472:M472)</f>
        <v>-0.30497929286352221</v>
      </c>
    </row>
    <row r="473" spans="1:14" x14ac:dyDescent="0.2">
      <c r="A473" s="282" t="s">
        <v>363</v>
      </c>
      <c r="B473" s="302">
        <f>SUM(B471:B472)</f>
        <v>5.8863285230445772</v>
      </c>
      <c r="C473" s="299" t="str">
        <f>CONCATENATE("(",ROUND((B473/$H473)*100,1),")")</f>
        <v>(43.5)</v>
      </c>
      <c r="D473" s="302">
        <f>SUM(D471:D472)</f>
        <v>3.8132829027271589</v>
      </c>
      <c r="E473" s="299" t="str">
        <f>CONCATENATE("(",ROUND((D473/$H473)*100,1),")")</f>
        <v>(28.2)</v>
      </c>
      <c r="F473" s="302">
        <f>SUM(F471:F472)</f>
        <v>3.8463885742282762</v>
      </c>
      <c r="G473" s="299" t="str">
        <f>CONCATENATE("(",ROUND((F473/$H473)*100,1),")")</f>
        <v>(28.4)</v>
      </c>
      <c r="H473" s="302">
        <f>SUM(H471:H472)</f>
        <v>13.546000000000014</v>
      </c>
      <c r="I473" s="299" t="str">
        <f>CONCATENATE("(",ROUND((H473/$H473)*100,1),")")</f>
        <v>(100)</v>
      </c>
      <c r="K473" s="302">
        <f t="shared" si="351"/>
        <v>-0.12754440470511064</v>
      </c>
      <c r="L473" s="302">
        <f t="shared" si="352"/>
        <v>-0.11909779318554925</v>
      </c>
      <c r="M473" s="302">
        <f t="shared" si="353"/>
        <v>-4.7357802109349922E-2</v>
      </c>
      <c r="N473" s="302">
        <f t="shared" si="354"/>
        <v>-0.29400000000000981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2.794128124261404</v>
      </c>
      <c r="C476" s="299" t="str">
        <f>CONCATENATE("(",ROUND((B476/$H478)*100,1),")")</f>
        <v>(21.1)</v>
      </c>
      <c r="D476" s="302">
        <f>'Ind T6'!R198</f>
        <v>1.1624345728567811</v>
      </c>
      <c r="E476" s="299" t="str">
        <f>CONCATENATE("(",ROUND((D476/$H478)*100,1),")")</f>
        <v>(8.8)</v>
      </c>
      <c r="F476" s="302">
        <f>'Ind T6'!S198</f>
        <v>0.71758689605986681</v>
      </c>
      <c r="G476" s="299" t="str">
        <f>CONCATENATE("(",ROUND((F476/$H478)*100,1),")")</f>
        <v>(5.4)</v>
      </c>
      <c r="H476" s="302">
        <f>SUM(B476,D476,F476)</f>
        <v>4.6741495931780523</v>
      </c>
      <c r="I476" s="299" t="str">
        <f>CONCATENATE("(",ROUND((H476/$H478)*100,1),")")</f>
        <v>(35.3)</v>
      </c>
      <c r="K476" s="302">
        <f>B481-B476</f>
        <v>0.15479000740897142</v>
      </c>
      <c r="L476" s="302">
        <f>D481-D476</f>
        <v>1.2353404748953301E-2</v>
      </c>
      <c r="M476" s="302">
        <f>F481-F476</f>
        <v>3.6730302288419669E-2</v>
      </c>
      <c r="N476" s="302">
        <f>SUM(K476:M476)</f>
        <v>0.20387371444634439</v>
      </c>
    </row>
    <row r="477" spans="1:14" x14ac:dyDescent="0.2">
      <c r="A477" s="282" t="s">
        <v>365</v>
      </c>
      <c r="B477" s="302">
        <f>'Ind T6'!Q197</f>
        <v>2.964655994078063</v>
      </c>
      <c r="C477" s="299" t="str">
        <f>CONCATENATE("(",ROUND((B477/$H478)*100,1),")")</f>
        <v>(22.4)</v>
      </c>
      <c r="D477" s="302">
        <f>'Ind T6'!R197</f>
        <v>2.5317505366848283</v>
      </c>
      <c r="E477" s="299" t="str">
        <f>CONCATENATE("(",ROUND((D477/$H478)*100,1),")")</f>
        <v>(19.1)</v>
      </c>
      <c r="F477" s="302">
        <f>'Ind T6'!S197</f>
        <v>3.0814438760590597</v>
      </c>
      <c r="G477" s="299" t="str">
        <f>CONCATENATE("(",ROUND((F477/$H478)*100,1),")")</f>
        <v>(23.3)</v>
      </c>
      <c r="H477" s="302">
        <f t="shared" ref="H477" si="355">SUM(B477,D477,F477)</f>
        <v>8.5778504068219519</v>
      </c>
      <c r="I477" s="299" t="str">
        <f>CONCATENATE("(",ROUND((H477/$H478)*100,1),")")</f>
        <v>(64.7)</v>
      </c>
      <c r="K477" s="302">
        <f t="shared" ref="K477:K478" si="356">B482-B477</f>
        <v>-0.113958993023068</v>
      </c>
      <c r="L477" s="302">
        <f t="shared" ref="L477:L478" si="357">D482-D477</f>
        <v>-6.3044122472691644E-2</v>
      </c>
      <c r="M477" s="302">
        <f t="shared" ref="M477:M478" si="358">F482-F477</f>
        <v>-2.5870598950604951E-2</v>
      </c>
      <c r="N477" s="302">
        <f t="shared" ref="N477:N478" si="359">SUM(K477:M477)</f>
        <v>-0.20287371444636459</v>
      </c>
    </row>
    <row r="478" spans="1:14" x14ac:dyDescent="0.2">
      <c r="A478" s="282" t="s">
        <v>363</v>
      </c>
      <c r="B478" s="302">
        <f>SUM(B476:B477)</f>
        <v>5.7587841183394666</v>
      </c>
      <c r="C478" s="299" t="str">
        <f>CONCATENATE("(",ROUND((B478/$H478)*100,1),")")</f>
        <v>(43.5)</v>
      </c>
      <c r="D478" s="302">
        <f>SUM(D476:D477)</f>
        <v>3.6941851095416096</v>
      </c>
      <c r="E478" s="299" t="str">
        <f>CONCATENATE("(",ROUND((D478/$H478)*100,1),")")</f>
        <v>(27.9)</v>
      </c>
      <c r="F478" s="302">
        <f>SUM(F476:F477)</f>
        <v>3.7990307721189263</v>
      </c>
      <c r="G478" s="299" t="str">
        <f>CONCATENATE("(",ROUND((F478/$H478)*100,1),")")</f>
        <v>(28.7)</v>
      </c>
      <c r="H478" s="302">
        <f>SUM(H476:H477)</f>
        <v>13.252000000000004</v>
      </c>
      <c r="I478" s="299" t="str">
        <f>CONCATENATE("(",ROUND((H478/$H478)*100,1),")")</f>
        <v>(100)</v>
      </c>
      <c r="K478" s="302">
        <f t="shared" si="356"/>
        <v>4.0831014385903863E-2</v>
      </c>
      <c r="L478" s="302">
        <f t="shared" si="357"/>
        <v>-5.0690717723738565E-2</v>
      </c>
      <c r="M478" s="302">
        <f t="shared" si="358"/>
        <v>1.0859703337815052E-2</v>
      </c>
      <c r="N478" s="302">
        <f t="shared" si="359"/>
        <v>9.9999999998034994E-4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2.9489181316703754</v>
      </c>
      <c r="C481" s="299" t="str">
        <f>CONCATENATE("(",ROUND((B481/$H483)*100,1),")")</f>
        <v>(22.3)</v>
      </c>
      <c r="D481" s="302">
        <f>'Ind T6'!W198</f>
        <v>1.1747879776057344</v>
      </c>
      <c r="E481" s="299" t="str">
        <f>CONCATENATE("(",ROUND((D481/$H483)*100,1),")")</f>
        <v>(8.9)</v>
      </c>
      <c r="F481" s="302">
        <f>'Ind T6'!X198</f>
        <v>0.75431719834828648</v>
      </c>
      <c r="G481" s="299" t="str">
        <f>CONCATENATE("(",ROUND((F481/$H483)*100,1),")")</f>
        <v>(5.7)</v>
      </c>
      <c r="H481" s="302">
        <f>SUM(B481,D481,F481)</f>
        <v>4.8780233076243968</v>
      </c>
      <c r="I481" s="299" t="str">
        <f>CONCATENATE("(",ROUND((H481/$H483)*100,1),")")</f>
        <v>(36.8)</v>
      </c>
      <c r="K481" s="302">
        <f>B481-B471</f>
        <v>0.18695925197120911</v>
      </c>
      <c r="L481" s="302">
        <f>D481-D471</f>
        <v>-1.631554736302232E-2</v>
      </c>
      <c r="M481" s="302">
        <f>F481-F471</f>
        <v>4.4209302701669895E-2</v>
      </c>
      <c r="N481" s="302">
        <f>SUM(K481:M481)</f>
        <v>0.21485300730985668</v>
      </c>
    </row>
    <row r="482" spans="1:14" x14ac:dyDescent="0.2">
      <c r="A482" s="282" t="s">
        <v>365</v>
      </c>
      <c r="B482" s="302">
        <f>'Ind T6'!V197</f>
        <v>2.850697001054995</v>
      </c>
      <c r="C482" s="299" t="str">
        <f>CONCATENATE("(",ROUND((B482/$H483)*100,1),")")</f>
        <v>(21.5)</v>
      </c>
      <c r="D482" s="302">
        <f>'Ind T6'!W197</f>
        <v>2.4687064142121367</v>
      </c>
      <c r="E482" s="299" t="str">
        <f>CONCATENATE("(",ROUND((D482/$H483)*100,1),")")</f>
        <v>(18.6)</v>
      </c>
      <c r="F482" s="302">
        <f>'Ind T6'!X197</f>
        <v>3.0555732771084547</v>
      </c>
      <c r="G482" s="299" t="str">
        <f>CONCATENATE("(",ROUND((F482/$H483)*100,1),")")</f>
        <v>(23.1)</v>
      </c>
      <c r="H482" s="302">
        <f t="shared" ref="H482" si="360">SUM(B482,D482,F482)</f>
        <v>8.3749766923755864</v>
      </c>
      <c r="I482" s="299" t="str">
        <f>CONCATENATE("(",ROUND((H482/$H483)*100,1),")")</f>
        <v>(63.2)</v>
      </c>
      <c r="K482" s="302">
        <f t="shared" ref="K482:K483" si="361">B482-B472</f>
        <v>-0.27367264229041632</v>
      </c>
      <c r="L482" s="302">
        <f t="shared" ref="L482:L483" si="362">D482-D472</f>
        <v>-0.15347296354626572</v>
      </c>
      <c r="M482" s="302">
        <f t="shared" ref="M482:M483" si="363">F482-F472</f>
        <v>-8.0707401473204765E-2</v>
      </c>
      <c r="N482" s="302">
        <f t="shared" ref="N482:N483" si="364">SUM(K482:M482)</f>
        <v>-0.50785300730988681</v>
      </c>
    </row>
    <row r="483" spans="1:14" x14ac:dyDescent="0.2">
      <c r="A483" s="282" t="s">
        <v>363</v>
      </c>
      <c r="B483" s="302">
        <f>SUM(B481:B482)</f>
        <v>5.7996151327253704</v>
      </c>
      <c r="C483" s="299" t="str">
        <f>CONCATENATE("(",ROUND((B483/$H483)*100,1),")")</f>
        <v>(43.8)</v>
      </c>
      <c r="D483" s="302">
        <f>SUM(D481:D482)</f>
        <v>3.643494391817871</v>
      </c>
      <c r="E483" s="299" t="str">
        <f>CONCATENATE("(",ROUND((D483/$H483)*100,1),")")</f>
        <v>(27.5)</v>
      </c>
      <c r="F483" s="302">
        <f>SUM(F481:F482)</f>
        <v>3.8098904754567413</v>
      </c>
      <c r="G483" s="299" t="str">
        <f>CONCATENATE("(",ROUND((F483/$H483)*100,1),")")</f>
        <v>(28.7)</v>
      </c>
      <c r="H483" s="302">
        <f>SUM(H481:H482)</f>
        <v>13.252999999999982</v>
      </c>
      <c r="I483" s="299" t="str">
        <f>CONCATENATE("(",ROUND((H483/$H483)*100,1),")")</f>
        <v>(100)</v>
      </c>
      <c r="K483" s="302">
        <f t="shared" si="361"/>
        <v>-8.6713390319206773E-2</v>
      </c>
      <c r="L483" s="302">
        <f t="shared" si="362"/>
        <v>-0.16978851090928782</v>
      </c>
      <c r="M483" s="302">
        <f t="shared" si="363"/>
        <v>-3.649809877153487E-2</v>
      </c>
      <c r="N483" s="302">
        <f t="shared" si="364"/>
        <v>-0.29300000000002946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Stoke-on-Trent and Staffordshire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0.93779353784845976</v>
      </c>
      <c r="C8" s="300">
        <v>0.63512051950859905</v>
      </c>
      <c r="D8" s="300">
        <v>0.5143798581988126</v>
      </c>
      <c r="E8" s="300">
        <f>SUM(B8:D8)</f>
        <v>2.0872939155558714</v>
      </c>
      <c r="F8" s="300"/>
      <c r="G8" s="300">
        <v>0.7095481607014934</v>
      </c>
      <c r="H8" s="300">
        <v>0.47352602491491591</v>
      </c>
      <c r="I8" s="300">
        <v>0.74913214225261859</v>
      </c>
      <c r="J8" s="300">
        <f>SUM(G8:I8)</f>
        <v>1.9322063278690278</v>
      </c>
      <c r="K8" s="300"/>
      <c r="L8" s="300">
        <v>0.89641434035912626</v>
      </c>
      <c r="M8" s="300">
        <v>4.3309183629598076E-2</v>
      </c>
      <c r="N8" s="300">
        <v>0.66528909305947581</v>
      </c>
      <c r="O8" s="300">
        <f>SUM(L8:N8)</f>
        <v>1.6050126170482002</v>
      </c>
      <c r="P8" s="300"/>
      <c r="Q8" s="300">
        <v>0.93585242053342022</v>
      </c>
      <c r="R8" s="300">
        <v>4.3901543755289672E-2</v>
      </c>
      <c r="S8" s="300">
        <v>0.70456623878465552</v>
      </c>
      <c r="T8" s="300">
        <f>SUM(Q8:S8)</f>
        <v>1.6843202030733653</v>
      </c>
      <c r="U8" s="300"/>
      <c r="V8" s="300">
        <v>0.92962975998864328</v>
      </c>
      <c r="W8" s="300">
        <v>4.0474550711508871E-2</v>
      </c>
      <c r="X8" s="300">
        <v>0.72147492773826316</v>
      </c>
      <c r="Y8" s="300">
        <f>SUM(V8:X8)</f>
        <v>1.6915792384384152</v>
      </c>
    </row>
    <row r="9" spans="1:25" x14ac:dyDescent="0.2">
      <c r="A9" s="260" t="s">
        <v>364</v>
      </c>
      <c r="B9" s="300">
        <v>2.6135835668372693</v>
      </c>
      <c r="C9" s="300">
        <v>0.64744099515192444</v>
      </c>
      <c r="D9" s="300">
        <v>3.0786815224549202</v>
      </c>
      <c r="E9" s="300">
        <f t="shared" ref="E9:E10" si="0">SUM(B9:D9)</f>
        <v>6.3397060844441135</v>
      </c>
      <c r="F9" s="300"/>
      <c r="G9" s="300">
        <v>2.94636063511585</v>
      </c>
      <c r="H9" s="300">
        <v>0.34546020235093772</v>
      </c>
      <c r="I9" s="300">
        <v>2.0149728346641873</v>
      </c>
      <c r="J9" s="300">
        <f t="shared" ref="J9:J10" si="1">SUM(G9:I9)</f>
        <v>5.3067936721309756</v>
      </c>
      <c r="K9" s="300"/>
      <c r="L9" s="300">
        <v>1.5842156328548529</v>
      </c>
      <c r="M9" s="300">
        <v>4.0093155141874622E-2</v>
      </c>
      <c r="N9" s="300">
        <v>1.6476785949550685</v>
      </c>
      <c r="O9" s="300">
        <f t="shared" ref="O9:O10" si="2">SUM(L9:N9)</f>
        <v>3.2719873829517958</v>
      </c>
      <c r="P9" s="300"/>
      <c r="Q9" s="300">
        <v>1.7098045138321269</v>
      </c>
      <c r="R9" s="300">
        <v>4.2188312778609779E-2</v>
      </c>
      <c r="S9" s="300">
        <v>1.6686869703159015</v>
      </c>
      <c r="T9" s="300">
        <f t="shared" ref="T9:T10" si="3">SUM(Q9:S9)</f>
        <v>3.4206797969266383</v>
      </c>
      <c r="U9" s="300"/>
      <c r="V9" s="300">
        <v>1.842769888176307</v>
      </c>
      <c r="W9" s="300">
        <v>4.218775920630511E-2</v>
      </c>
      <c r="X9" s="300">
        <v>1.5354631141789659</v>
      </c>
      <c r="Y9" s="300">
        <f t="shared" ref="Y9:Y10" si="4">SUM(V9:X9)</f>
        <v>3.4204207615615783</v>
      </c>
    </row>
    <row r="10" spans="1:25" x14ac:dyDescent="0.2">
      <c r="A10" s="264" t="s">
        <v>363</v>
      </c>
      <c r="B10" s="301">
        <f>SUM(B8:B9)</f>
        <v>3.551377104685729</v>
      </c>
      <c r="C10" s="301">
        <f t="shared" ref="C10:D10" si="5">SUM(C8:C9)</f>
        <v>1.2825615146605234</v>
      </c>
      <c r="D10" s="301">
        <f t="shared" si="5"/>
        <v>3.593061380653733</v>
      </c>
      <c r="E10" s="301">
        <f t="shared" si="0"/>
        <v>8.4269999999999854</v>
      </c>
      <c r="F10" s="301"/>
      <c r="G10" s="301">
        <f>SUM(G8:G9)</f>
        <v>3.6559087958173433</v>
      </c>
      <c r="H10" s="301">
        <f t="shared" ref="H10" si="6">SUM(H8:H9)</f>
        <v>0.81898622726585368</v>
      </c>
      <c r="I10" s="301">
        <f t="shared" ref="I10" si="7">SUM(I8:I9)</f>
        <v>2.7641049769168058</v>
      </c>
      <c r="J10" s="301">
        <f t="shared" si="1"/>
        <v>7.2390000000000025</v>
      </c>
      <c r="K10" s="301"/>
      <c r="L10" s="301">
        <f>SUM(L8:L9)</f>
        <v>2.4806299732139792</v>
      </c>
      <c r="M10" s="301">
        <f t="shared" ref="M10" si="8">SUM(M8:M9)</f>
        <v>8.3402338771472698E-2</v>
      </c>
      <c r="N10" s="301">
        <f t="shared" ref="N10" si="9">SUM(N8:N9)</f>
        <v>2.3129676880145444</v>
      </c>
      <c r="O10" s="301">
        <f t="shared" si="2"/>
        <v>4.8769999999999962</v>
      </c>
      <c r="P10" s="301"/>
      <c r="Q10" s="301">
        <f>SUM(Q8:Q9)</f>
        <v>2.6456569343655474</v>
      </c>
      <c r="R10" s="301">
        <f t="shared" ref="R10" si="10">SUM(R8:R9)</f>
        <v>8.6089856533899445E-2</v>
      </c>
      <c r="S10" s="301">
        <f t="shared" ref="S10" si="11">SUM(S8:S9)</f>
        <v>2.3732532091005569</v>
      </c>
      <c r="T10" s="301">
        <f t="shared" si="3"/>
        <v>5.105000000000004</v>
      </c>
      <c r="U10" s="301"/>
      <c r="V10" s="301">
        <f>SUM(V8:V9)</f>
        <v>2.7723996481649502</v>
      </c>
      <c r="W10" s="301">
        <f t="shared" ref="W10" si="12">SUM(W8:W9)</f>
        <v>8.2662309917813981E-2</v>
      </c>
      <c r="X10" s="301">
        <f t="shared" ref="X10" si="13">SUM(X8:X9)</f>
        <v>2.2569380419172291</v>
      </c>
      <c r="Y10" s="301">
        <f t="shared" si="4"/>
        <v>5.111999999999993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2.1159420289798565E-2</v>
      </c>
      <c r="C17" s="300">
        <v>3.1258234519406787E-3</v>
      </c>
      <c r="D17" s="300">
        <v>2.4044795784183102E-4</v>
      </c>
      <c r="E17" s="300">
        <f>SUM(B17:D17)</f>
        <v>2.4525691699581076E-2</v>
      </c>
      <c r="F17" s="300"/>
      <c r="G17" s="300">
        <v>4.5105612019770966E-2</v>
      </c>
      <c r="H17" s="300">
        <v>2.1011931064987149E-2</v>
      </c>
      <c r="I17" s="300">
        <v>2.8015908087189684E-4</v>
      </c>
      <c r="J17" s="300">
        <f>SUM(G17:I17)</f>
        <v>6.6397702165630013E-2</v>
      </c>
      <c r="K17" s="300"/>
      <c r="L17" s="300">
        <v>9.5822864322730475E-2</v>
      </c>
      <c r="M17" s="300">
        <v>1.4698492462376467E-2</v>
      </c>
      <c r="N17" s="300">
        <v>0</v>
      </c>
      <c r="O17" s="300">
        <f>SUM(L17:N17)</f>
        <v>0.11052135678510694</v>
      </c>
      <c r="P17" s="300"/>
      <c r="Q17" s="300">
        <v>6.8447177195932393E-2</v>
      </c>
      <c r="R17" s="300">
        <v>1.0821688093950187E-2</v>
      </c>
      <c r="S17" s="300">
        <v>0</v>
      </c>
      <c r="T17" s="300">
        <f>SUM(Q17:S17)</f>
        <v>7.9268865289882584E-2</v>
      </c>
      <c r="U17" s="300"/>
      <c r="V17" s="300">
        <v>3.9739809194698758E-2</v>
      </c>
      <c r="W17" s="300">
        <v>6.7909800520602045E-3</v>
      </c>
      <c r="X17" s="300">
        <v>0</v>
      </c>
      <c r="Y17" s="300">
        <f>SUM(V17:X17)</f>
        <v>4.6530789246758963E-2</v>
      </c>
    </row>
    <row r="18" spans="1:25" x14ac:dyDescent="0.2">
      <c r="A18" s="260" t="s">
        <v>364</v>
      </c>
      <c r="B18" s="300">
        <v>0.14691370224046996</v>
      </c>
      <c r="C18" s="300">
        <v>4.8089591568186341E-4</v>
      </c>
      <c r="D18" s="300">
        <v>0.19307971014426772</v>
      </c>
      <c r="E18" s="300">
        <f t="shared" ref="E18:E19" si="14">SUM(B18:D18)</f>
        <v>0.34047430830041958</v>
      </c>
      <c r="F18" s="300"/>
      <c r="G18" s="300">
        <v>0.36280600971974636</v>
      </c>
      <c r="H18" s="300">
        <v>5.3230225364615689E-3</v>
      </c>
      <c r="I18" s="300">
        <v>0.19947326557816222</v>
      </c>
      <c r="J18" s="300">
        <f t="shared" ref="J18:J19" si="15">SUM(G18:I18)</f>
        <v>0.56760229783437011</v>
      </c>
      <c r="K18" s="300"/>
      <c r="L18" s="300">
        <v>0.55515075376760969</v>
      </c>
      <c r="M18" s="300">
        <v>9.3278894472843942E-3</v>
      </c>
      <c r="N18" s="300">
        <v>0</v>
      </c>
      <c r="O18" s="300">
        <f t="shared" ref="O18:O19" si="16">SUM(L18:N18)</f>
        <v>0.56447864321489405</v>
      </c>
      <c r="P18" s="300"/>
      <c r="Q18" s="300">
        <v>0.39796757965143481</v>
      </c>
      <c r="R18" s="300">
        <v>6.7635550586820133E-3</v>
      </c>
      <c r="S18" s="300">
        <v>0</v>
      </c>
      <c r="T18" s="300">
        <f t="shared" ref="T18:T19" si="17">SUM(Q18:S18)</f>
        <v>0.40473113471011685</v>
      </c>
      <c r="U18" s="300"/>
      <c r="V18" s="300">
        <v>0.23894189071855626</v>
      </c>
      <c r="W18" s="300">
        <v>4.5273200346848744E-3</v>
      </c>
      <c r="X18" s="300">
        <v>0</v>
      </c>
      <c r="Y18" s="300">
        <f t="shared" ref="Y18:Y19" si="18">SUM(V18:X18)</f>
        <v>0.24346921075324113</v>
      </c>
    </row>
    <row r="19" spans="1:25" x14ac:dyDescent="0.2">
      <c r="A19" s="264" t="s">
        <v>363</v>
      </c>
      <c r="B19" s="301">
        <f>SUM(B17:B18)</f>
        <v>0.16807312253026852</v>
      </c>
      <c r="C19" s="301">
        <f t="shared" ref="C19" si="19">SUM(C17:C18)</f>
        <v>3.6067193676225422E-3</v>
      </c>
      <c r="D19" s="301">
        <f t="shared" ref="D19" si="20">SUM(D17:D18)</f>
        <v>0.19332015810210956</v>
      </c>
      <c r="E19" s="301">
        <f t="shared" si="14"/>
        <v>0.36500000000000066</v>
      </c>
      <c r="F19" s="301"/>
      <c r="G19" s="301">
        <f>SUM(G17:G18)</f>
        <v>0.40791162173951734</v>
      </c>
      <c r="H19" s="301">
        <f t="shared" ref="H19" si="21">SUM(H17:H18)</f>
        <v>2.6334953601448718E-2</v>
      </c>
      <c r="I19" s="301">
        <f t="shared" ref="I19" si="22">SUM(I17:I18)</f>
        <v>0.19975342465903412</v>
      </c>
      <c r="J19" s="301">
        <f t="shared" si="15"/>
        <v>0.63400000000000012</v>
      </c>
      <c r="K19" s="301"/>
      <c r="L19" s="301">
        <f>SUM(L17:L18)</f>
        <v>0.65097361809034016</v>
      </c>
      <c r="M19" s="301">
        <f t="shared" ref="M19" si="23">SUM(M17:M18)</f>
        <v>2.402638190966086E-2</v>
      </c>
      <c r="N19" s="301">
        <f t="shared" ref="N19" si="24">SUM(N17:N18)</f>
        <v>0</v>
      </c>
      <c r="O19" s="301">
        <f t="shared" si="16"/>
        <v>0.67500000000000104</v>
      </c>
      <c r="P19" s="301"/>
      <c r="Q19" s="301">
        <f>SUM(Q17:Q18)</f>
        <v>0.46641475684736722</v>
      </c>
      <c r="R19" s="301">
        <f t="shared" ref="R19" si="25">SUM(R17:R18)</f>
        <v>1.7585243152632199E-2</v>
      </c>
      <c r="S19" s="301">
        <f t="shared" ref="S19" si="26">SUM(S17:S18)</f>
        <v>0</v>
      </c>
      <c r="T19" s="301">
        <f t="shared" si="17"/>
        <v>0.48399999999999943</v>
      </c>
      <c r="U19" s="301"/>
      <c r="V19" s="301">
        <f>SUM(V17:V18)</f>
        <v>0.27868169991325503</v>
      </c>
      <c r="W19" s="301">
        <f t="shared" ref="W19" si="27">SUM(W17:W18)</f>
        <v>1.131830008674508E-2</v>
      </c>
      <c r="X19" s="301">
        <f t="shared" ref="X19" si="28">SUM(X17:X18)</f>
        <v>0</v>
      </c>
      <c r="Y19" s="301">
        <f t="shared" si="18"/>
        <v>0.29000000000000009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2.033136023401517</v>
      </c>
      <c r="C26" s="300">
        <v>0.53967690555702996</v>
      </c>
      <c r="D26" s="300">
        <v>0.1419974877638715</v>
      </c>
      <c r="E26" s="300">
        <f>SUM(B26:D26)</f>
        <v>2.7148104167224183</v>
      </c>
      <c r="F26" s="300"/>
      <c r="G26" s="300">
        <v>1.816066411228499</v>
      </c>
      <c r="H26" s="300">
        <v>0.47844421224755374</v>
      </c>
      <c r="I26" s="300">
        <v>0.12782378381947951</v>
      </c>
      <c r="J26" s="300">
        <f>SUM(G26:I26)</f>
        <v>2.4223344072955322</v>
      </c>
      <c r="K26" s="300"/>
      <c r="L26" s="300">
        <v>1.8773540141710598</v>
      </c>
      <c r="M26" s="300">
        <v>0.46129630498288376</v>
      </c>
      <c r="N26" s="300">
        <v>0.11753173859672651</v>
      </c>
      <c r="O26" s="300">
        <f>SUM(L26:N26)</f>
        <v>2.4561820577506701</v>
      </c>
      <c r="P26" s="300"/>
      <c r="Q26" s="300">
        <v>1.9575568165688553</v>
      </c>
      <c r="R26" s="300">
        <v>0.46284053639614636</v>
      </c>
      <c r="S26" s="300">
        <v>0.12133529736219797</v>
      </c>
      <c r="T26" s="300">
        <f>SUM(Q26:S26)</f>
        <v>2.5417326503271997</v>
      </c>
      <c r="U26" s="300"/>
      <c r="V26" s="300">
        <v>2.0088807309708776</v>
      </c>
      <c r="W26" s="300">
        <v>0.44141325479115345</v>
      </c>
      <c r="X26" s="300">
        <v>0.1215091066779076</v>
      </c>
      <c r="Y26" s="300">
        <f>SUM(V26:X26)</f>
        <v>2.5718030924399384</v>
      </c>
    </row>
    <row r="27" spans="1:25" x14ac:dyDescent="0.2">
      <c r="A27" s="260" t="s">
        <v>364</v>
      </c>
      <c r="B27" s="300">
        <v>5.0563641190317261</v>
      </c>
      <c r="C27" s="300">
        <v>0.30820154878439926</v>
      </c>
      <c r="D27" s="300">
        <v>0.26562391546144465</v>
      </c>
      <c r="E27" s="300">
        <f t="shared" ref="E27:E28" si="29">SUM(B27:D27)</f>
        <v>5.6301895832775708</v>
      </c>
      <c r="F27" s="300"/>
      <c r="G27" s="300">
        <v>4.4510894868129114</v>
      </c>
      <c r="H27" s="300">
        <v>0.33461613259419826</v>
      </c>
      <c r="I27" s="300">
        <v>4.695997329735354E-2</v>
      </c>
      <c r="J27" s="300">
        <f t="shared" ref="J27:J28" si="30">SUM(G27:I27)</f>
        <v>4.8326655927044628</v>
      </c>
      <c r="K27" s="300"/>
      <c r="L27" s="300">
        <v>4.2542704807503151</v>
      </c>
      <c r="M27" s="300">
        <v>0.39716896995952811</v>
      </c>
      <c r="N27" s="300">
        <v>7.3378491539485988E-2</v>
      </c>
      <c r="O27" s="300">
        <f t="shared" ref="O27:O28" si="31">SUM(L27:N27)</f>
        <v>4.7248179422493299</v>
      </c>
      <c r="P27" s="300"/>
      <c r="Q27" s="300">
        <v>4.229702202951005</v>
      </c>
      <c r="R27" s="300">
        <v>0.39933402026075138</v>
      </c>
      <c r="S27" s="300">
        <v>7.4231126461053246E-2</v>
      </c>
      <c r="T27" s="300">
        <f t="shared" ref="T27:T28" si="32">SUM(Q27:S27)</f>
        <v>4.7032673496728092</v>
      </c>
      <c r="U27" s="300"/>
      <c r="V27" s="300">
        <v>3.9756522713794475</v>
      </c>
      <c r="W27" s="300">
        <v>0.38359167987590176</v>
      </c>
      <c r="X27" s="300">
        <v>7.3952956304691383E-2</v>
      </c>
      <c r="Y27" s="300">
        <f t="shared" ref="Y27:Y28" si="33">SUM(V27:X27)</f>
        <v>4.433196907560041</v>
      </c>
    </row>
    <row r="28" spans="1:25" x14ac:dyDescent="0.2">
      <c r="A28" s="264" t="s">
        <v>363</v>
      </c>
      <c r="B28" s="301">
        <f>SUM(B26:B27)</f>
        <v>7.0895001424332431</v>
      </c>
      <c r="C28" s="301">
        <f t="shared" ref="C28" si="34">SUM(C26:C27)</f>
        <v>0.84787845434142928</v>
      </c>
      <c r="D28" s="301">
        <f t="shared" ref="D28" si="35">SUM(D26:D27)</f>
        <v>0.40762140322531615</v>
      </c>
      <c r="E28" s="301">
        <f t="shared" si="29"/>
        <v>8.3449999999999882</v>
      </c>
      <c r="F28" s="301"/>
      <c r="G28" s="301">
        <f>SUM(G26:G27)</f>
        <v>6.2671558980414108</v>
      </c>
      <c r="H28" s="301">
        <f t="shared" ref="H28" si="36">SUM(H26:H27)</f>
        <v>0.81306034484175194</v>
      </c>
      <c r="I28" s="301">
        <f t="shared" ref="I28" si="37">SUM(I26:I27)</f>
        <v>0.17478375711683306</v>
      </c>
      <c r="J28" s="301">
        <f t="shared" si="30"/>
        <v>7.2549999999999955</v>
      </c>
      <c r="K28" s="301"/>
      <c r="L28" s="301">
        <f>SUM(L26:L27)</f>
        <v>6.1316244949213754</v>
      </c>
      <c r="M28" s="301">
        <f t="shared" ref="M28" si="38">SUM(M26:M27)</f>
        <v>0.85846527494241187</v>
      </c>
      <c r="N28" s="301">
        <f t="shared" ref="N28" si="39">SUM(N26:N27)</f>
        <v>0.1909102301362125</v>
      </c>
      <c r="O28" s="301">
        <f t="shared" si="31"/>
        <v>7.181</v>
      </c>
      <c r="P28" s="301"/>
      <c r="Q28" s="301">
        <f>SUM(Q26:Q27)</f>
        <v>6.1872590195198605</v>
      </c>
      <c r="R28" s="301">
        <f t="shared" ref="R28" si="40">SUM(R26:R27)</f>
        <v>0.86217455665689768</v>
      </c>
      <c r="S28" s="301">
        <f t="shared" ref="S28" si="41">SUM(S26:S27)</f>
        <v>0.19556642382325123</v>
      </c>
      <c r="T28" s="301">
        <f t="shared" si="32"/>
        <v>7.2450000000000099</v>
      </c>
      <c r="U28" s="301"/>
      <c r="V28" s="301">
        <f>SUM(V26:V27)</f>
        <v>5.9845330023503251</v>
      </c>
      <c r="W28" s="301">
        <f t="shared" ref="W28" si="42">SUM(W26:W27)</f>
        <v>0.82500493466705516</v>
      </c>
      <c r="X28" s="301">
        <f t="shared" ref="X28" si="43">SUM(X26:X27)</f>
        <v>0.19546206298259899</v>
      </c>
      <c r="Y28" s="301">
        <f t="shared" si="33"/>
        <v>7.0049999999999786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1.8429501148991374</v>
      </c>
      <c r="C35" s="300">
        <v>0.53295684672998489</v>
      </c>
      <c r="D35" s="300">
        <v>7.1676315607410696E-2</v>
      </c>
      <c r="E35" s="300">
        <f>SUM(B35:D35)</f>
        <v>2.4475832772365327</v>
      </c>
      <c r="F35" s="300"/>
      <c r="G35" s="300">
        <v>1.8982787347561882</v>
      </c>
      <c r="H35" s="300">
        <v>0.50029698097253594</v>
      </c>
      <c r="I35" s="300">
        <v>0.25991166997174059</v>
      </c>
      <c r="J35" s="300">
        <f>SUM(G35:I35)</f>
        <v>2.6584873857004649</v>
      </c>
      <c r="K35" s="300"/>
      <c r="L35" s="300">
        <v>2.0925197812045382</v>
      </c>
      <c r="M35" s="300">
        <v>0.53597968060149404</v>
      </c>
      <c r="N35" s="300">
        <v>0.17327271928343299</v>
      </c>
      <c r="O35" s="300">
        <f>SUM(L35:N35)</f>
        <v>2.8017721810894654</v>
      </c>
      <c r="P35" s="300"/>
      <c r="Q35" s="300">
        <v>2.2419123895205075</v>
      </c>
      <c r="R35" s="300">
        <v>0.57343254395584553</v>
      </c>
      <c r="S35" s="300">
        <v>0.18902916963023642</v>
      </c>
      <c r="T35" s="300">
        <f>SUM(Q35:S35)</f>
        <v>3.0043741031065894</v>
      </c>
      <c r="U35" s="300"/>
      <c r="V35" s="300">
        <v>1.981902210821493</v>
      </c>
      <c r="W35" s="300">
        <v>0.51311899272499906</v>
      </c>
      <c r="X35" s="300">
        <v>0.17935286405212009</v>
      </c>
      <c r="Y35" s="300">
        <f>SUM(V35:X35)</f>
        <v>2.6743740675986123</v>
      </c>
    </row>
    <row r="36" spans="1:25" x14ac:dyDescent="0.2">
      <c r="A36" s="260" t="s">
        <v>364</v>
      </c>
      <c r="B36" s="300">
        <v>8.4450446853400063</v>
      </c>
      <c r="C36" s="300">
        <v>0.226974999420642</v>
      </c>
      <c r="D36" s="300">
        <v>0.57639703800282804</v>
      </c>
      <c r="E36" s="300">
        <f t="shared" ref="E36:E37" si="44">SUM(B36:D36)</f>
        <v>9.2484167227634764</v>
      </c>
      <c r="F36" s="300"/>
      <c r="G36" s="300">
        <v>9.5370431346684867</v>
      </c>
      <c r="H36" s="300">
        <v>0.23114987095810291</v>
      </c>
      <c r="I36" s="300">
        <v>0.76231960867295245</v>
      </c>
      <c r="J36" s="300">
        <f t="shared" ref="J36:J37" si="45">SUM(G36:I36)</f>
        <v>10.530512614299541</v>
      </c>
      <c r="K36" s="300"/>
      <c r="L36" s="300">
        <v>8.6072031061267431</v>
      </c>
      <c r="M36" s="300">
        <v>0.32852931485386194</v>
      </c>
      <c r="N36" s="300">
        <v>0.32349539792990412</v>
      </c>
      <c r="O36" s="300">
        <f t="shared" ref="O36:O37" si="46">SUM(L36:N36)</f>
        <v>9.2592278189105084</v>
      </c>
      <c r="P36" s="300"/>
      <c r="Q36" s="300">
        <v>9.2769700172358878</v>
      </c>
      <c r="R36" s="300">
        <v>0.36959829251233939</v>
      </c>
      <c r="S36" s="300">
        <v>0.35505758714518598</v>
      </c>
      <c r="T36" s="300">
        <f t="shared" ref="T36:T37" si="47">SUM(Q36:S36)</f>
        <v>10.001625896893414</v>
      </c>
      <c r="U36" s="300"/>
      <c r="V36" s="300">
        <v>8.3714806500688468</v>
      </c>
      <c r="W36" s="300">
        <v>0.35711383878423442</v>
      </c>
      <c r="X36" s="300">
        <v>0.33403144354830328</v>
      </c>
      <c r="Y36" s="300">
        <f t="shared" ref="Y36:Y37" si="48">SUM(V36:X36)</f>
        <v>9.0626259324013851</v>
      </c>
    </row>
    <row r="37" spans="1:25" x14ac:dyDescent="0.2">
      <c r="A37" s="264" t="s">
        <v>363</v>
      </c>
      <c r="B37" s="301">
        <f>SUM(B35:B36)</f>
        <v>10.287994800239144</v>
      </c>
      <c r="C37" s="301">
        <f t="shared" ref="C37" si="49">SUM(C35:C36)</f>
        <v>0.75993184615062692</v>
      </c>
      <c r="D37" s="301">
        <f t="shared" ref="D37" si="50">SUM(D35:D36)</f>
        <v>0.64807335361023877</v>
      </c>
      <c r="E37" s="301">
        <f t="shared" si="44"/>
        <v>11.696000000000009</v>
      </c>
      <c r="F37" s="301"/>
      <c r="G37" s="301">
        <f>SUM(G35:G36)</f>
        <v>11.435321869424675</v>
      </c>
      <c r="H37" s="301">
        <f t="shared" ref="H37" si="51">SUM(H35:H36)</f>
        <v>0.73144685193063885</v>
      </c>
      <c r="I37" s="301">
        <f t="shared" ref="I37" si="52">SUM(I35:I36)</f>
        <v>1.022231278644693</v>
      </c>
      <c r="J37" s="301">
        <f t="shared" si="45"/>
        <v>13.189000000000005</v>
      </c>
      <c r="K37" s="301"/>
      <c r="L37" s="301">
        <f>SUM(L35:L36)</f>
        <v>10.699722887331282</v>
      </c>
      <c r="M37" s="301">
        <f t="shared" ref="M37" si="53">SUM(M35:M36)</f>
        <v>0.86450899545535598</v>
      </c>
      <c r="N37" s="301">
        <f t="shared" ref="N37" si="54">SUM(N35:N36)</f>
        <v>0.49676811721333713</v>
      </c>
      <c r="O37" s="301">
        <f t="shared" si="46"/>
        <v>12.060999999999975</v>
      </c>
      <c r="P37" s="301"/>
      <c r="Q37" s="301">
        <f>SUM(Q35:Q36)</f>
        <v>11.518882406756395</v>
      </c>
      <c r="R37" s="301">
        <f t="shared" ref="R37" si="55">SUM(R35:R36)</f>
        <v>0.94303083646818497</v>
      </c>
      <c r="S37" s="301">
        <f t="shared" ref="S37" si="56">SUM(S35:S36)</f>
        <v>0.5440867567754224</v>
      </c>
      <c r="T37" s="301">
        <f t="shared" si="47"/>
        <v>13.006000000000004</v>
      </c>
      <c r="U37" s="301"/>
      <c r="V37" s="301">
        <f>SUM(V35:V36)</f>
        <v>10.35338286089034</v>
      </c>
      <c r="W37" s="301">
        <f t="shared" ref="W37" si="57">SUM(W35:W36)</f>
        <v>0.87023283150923347</v>
      </c>
      <c r="X37" s="301">
        <f t="shared" ref="X37" si="58">SUM(X35:X36)</f>
        <v>0.51338430760042342</v>
      </c>
      <c r="Y37" s="301">
        <f t="shared" si="48"/>
        <v>11.736999999999997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5.7686663416143364</v>
      </c>
      <c r="C44" s="300">
        <v>1.439340059287735</v>
      </c>
      <c r="D44" s="300">
        <v>0.43145554038635098</v>
      </c>
      <c r="E44" s="300">
        <f>SUM(B44:D44)</f>
        <v>7.639461941288423</v>
      </c>
      <c r="F44" s="300"/>
      <c r="G44" s="300">
        <v>6.2253223027933853</v>
      </c>
      <c r="H44" s="300">
        <v>1.8113200243694836</v>
      </c>
      <c r="I44" s="300">
        <v>0.63436177820876583</v>
      </c>
      <c r="J44" s="300">
        <f>SUM(G44:I44)</f>
        <v>8.6710041053716349</v>
      </c>
      <c r="K44" s="300"/>
      <c r="L44" s="300">
        <v>6.5307654847070307</v>
      </c>
      <c r="M44" s="300">
        <v>1.906635394122401</v>
      </c>
      <c r="N44" s="300">
        <v>0.65442704279601793</v>
      </c>
      <c r="O44" s="300">
        <f>SUM(L44:N44)</f>
        <v>9.0918279216254501</v>
      </c>
      <c r="P44" s="300"/>
      <c r="Q44" s="300">
        <v>6.522753797132153</v>
      </c>
      <c r="R44" s="300">
        <v>1.8539129667641625</v>
      </c>
      <c r="S44" s="300">
        <v>0.60775346491097382</v>
      </c>
      <c r="T44" s="300">
        <f>SUM(Q44:S44)</f>
        <v>8.9844202288072896</v>
      </c>
      <c r="U44" s="300"/>
      <c r="V44" s="300">
        <v>6.1297444981549871</v>
      </c>
      <c r="W44" s="300">
        <v>1.6970189173871681</v>
      </c>
      <c r="X44" s="300">
        <v>0.53825819049015311</v>
      </c>
      <c r="Y44" s="300">
        <f>SUM(V44:X44)</f>
        <v>8.3650216060323075</v>
      </c>
    </row>
    <row r="45" spans="1:25" x14ac:dyDescent="0.2">
      <c r="A45" s="260" t="s">
        <v>364</v>
      </c>
      <c r="B45" s="300">
        <v>31.765959749507342</v>
      </c>
      <c r="C45" s="300">
        <v>0.65921884128649544</v>
      </c>
      <c r="D45" s="300">
        <v>3.3243594679176951</v>
      </c>
      <c r="E45" s="300">
        <f t="shared" ref="E45:E46" si="59">SUM(B45:D45)</f>
        <v>35.749538058711529</v>
      </c>
      <c r="F45" s="300"/>
      <c r="G45" s="300">
        <v>32.232519787378848</v>
      </c>
      <c r="H45" s="300">
        <v>1.0615701828173623</v>
      </c>
      <c r="I45" s="300">
        <v>1.8989059244322235</v>
      </c>
      <c r="J45" s="300">
        <f t="shared" ref="J45:J46" si="60">SUM(G45:I45)</f>
        <v>35.192995894628432</v>
      </c>
      <c r="K45" s="300"/>
      <c r="L45" s="300">
        <v>29.671860921213003</v>
      </c>
      <c r="M45" s="300">
        <v>1.6663599450276345</v>
      </c>
      <c r="N45" s="300">
        <v>1.7449512121339359</v>
      </c>
      <c r="O45" s="300">
        <f t="shared" ref="O45:O46" si="61">SUM(L45:N45)</f>
        <v>33.083172078374574</v>
      </c>
      <c r="P45" s="300"/>
      <c r="Q45" s="300">
        <v>29.336214339817246</v>
      </c>
      <c r="R45" s="300">
        <v>1.5937445314191401</v>
      </c>
      <c r="S45" s="300">
        <v>1.6836208999563249</v>
      </c>
      <c r="T45" s="300">
        <f t="shared" ref="T45:T46" si="62">SUM(Q45:S45)</f>
        <v>32.613579771192711</v>
      </c>
      <c r="U45" s="300"/>
      <c r="V45" s="300">
        <v>26.896535935915683</v>
      </c>
      <c r="W45" s="300">
        <v>1.4798336195117985</v>
      </c>
      <c r="X45" s="300">
        <v>1.6206088385401365</v>
      </c>
      <c r="Y45" s="300">
        <f t="shared" ref="Y45:Y46" si="63">SUM(V45:X45)</f>
        <v>29.996978393967616</v>
      </c>
    </row>
    <row r="46" spans="1:25" x14ac:dyDescent="0.2">
      <c r="A46" s="264" t="s">
        <v>363</v>
      </c>
      <c r="B46" s="301">
        <f>SUM(B44:B45)</f>
        <v>37.53462609112168</v>
      </c>
      <c r="C46" s="301">
        <f t="shared" ref="C46" si="64">SUM(C44:C45)</f>
        <v>2.0985589005742304</v>
      </c>
      <c r="D46" s="301">
        <f t="shared" ref="D46" si="65">SUM(D44:D45)</f>
        <v>3.755815008304046</v>
      </c>
      <c r="E46" s="301">
        <f t="shared" si="59"/>
        <v>43.38899999999996</v>
      </c>
      <c r="F46" s="301"/>
      <c r="G46" s="301">
        <f>SUM(G44:G45)</f>
        <v>38.457842090172235</v>
      </c>
      <c r="H46" s="301">
        <f t="shared" ref="H46" si="66">SUM(H44:H45)</f>
        <v>2.8728902071868458</v>
      </c>
      <c r="I46" s="301">
        <f t="shared" ref="I46" si="67">SUM(I44:I45)</f>
        <v>2.5332677026409893</v>
      </c>
      <c r="J46" s="301">
        <f t="shared" si="60"/>
        <v>43.864000000000075</v>
      </c>
      <c r="K46" s="301"/>
      <c r="L46" s="301">
        <f>SUM(L44:L45)</f>
        <v>36.202626405920036</v>
      </c>
      <c r="M46" s="301">
        <f t="shared" ref="M46" si="68">SUM(M44:M45)</f>
        <v>3.5729953391500358</v>
      </c>
      <c r="N46" s="301">
        <f t="shared" ref="N46" si="69">SUM(N44:N45)</f>
        <v>2.399378254929954</v>
      </c>
      <c r="O46" s="301">
        <f t="shared" si="61"/>
        <v>42.175000000000026</v>
      </c>
      <c r="P46" s="301"/>
      <c r="Q46" s="301">
        <f>SUM(Q44:Q45)</f>
        <v>35.8589681369494</v>
      </c>
      <c r="R46" s="301">
        <f t="shared" ref="R46" si="70">SUM(R44:R45)</f>
        <v>3.4476574981833026</v>
      </c>
      <c r="S46" s="301">
        <f t="shared" ref="S46" si="71">SUM(S44:S45)</f>
        <v>2.2913743648672988</v>
      </c>
      <c r="T46" s="301">
        <f t="shared" si="62"/>
        <v>41.598000000000006</v>
      </c>
      <c r="U46" s="301"/>
      <c r="V46" s="301">
        <f>SUM(V44:V45)</f>
        <v>33.026280434070671</v>
      </c>
      <c r="W46" s="301">
        <f t="shared" ref="W46" si="72">SUM(W44:W45)</f>
        <v>3.1768525368989664</v>
      </c>
      <c r="X46" s="301">
        <f t="shared" ref="X46" si="73">SUM(X44:X45)</f>
        <v>2.1588670290302896</v>
      </c>
      <c r="Y46" s="301">
        <f t="shared" si="63"/>
        <v>38.361999999999924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0.12739269266215433</v>
      </c>
      <c r="C53" s="300">
        <v>3.3432913724805606E-2</v>
      </c>
      <c r="D53" s="300">
        <v>5.1120663187637915E-5</v>
      </c>
      <c r="E53" s="300">
        <f>SUM(B53:D53)</f>
        <v>0.16087672705014758</v>
      </c>
      <c r="F53" s="300"/>
      <c r="G53" s="300">
        <v>0.11050680989651863</v>
      </c>
      <c r="H53" s="300">
        <v>2.407366199885351E-2</v>
      </c>
      <c r="I53" s="300">
        <v>4.1434874353185818E-5</v>
      </c>
      <c r="J53" s="300">
        <f>SUM(G53:I53)</f>
        <v>0.13462190676972532</v>
      </c>
      <c r="K53" s="300"/>
      <c r="L53" s="300">
        <v>0.1199034889758656</v>
      </c>
      <c r="M53" s="300">
        <v>2.6852282589836542E-2</v>
      </c>
      <c r="N53" s="300">
        <v>0</v>
      </c>
      <c r="O53" s="300">
        <f>SUM(L53:N53)</f>
        <v>0.14675577156570213</v>
      </c>
      <c r="P53" s="300"/>
      <c r="Q53" s="300">
        <v>0.1152941603851715</v>
      </c>
      <c r="R53" s="300">
        <v>2.5578784851373455E-2</v>
      </c>
      <c r="S53" s="300">
        <v>0</v>
      </c>
      <c r="T53" s="300">
        <f>SUM(Q53:S53)</f>
        <v>0.14087294523654495</v>
      </c>
      <c r="U53" s="300"/>
      <c r="V53" s="300">
        <v>0.11566943291917493</v>
      </c>
      <c r="W53" s="300">
        <v>2.517289073307841E-2</v>
      </c>
      <c r="X53" s="300">
        <v>0</v>
      </c>
      <c r="Y53" s="300">
        <f>SUM(V53:X53)</f>
        <v>0.14084232365225335</v>
      </c>
    </row>
    <row r="54" spans="1:25" x14ac:dyDescent="0.2">
      <c r="A54" s="260" t="s">
        <v>364</v>
      </c>
      <c r="B54" s="300">
        <v>0.45988148602940437</v>
      </c>
      <c r="C54" s="300">
        <v>1.0428615290223193E-2</v>
      </c>
      <c r="D54" s="300">
        <v>3.4813171630224377E-2</v>
      </c>
      <c r="E54" s="300">
        <f t="shared" ref="E54:E55" si="74">SUM(B54:D54)</f>
        <v>0.50512327294985193</v>
      </c>
      <c r="F54" s="300"/>
      <c r="G54" s="300">
        <v>0.29033416459032141</v>
      </c>
      <c r="H54" s="300">
        <v>7.0439286399534614E-3</v>
      </c>
      <c r="I54" s="300">
        <v>0</v>
      </c>
      <c r="J54" s="300">
        <f t="shared" ref="J54:J55" si="75">SUM(G54:I54)</f>
        <v>0.29737809323027486</v>
      </c>
      <c r="K54" s="300"/>
      <c r="L54" s="300">
        <v>0.33552647110051875</v>
      </c>
      <c r="M54" s="300">
        <v>5.7177573337788496E-3</v>
      </c>
      <c r="N54" s="300">
        <v>0</v>
      </c>
      <c r="O54" s="300">
        <f t="shared" ref="O54:O55" si="76">SUM(L54:N54)</f>
        <v>0.34124422843429758</v>
      </c>
      <c r="P54" s="300"/>
      <c r="Q54" s="300">
        <v>0.31760675687955503</v>
      </c>
      <c r="R54" s="300">
        <v>5.5202978838997767E-3</v>
      </c>
      <c r="S54" s="300">
        <v>0</v>
      </c>
      <c r="T54" s="300">
        <f t="shared" ref="T54:T55" si="77">SUM(Q54:S54)</f>
        <v>0.32312705476345482</v>
      </c>
      <c r="U54" s="300"/>
      <c r="V54" s="300">
        <v>0.30857768556861076</v>
      </c>
      <c r="W54" s="300">
        <v>5.5799907791365339E-3</v>
      </c>
      <c r="X54" s="300">
        <v>0</v>
      </c>
      <c r="Y54" s="300">
        <f t="shared" ref="Y54:Y55" si="78">SUM(V54:X54)</f>
        <v>0.31415767634774727</v>
      </c>
    </row>
    <row r="55" spans="1:25" x14ac:dyDescent="0.2">
      <c r="A55" s="264" t="s">
        <v>363</v>
      </c>
      <c r="B55" s="301">
        <f>SUM(B53:B54)</f>
        <v>0.58727417869155873</v>
      </c>
      <c r="C55" s="301">
        <f t="shared" ref="C55" si="79">SUM(C53:C54)</f>
        <v>4.3861529015028801E-2</v>
      </c>
      <c r="D55" s="301">
        <f t="shared" ref="D55" si="80">SUM(D53:D54)</f>
        <v>3.4864292293412015E-2</v>
      </c>
      <c r="E55" s="301">
        <f t="shared" si="74"/>
        <v>0.66599999999999959</v>
      </c>
      <c r="F55" s="301"/>
      <c r="G55" s="301">
        <f>SUM(G53:G54)</f>
        <v>0.40084097448684003</v>
      </c>
      <c r="H55" s="301">
        <f t="shared" ref="H55" si="81">SUM(H53:H54)</f>
        <v>3.1117590638806973E-2</v>
      </c>
      <c r="I55" s="301">
        <f t="shared" ref="I55" si="82">SUM(I53:I54)</f>
        <v>4.1434874353185818E-5</v>
      </c>
      <c r="J55" s="301">
        <f t="shared" si="75"/>
        <v>0.43200000000000022</v>
      </c>
      <c r="K55" s="301"/>
      <c r="L55" s="301">
        <f>SUM(L53:L54)</f>
        <v>0.45542996007638437</v>
      </c>
      <c r="M55" s="301">
        <f t="shared" ref="M55" si="83">SUM(M53:M54)</f>
        <v>3.2570039923615395E-2</v>
      </c>
      <c r="N55" s="301">
        <f t="shared" ref="N55" si="84">SUM(N53:N54)</f>
        <v>0</v>
      </c>
      <c r="O55" s="301">
        <f t="shared" si="76"/>
        <v>0.48799999999999977</v>
      </c>
      <c r="P55" s="301"/>
      <c r="Q55" s="301">
        <f>SUM(Q53:Q54)</f>
        <v>0.43290091726472651</v>
      </c>
      <c r="R55" s="301">
        <f t="shared" ref="R55" si="85">SUM(R53:R54)</f>
        <v>3.1099082735273231E-2</v>
      </c>
      <c r="S55" s="301">
        <f t="shared" ref="S55" si="86">SUM(S53:S54)</f>
        <v>0</v>
      </c>
      <c r="T55" s="301">
        <f t="shared" si="77"/>
        <v>0.46399999999999975</v>
      </c>
      <c r="U55" s="301"/>
      <c r="V55" s="301">
        <f>SUM(V53:V54)</f>
        <v>0.42424711848778568</v>
      </c>
      <c r="W55" s="301">
        <f t="shared" ref="W55" si="87">SUM(W53:W54)</f>
        <v>3.0752881512214943E-2</v>
      </c>
      <c r="X55" s="301">
        <f t="shared" ref="X55" si="88">SUM(X53:X54)</f>
        <v>0</v>
      </c>
      <c r="Y55" s="301">
        <f t="shared" si="78"/>
        <v>0.45500000000000063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0.47436537424308362</v>
      </c>
      <c r="C62" s="300">
        <v>0.2091360227446864</v>
      </c>
      <c r="D62" s="300">
        <v>0.10314474780703099</v>
      </c>
      <c r="E62" s="300">
        <f>SUM(B62:D62)</f>
        <v>0.78664614479480099</v>
      </c>
      <c r="F62" s="300"/>
      <c r="G62" s="300">
        <v>0.72405640575235564</v>
      </c>
      <c r="H62" s="300">
        <v>0.29854630357660572</v>
      </c>
      <c r="I62" s="300">
        <v>0</v>
      </c>
      <c r="J62" s="300">
        <f>SUM(G62:I62)</f>
        <v>1.0226027093289614</v>
      </c>
      <c r="K62" s="300"/>
      <c r="L62" s="300">
        <v>0.60652251123268752</v>
      </c>
      <c r="M62" s="300">
        <v>0.31603885929494563</v>
      </c>
      <c r="N62" s="300">
        <v>1.4708033009665483E-2</v>
      </c>
      <c r="O62" s="300">
        <f>SUM(L62:N62)</f>
        <v>0.93726940353729871</v>
      </c>
      <c r="P62" s="300"/>
      <c r="Q62" s="300">
        <v>0.64101417324036625</v>
      </c>
      <c r="R62" s="300">
        <v>0.32534803149695712</v>
      </c>
      <c r="S62" s="300">
        <v>1.4614173228522006E-2</v>
      </c>
      <c r="T62" s="300">
        <f>SUM(Q62:S62)</f>
        <v>0.98097637796584536</v>
      </c>
      <c r="U62" s="300"/>
      <c r="V62" s="300">
        <v>0.70213267308437477</v>
      </c>
      <c r="W62" s="300">
        <v>0.3380437830966822</v>
      </c>
      <c r="X62" s="300">
        <v>1.4650372622076134E-2</v>
      </c>
      <c r="Y62" s="300">
        <f>SUM(V62:X62)</f>
        <v>1.0548268288031331</v>
      </c>
    </row>
    <row r="63" spans="1:25" x14ac:dyDescent="0.2">
      <c r="A63" s="260" t="s">
        <v>364</v>
      </c>
      <c r="B63" s="300">
        <v>2.4887019263788228</v>
      </c>
      <c r="C63" s="300">
        <v>5.5925885986579375E-2</v>
      </c>
      <c r="D63" s="300">
        <v>8.4726042839784937E-2</v>
      </c>
      <c r="E63" s="300">
        <f t="shared" ref="E63:E64" si="89">SUM(B63:D63)</f>
        <v>2.6293538552051872</v>
      </c>
      <c r="F63" s="300"/>
      <c r="G63" s="300">
        <v>2.5693845300227842</v>
      </c>
      <c r="H63" s="300">
        <v>0.19824490267742048</v>
      </c>
      <c r="I63" s="300">
        <v>0.13276785797083196</v>
      </c>
      <c r="J63" s="300">
        <f t="shared" ref="J63:J64" si="90">SUM(G63:I63)</f>
        <v>2.9003972906710369</v>
      </c>
      <c r="K63" s="300"/>
      <c r="L63" s="300">
        <v>1.9502851770566483</v>
      </c>
      <c r="M63" s="300">
        <v>0.63244541940605004</v>
      </c>
      <c r="N63" s="300">
        <v>0</v>
      </c>
      <c r="O63" s="300">
        <f t="shared" ref="O63:O64" si="91">SUM(L63:N63)</f>
        <v>2.5827305964626985</v>
      </c>
      <c r="P63" s="300"/>
      <c r="Q63" s="300">
        <v>1.9692598425071921</v>
      </c>
      <c r="R63" s="300">
        <v>0.64576377952695918</v>
      </c>
      <c r="S63" s="300">
        <v>0</v>
      </c>
      <c r="T63" s="300">
        <f t="shared" ref="T63:T64" si="92">SUM(Q63:S63)</f>
        <v>2.6150236220341512</v>
      </c>
      <c r="U63" s="300"/>
      <c r="V63" s="300">
        <v>1.9759916159895214</v>
      </c>
      <c r="W63" s="300">
        <v>0.65818155520733956</v>
      </c>
      <c r="X63" s="300">
        <v>0</v>
      </c>
      <c r="Y63" s="300">
        <f t="shared" ref="Y63:Y64" si="93">SUM(V63:X63)</f>
        <v>2.6341731711968608</v>
      </c>
    </row>
    <row r="64" spans="1:25" x14ac:dyDescent="0.2">
      <c r="A64" s="264" t="s">
        <v>363</v>
      </c>
      <c r="B64" s="301">
        <f>SUM(B62:B63)</f>
        <v>2.9630673006219066</v>
      </c>
      <c r="C64" s="301">
        <f t="shared" ref="C64" si="94">SUM(C62:C63)</f>
        <v>0.26506190873126578</v>
      </c>
      <c r="D64" s="301">
        <f t="shared" ref="D64" si="95">SUM(D62:D63)</f>
        <v>0.18787079064681594</v>
      </c>
      <c r="E64" s="301">
        <f t="shared" si="89"/>
        <v>3.4159999999999879</v>
      </c>
      <c r="F64" s="301"/>
      <c r="G64" s="301">
        <f>SUM(G62:G63)</f>
        <v>3.29344093577514</v>
      </c>
      <c r="H64" s="301">
        <f t="shared" ref="H64" si="96">SUM(H62:H63)</f>
        <v>0.49679120625402617</v>
      </c>
      <c r="I64" s="301">
        <f t="shared" ref="I64" si="97">SUM(I62:I63)</f>
        <v>0.13276785797083196</v>
      </c>
      <c r="J64" s="301">
        <f t="shared" si="90"/>
        <v>3.9229999999999983</v>
      </c>
      <c r="K64" s="301"/>
      <c r="L64" s="301">
        <f>SUM(L62:L63)</f>
        <v>2.5568076882893358</v>
      </c>
      <c r="M64" s="301">
        <f t="shared" ref="M64" si="98">SUM(M62:M63)</f>
        <v>0.94848427870099572</v>
      </c>
      <c r="N64" s="301">
        <f t="shared" ref="N64" si="99">SUM(N62:N63)</f>
        <v>1.4708033009665483E-2</v>
      </c>
      <c r="O64" s="301">
        <f t="shared" si="91"/>
        <v>3.5199999999999969</v>
      </c>
      <c r="P64" s="301"/>
      <c r="Q64" s="301">
        <f>SUM(Q62:Q63)</f>
        <v>2.6102740157475584</v>
      </c>
      <c r="R64" s="301">
        <f t="shared" ref="R64" si="100">SUM(R62:R63)</f>
        <v>0.9711118110239163</v>
      </c>
      <c r="S64" s="301">
        <f t="shared" ref="S64" si="101">SUM(S62:S63)</f>
        <v>1.4614173228522006E-2</v>
      </c>
      <c r="T64" s="301">
        <f t="shared" si="92"/>
        <v>3.5959999999999965</v>
      </c>
      <c r="U64" s="301"/>
      <c r="V64" s="301">
        <f>SUM(V62:V63)</f>
        <v>2.6781242890738963</v>
      </c>
      <c r="W64" s="301">
        <f t="shared" ref="W64" si="102">SUM(W62:W63)</f>
        <v>0.99622533830402182</v>
      </c>
      <c r="X64" s="301">
        <f t="shared" ref="X64" si="103">SUM(X62:X63)</f>
        <v>1.4650372622076134E-2</v>
      </c>
      <c r="Y64" s="301">
        <f t="shared" si="93"/>
        <v>3.6889999999999938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2.6890663250672251</v>
      </c>
      <c r="C71" s="300">
        <v>2.0759949434962626</v>
      </c>
      <c r="D71" s="300">
        <v>0.93209593961316817</v>
      </c>
      <c r="E71" s="300">
        <f>SUM(B71:D71)</f>
        <v>5.6971572081766553</v>
      </c>
      <c r="F71" s="300"/>
      <c r="G71" s="300">
        <v>3.1933851516631089</v>
      </c>
      <c r="H71" s="300">
        <v>1.8014178340129567</v>
      </c>
      <c r="I71" s="300">
        <v>0.87193227430270104</v>
      </c>
      <c r="J71" s="300">
        <f>SUM(G71:I71)</f>
        <v>5.8667352599787659</v>
      </c>
      <c r="K71" s="300"/>
      <c r="L71" s="300">
        <v>3.0680992059408205</v>
      </c>
      <c r="M71" s="300">
        <v>1.9172060993260653</v>
      </c>
      <c r="N71" s="300">
        <v>0.87511804872244137</v>
      </c>
      <c r="O71" s="300">
        <f>SUM(L71:N71)</f>
        <v>5.8604233539893276</v>
      </c>
      <c r="P71" s="300"/>
      <c r="Q71" s="300">
        <v>3.0709176234940179</v>
      </c>
      <c r="R71" s="300">
        <v>1.9316148735436192</v>
      </c>
      <c r="S71" s="300">
        <v>0.87991966953315515</v>
      </c>
      <c r="T71" s="300">
        <f>SUM(Q71:S71)</f>
        <v>5.8824521665707925</v>
      </c>
      <c r="U71" s="300"/>
      <c r="V71" s="300">
        <v>3.1636160124385846</v>
      </c>
      <c r="W71" s="300">
        <v>2.012038025569963</v>
      </c>
      <c r="X71" s="300">
        <v>0.931980365101853</v>
      </c>
      <c r="Y71" s="300">
        <f>SUM(V71:X71)</f>
        <v>6.1076344031104002</v>
      </c>
    </row>
    <row r="72" spans="1:25" x14ac:dyDescent="0.2">
      <c r="A72" s="260" t="s">
        <v>364</v>
      </c>
      <c r="B72" s="300">
        <v>18.927436633195665</v>
      </c>
      <c r="C72" s="300">
        <v>1.3902241399839803</v>
      </c>
      <c r="D72" s="300">
        <v>10.129182018643686</v>
      </c>
      <c r="E72" s="300">
        <f t="shared" ref="E72:E73" si="104">SUM(B72:D72)</f>
        <v>30.446842791823332</v>
      </c>
      <c r="F72" s="300"/>
      <c r="G72" s="300">
        <v>18.391769001856776</v>
      </c>
      <c r="H72" s="300">
        <v>0.80184059453403467</v>
      </c>
      <c r="I72" s="300">
        <v>19.165655143630332</v>
      </c>
      <c r="J72" s="300">
        <f t="shared" ref="J72:J73" si="105">SUM(G72:I72)</f>
        <v>38.359264740021146</v>
      </c>
      <c r="K72" s="300"/>
      <c r="L72" s="300">
        <v>16.713270100812487</v>
      </c>
      <c r="M72" s="300">
        <v>1.0628321921116817</v>
      </c>
      <c r="N72" s="300">
        <v>18.00347435308646</v>
      </c>
      <c r="O72" s="300">
        <f t="shared" ref="O72:O73" si="106">SUM(L72:N72)</f>
        <v>35.779576646010625</v>
      </c>
      <c r="P72" s="300"/>
      <c r="Q72" s="300">
        <v>16.445939392372804</v>
      </c>
      <c r="R72" s="300">
        <v>1.0786046811460446</v>
      </c>
      <c r="S72" s="300">
        <v>18.121003759910362</v>
      </c>
      <c r="T72" s="300">
        <f t="shared" ref="T72:T73" si="107">SUM(Q72:S72)</f>
        <v>35.645547833429205</v>
      </c>
      <c r="U72" s="300"/>
      <c r="V72" s="300">
        <v>16.18575497852245</v>
      </c>
      <c r="W72" s="300">
        <v>1.1360651272793585</v>
      </c>
      <c r="X72" s="300">
        <v>18.823545491087721</v>
      </c>
      <c r="Y72" s="300">
        <f t="shared" ref="Y72:Y73" si="108">SUM(V72:X72)</f>
        <v>36.145365596889533</v>
      </c>
    </row>
    <row r="73" spans="1:25" x14ac:dyDescent="0.2">
      <c r="A73" s="264" t="s">
        <v>363</v>
      </c>
      <c r="B73" s="301">
        <f>SUM(B71:B72)</f>
        <v>21.616502958262892</v>
      </c>
      <c r="C73" s="301">
        <f t="shared" ref="C73" si="109">SUM(C71:C72)</f>
        <v>3.4662190834802429</v>
      </c>
      <c r="D73" s="301">
        <f t="shared" ref="D73" si="110">SUM(D71:D72)</f>
        <v>11.061277958256854</v>
      </c>
      <c r="E73" s="301">
        <f t="shared" si="104"/>
        <v>36.143999999999991</v>
      </c>
      <c r="F73" s="301"/>
      <c r="G73" s="301">
        <f>SUM(G71:G72)</f>
        <v>21.585154153519884</v>
      </c>
      <c r="H73" s="301">
        <f t="shared" ref="H73" si="111">SUM(H71:H72)</f>
        <v>2.6032584285469915</v>
      </c>
      <c r="I73" s="301">
        <f t="shared" ref="I73" si="112">SUM(I71:I72)</f>
        <v>20.037587417933032</v>
      </c>
      <c r="J73" s="301">
        <f t="shared" si="105"/>
        <v>44.225999999999907</v>
      </c>
      <c r="K73" s="301"/>
      <c r="L73" s="301">
        <f>SUM(L71:L72)</f>
        <v>19.781369306753309</v>
      </c>
      <c r="M73" s="301">
        <f t="shared" ref="M73" si="113">SUM(M71:M72)</f>
        <v>2.9800382914377472</v>
      </c>
      <c r="N73" s="301">
        <f t="shared" ref="N73" si="114">SUM(N71:N72)</f>
        <v>18.878592401808902</v>
      </c>
      <c r="O73" s="301">
        <f t="shared" si="106"/>
        <v>41.639999999999958</v>
      </c>
      <c r="P73" s="301"/>
      <c r="Q73" s="301">
        <f>SUM(Q71:Q72)</f>
        <v>19.516857015866822</v>
      </c>
      <c r="R73" s="301">
        <f t="shared" ref="R73" si="115">SUM(R71:R72)</f>
        <v>3.0102195546896637</v>
      </c>
      <c r="S73" s="301">
        <f t="shared" ref="S73" si="116">SUM(S71:S72)</f>
        <v>19.000923429443517</v>
      </c>
      <c r="T73" s="301">
        <f t="shared" si="107"/>
        <v>41.528000000000006</v>
      </c>
      <c r="U73" s="301"/>
      <c r="V73" s="301">
        <f>SUM(V71:V72)</f>
        <v>19.349370990961035</v>
      </c>
      <c r="W73" s="301">
        <f t="shared" ref="W73" si="117">SUM(W71:W72)</f>
        <v>3.1481031528493215</v>
      </c>
      <c r="X73" s="301">
        <f t="shared" ref="X73" si="118">SUM(X71:X72)</f>
        <v>19.755525856189575</v>
      </c>
      <c r="Y73" s="301">
        <f t="shared" si="108"/>
        <v>42.252999999999929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15.901111088557871</v>
      </c>
      <c r="C80" s="300">
        <v>22.66064549165937</v>
      </c>
      <c r="D80" s="300">
        <v>1.1657097183131682</v>
      </c>
      <c r="E80" s="300">
        <f>SUM(B80:D80)</f>
        <v>39.727466298530409</v>
      </c>
      <c r="F80" s="300"/>
      <c r="G80" s="300">
        <v>16.007894457951426</v>
      </c>
      <c r="H80" s="300">
        <v>20.684443079101836</v>
      </c>
      <c r="I80" s="300">
        <v>1.1945204725270435</v>
      </c>
      <c r="J80" s="300">
        <f>SUM(G80:I80)</f>
        <v>37.886858009580308</v>
      </c>
      <c r="K80" s="300"/>
      <c r="L80" s="300">
        <v>15.77215517492934</v>
      </c>
      <c r="M80" s="300">
        <v>20.438212858922938</v>
      </c>
      <c r="N80" s="300">
        <v>2.3854727940951408</v>
      </c>
      <c r="O80" s="300">
        <f>SUM(L80:N80)</f>
        <v>38.59584082794742</v>
      </c>
      <c r="P80" s="300"/>
      <c r="Q80" s="300">
        <v>16.54167034246089</v>
      </c>
      <c r="R80" s="300">
        <v>19.772698903251761</v>
      </c>
      <c r="S80" s="300">
        <v>2.4682627600302838</v>
      </c>
      <c r="T80" s="300">
        <f>SUM(Q80:S80)</f>
        <v>38.78263200574294</v>
      </c>
      <c r="U80" s="300"/>
      <c r="V80" s="300">
        <v>17.892408002030351</v>
      </c>
      <c r="W80" s="300">
        <v>18.504119242984771</v>
      </c>
      <c r="X80" s="300">
        <v>2.642584783991055</v>
      </c>
      <c r="Y80" s="300">
        <f>SUM(V80:X80)</f>
        <v>39.039112029006176</v>
      </c>
    </row>
    <row r="81" spans="1:25" x14ac:dyDescent="0.2">
      <c r="A81" s="260" t="s">
        <v>364</v>
      </c>
      <c r="B81" s="300">
        <v>35.394664662783285</v>
      </c>
      <c r="C81" s="300">
        <v>10.352570124276479</v>
      </c>
      <c r="D81" s="300">
        <v>5.1662989144098157</v>
      </c>
      <c r="E81" s="300">
        <f t="shared" ref="E81:E82" si="119">SUM(B81:D81)</f>
        <v>50.913533701469582</v>
      </c>
      <c r="F81" s="300"/>
      <c r="G81" s="300">
        <v>34.357266474893684</v>
      </c>
      <c r="H81" s="300">
        <v>9.6763341315018643</v>
      </c>
      <c r="I81" s="300">
        <v>5.6435413840240001</v>
      </c>
      <c r="J81" s="300">
        <f t="shared" ref="J81:J82" si="120">SUM(G81:I81)</f>
        <v>49.67714199041955</v>
      </c>
      <c r="K81" s="300"/>
      <c r="L81" s="300">
        <v>32.673454819430077</v>
      </c>
      <c r="M81" s="300">
        <v>11.76276169457058</v>
      </c>
      <c r="N81" s="300">
        <v>2.7189426580520224</v>
      </c>
      <c r="O81" s="300">
        <f t="shared" ref="O81:O82" si="121">SUM(L81:N81)</f>
        <v>47.155159172052677</v>
      </c>
      <c r="P81" s="300"/>
      <c r="Q81" s="300">
        <v>33.275148424237607</v>
      </c>
      <c r="R81" s="300">
        <v>11.827626269680238</v>
      </c>
      <c r="S81" s="300">
        <v>2.7685933003391772</v>
      </c>
      <c r="T81" s="300">
        <f t="shared" ref="T81:T82" si="122">SUM(Q81:S81)</f>
        <v>47.871367994257021</v>
      </c>
      <c r="U81" s="300"/>
      <c r="V81" s="300">
        <v>33.753359322150153</v>
      </c>
      <c r="W81" s="300">
        <v>11.971618555584451</v>
      </c>
      <c r="X81" s="300">
        <v>2.8319100932590962</v>
      </c>
      <c r="Y81" s="300">
        <f t="shared" ref="Y81:Y82" si="123">SUM(V81:X81)</f>
        <v>48.556887970993699</v>
      </c>
    </row>
    <row r="82" spans="1:25" x14ac:dyDescent="0.2">
      <c r="A82" s="264" t="s">
        <v>363</v>
      </c>
      <c r="B82" s="301">
        <f>SUM(B80:B81)</f>
        <v>51.295775751341154</v>
      </c>
      <c r="C82" s="301">
        <f t="shared" ref="C82" si="124">SUM(C80:C81)</f>
        <v>33.013215615935849</v>
      </c>
      <c r="D82" s="301">
        <f t="shared" ref="D82" si="125">SUM(D80:D81)</f>
        <v>6.3320086327229834</v>
      </c>
      <c r="E82" s="301">
        <f t="shared" si="119"/>
        <v>90.640999999999991</v>
      </c>
      <c r="F82" s="301"/>
      <c r="G82" s="301">
        <f>SUM(G80:G81)</f>
        <v>50.365160932845114</v>
      </c>
      <c r="H82" s="301">
        <f t="shared" ref="H82" si="126">SUM(H80:H81)</f>
        <v>30.3607772106037</v>
      </c>
      <c r="I82" s="301">
        <f t="shared" ref="I82" si="127">SUM(I80:I81)</f>
        <v>6.8380618565510431</v>
      </c>
      <c r="J82" s="301">
        <f t="shared" si="120"/>
        <v>87.563999999999851</v>
      </c>
      <c r="K82" s="301"/>
      <c r="L82" s="301">
        <f>SUM(L80:L81)</f>
        <v>48.445609994359415</v>
      </c>
      <c r="M82" s="301">
        <f t="shared" ref="M82" si="128">SUM(M80:M81)</f>
        <v>32.200974553493516</v>
      </c>
      <c r="N82" s="301">
        <f t="shared" ref="N82" si="129">SUM(N80:N81)</f>
        <v>5.1044154521471636</v>
      </c>
      <c r="O82" s="301">
        <f t="shared" si="121"/>
        <v>85.751000000000104</v>
      </c>
      <c r="P82" s="301"/>
      <c r="Q82" s="301">
        <f>SUM(Q80:Q81)</f>
        <v>49.816818766698496</v>
      </c>
      <c r="R82" s="301">
        <f t="shared" ref="R82" si="130">SUM(R80:R81)</f>
        <v>31.600325172931999</v>
      </c>
      <c r="S82" s="301">
        <f t="shared" ref="S82" si="131">SUM(S80:S81)</f>
        <v>5.2368560603694609</v>
      </c>
      <c r="T82" s="301">
        <f t="shared" si="122"/>
        <v>86.653999999999954</v>
      </c>
      <c r="U82" s="301"/>
      <c r="V82" s="301">
        <f>SUM(V80:V81)</f>
        <v>51.645767324180504</v>
      </c>
      <c r="W82" s="301">
        <f t="shared" ref="W82" si="132">SUM(W80:W81)</f>
        <v>30.47573779856922</v>
      </c>
      <c r="X82" s="301">
        <f t="shared" ref="X82" si="133">SUM(X80:X81)</f>
        <v>5.4744948772501516</v>
      </c>
      <c r="Y82" s="301">
        <f t="shared" si="123"/>
        <v>87.595999999999876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4.3953824545418625</v>
      </c>
      <c r="C89" s="300">
        <v>2.5255003264633373</v>
      </c>
      <c r="D89" s="300">
        <v>0.27131209684242252</v>
      </c>
      <c r="E89" s="300">
        <f>SUM(B89:D89)</f>
        <v>7.1921948778476228</v>
      </c>
      <c r="F89" s="300"/>
      <c r="G89" s="300">
        <v>5.9949934851351783</v>
      </c>
      <c r="H89" s="300">
        <v>3.6254481581986497</v>
      </c>
      <c r="I89" s="300">
        <v>0.68870603209578085</v>
      </c>
      <c r="J89" s="300">
        <f>SUM(G89:I89)</f>
        <v>10.309147675429609</v>
      </c>
      <c r="K89" s="300"/>
      <c r="L89" s="300">
        <v>5.4321081181325379</v>
      </c>
      <c r="M89" s="300">
        <v>3.6493628155093503</v>
      </c>
      <c r="N89" s="300">
        <v>0.18156950994779872</v>
      </c>
      <c r="O89" s="300">
        <f>SUM(L89:N89)</f>
        <v>9.2630404435896878</v>
      </c>
      <c r="P89" s="300"/>
      <c r="Q89" s="300">
        <v>6.2886904917374533</v>
      </c>
      <c r="R89" s="300">
        <v>4.2861347283662905</v>
      </c>
      <c r="S89" s="300">
        <v>0.19631511664836579</v>
      </c>
      <c r="T89" s="300">
        <f>SUM(Q89:S89)</f>
        <v>10.77114033675211</v>
      </c>
      <c r="U89" s="300"/>
      <c r="V89" s="300">
        <v>6.9553017477831265</v>
      </c>
      <c r="W89" s="300">
        <v>4.9252143637377097</v>
      </c>
      <c r="X89" s="300">
        <v>0.20248156744268569</v>
      </c>
      <c r="Y89" s="300">
        <f>SUM(V89:X89)</f>
        <v>12.082997678963523</v>
      </c>
    </row>
    <row r="90" spans="1:25" x14ac:dyDescent="0.2">
      <c r="A90" s="260" t="s">
        <v>364</v>
      </c>
      <c r="B90" s="300">
        <v>21.20787845061847</v>
      </c>
      <c r="C90" s="300">
        <v>1.9253250819251093</v>
      </c>
      <c r="D90" s="300">
        <v>4.8716015896087894</v>
      </c>
      <c r="E90" s="300">
        <f t="shared" ref="E90:E91" si="134">SUM(B90:D90)</f>
        <v>28.004805122152369</v>
      </c>
      <c r="F90" s="300"/>
      <c r="G90" s="300">
        <v>23.128487038459934</v>
      </c>
      <c r="H90" s="300">
        <v>2.6708974474933189</v>
      </c>
      <c r="I90" s="300">
        <v>7.9174678386171369</v>
      </c>
      <c r="J90" s="300">
        <f t="shared" ref="J90:J91" si="135">SUM(G90:I90)</f>
        <v>33.716852324570389</v>
      </c>
      <c r="K90" s="300"/>
      <c r="L90" s="300">
        <v>22.762088337375811</v>
      </c>
      <c r="M90" s="300">
        <v>4.2134264707195124</v>
      </c>
      <c r="N90" s="300">
        <v>6.0694447483149334</v>
      </c>
      <c r="O90" s="300">
        <f t="shared" ref="O90:O91" si="136">SUM(L90:N90)</f>
        <v>33.044959556410255</v>
      </c>
      <c r="P90" s="300"/>
      <c r="Q90" s="300">
        <v>25.319223067436955</v>
      </c>
      <c r="R90" s="300">
        <v>4.7174616913564513</v>
      </c>
      <c r="S90" s="300">
        <v>6.7761749044544679</v>
      </c>
      <c r="T90" s="300">
        <f t="shared" ref="T90:T91" si="137">SUM(Q90:S90)</f>
        <v>36.812859663247878</v>
      </c>
      <c r="U90" s="300"/>
      <c r="V90" s="300">
        <v>26.286181047995186</v>
      </c>
      <c r="W90" s="300">
        <v>5.1586073183300858</v>
      </c>
      <c r="X90" s="300">
        <v>7.3672139547112385</v>
      </c>
      <c r="Y90" s="300">
        <f t="shared" ref="Y90:Y91" si="138">SUM(V90:X90)</f>
        <v>38.812002321036509</v>
      </c>
    </row>
    <row r="91" spans="1:25" x14ac:dyDescent="0.2">
      <c r="A91" s="264" t="s">
        <v>363</v>
      </c>
      <c r="B91" s="301">
        <f>SUM(B89:B90)</f>
        <v>25.603260905160333</v>
      </c>
      <c r="C91" s="301">
        <f t="shared" ref="C91" si="139">SUM(C89:C90)</f>
        <v>4.4508254083884466</v>
      </c>
      <c r="D91" s="301">
        <f t="shared" ref="D91" si="140">SUM(D89:D90)</f>
        <v>5.1429136864512124</v>
      </c>
      <c r="E91" s="301">
        <f t="shared" si="134"/>
        <v>35.196999999999989</v>
      </c>
      <c r="F91" s="301"/>
      <c r="G91" s="301">
        <f>SUM(G89:G90)</f>
        <v>29.123480523595113</v>
      </c>
      <c r="H91" s="301">
        <f t="shared" ref="H91" si="141">SUM(H89:H90)</f>
        <v>6.2963456056919682</v>
      </c>
      <c r="I91" s="301">
        <f t="shared" ref="I91" si="142">SUM(I89:I90)</f>
        <v>8.606173870712917</v>
      </c>
      <c r="J91" s="301">
        <f t="shared" si="135"/>
        <v>44.025999999999996</v>
      </c>
      <c r="K91" s="301"/>
      <c r="L91" s="301">
        <f>SUM(L89:L90)</f>
        <v>28.194196455508347</v>
      </c>
      <c r="M91" s="301">
        <f t="shared" ref="M91" si="143">SUM(M89:M90)</f>
        <v>7.8627892862288622</v>
      </c>
      <c r="N91" s="301">
        <f t="shared" ref="N91" si="144">SUM(N89:N90)</f>
        <v>6.2510142582627317</v>
      </c>
      <c r="O91" s="301">
        <f t="shared" si="136"/>
        <v>42.307999999999936</v>
      </c>
      <c r="P91" s="301"/>
      <c r="Q91" s="301">
        <f>SUM(Q89:Q90)</f>
        <v>31.607913559174406</v>
      </c>
      <c r="R91" s="301">
        <f t="shared" ref="R91" si="145">SUM(R89:R90)</f>
        <v>9.0035964197227418</v>
      </c>
      <c r="S91" s="301">
        <f t="shared" ref="S91" si="146">SUM(S89:S90)</f>
        <v>6.9724900211028338</v>
      </c>
      <c r="T91" s="301">
        <f t="shared" si="137"/>
        <v>47.583999999999982</v>
      </c>
      <c r="U91" s="301"/>
      <c r="V91" s="301">
        <f>SUM(V89:V90)</f>
        <v>33.24148279577831</v>
      </c>
      <c r="W91" s="301">
        <f t="shared" ref="W91" si="147">SUM(W89:W90)</f>
        <v>10.083821682067796</v>
      </c>
      <c r="X91" s="301">
        <f t="shared" ref="X91" si="148">SUM(X89:X90)</f>
        <v>7.5696955221539239</v>
      </c>
      <c r="Y91" s="301">
        <f t="shared" si="138"/>
        <v>50.895000000000024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5.549083151247145</v>
      </c>
      <c r="C98" s="300">
        <v>11.289302524833069</v>
      </c>
      <c r="D98" s="300">
        <v>1.1030706459727169</v>
      </c>
      <c r="E98" s="300">
        <f>SUM(B98:D98)</f>
        <v>17.941456322052932</v>
      </c>
      <c r="F98" s="300"/>
      <c r="G98" s="300">
        <v>5.1564184574685248</v>
      </c>
      <c r="H98" s="300">
        <v>11.679616164560054</v>
      </c>
      <c r="I98" s="300">
        <v>0.60226584960374485</v>
      </c>
      <c r="J98" s="300">
        <f>SUM(G98:I98)</f>
        <v>17.438300471632324</v>
      </c>
      <c r="K98" s="300"/>
      <c r="L98" s="300">
        <v>5.9474095597983361</v>
      </c>
      <c r="M98" s="300">
        <v>11.278231578086583</v>
      </c>
      <c r="N98" s="300">
        <v>1.0598964924130103</v>
      </c>
      <c r="O98" s="300">
        <f>SUM(L98:N98)</f>
        <v>18.285537630297931</v>
      </c>
      <c r="P98" s="300"/>
      <c r="Q98" s="300">
        <v>6.2968538761417214</v>
      </c>
      <c r="R98" s="300">
        <v>11.891566604825</v>
      </c>
      <c r="S98" s="300">
        <v>1.0926212915344717</v>
      </c>
      <c r="T98" s="300">
        <f>SUM(Q98:S98)</f>
        <v>19.28104177250119</v>
      </c>
      <c r="U98" s="300"/>
      <c r="V98" s="300">
        <v>7.361321486225064</v>
      </c>
      <c r="W98" s="300">
        <v>13.660112607246727</v>
      </c>
      <c r="X98" s="300">
        <v>1.2550216215184673</v>
      </c>
      <c r="Y98" s="300">
        <f>SUM(V98:X98)</f>
        <v>22.276455714990256</v>
      </c>
    </row>
    <row r="99" spans="1:25" x14ac:dyDescent="0.2">
      <c r="A99" s="260" t="s">
        <v>364</v>
      </c>
      <c r="B99" s="300">
        <v>7.2803480327271481</v>
      </c>
      <c r="C99" s="300">
        <v>7.4763904252685283</v>
      </c>
      <c r="D99" s="300">
        <v>1.0908052199513385</v>
      </c>
      <c r="E99" s="300">
        <f t="shared" ref="E99:E100" si="149">SUM(B99:D99)</f>
        <v>15.847543677947016</v>
      </c>
      <c r="F99" s="300"/>
      <c r="G99" s="300">
        <v>7.1493775945089943</v>
      </c>
      <c r="H99" s="300">
        <v>7.0058933664629413</v>
      </c>
      <c r="I99" s="300">
        <v>0.97642856739573591</v>
      </c>
      <c r="J99" s="300">
        <f t="shared" ref="J99:J100" si="150">SUM(G99:I99)</f>
        <v>15.131699528367673</v>
      </c>
      <c r="K99" s="300"/>
      <c r="L99" s="300">
        <v>6.9865344861400889</v>
      </c>
      <c r="M99" s="300">
        <v>7.4327587442372662</v>
      </c>
      <c r="N99" s="300">
        <v>0.67616913932472333</v>
      </c>
      <c r="O99" s="300">
        <f t="shared" ref="O99:O100" si="151">SUM(L99:N99)</f>
        <v>15.09546236970208</v>
      </c>
      <c r="P99" s="300"/>
      <c r="Q99" s="300">
        <v>7.4008641718180437</v>
      </c>
      <c r="R99" s="300">
        <v>7.8942069092256109</v>
      </c>
      <c r="S99" s="300">
        <v>0.69888714645520622</v>
      </c>
      <c r="T99" s="300">
        <f t="shared" ref="T99:T100" si="152">SUM(Q99:S99)</f>
        <v>15.993958227498862</v>
      </c>
      <c r="U99" s="300"/>
      <c r="V99" s="300">
        <v>8.7119654984679986</v>
      </c>
      <c r="W99" s="300">
        <v>9.1306028187076809</v>
      </c>
      <c r="X99" s="300">
        <v>0.80397596783403091</v>
      </c>
      <c r="Y99" s="300">
        <f t="shared" ref="Y99:Y100" si="153">SUM(V99:X99)</f>
        <v>18.646544285009711</v>
      </c>
    </row>
    <row r="100" spans="1:25" x14ac:dyDescent="0.2">
      <c r="A100" s="264" t="s">
        <v>363</v>
      </c>
      <c r="B100" s="301">
        <f>SUM(B98:B99)</f>
        <v>12.829431183974293</v>
      </c>
      <c r="C100" s="301">
        <f t="shared" ref="C100" si="154">SUM(C98:C99)</f>
        <v>18.765692950101595</v>
      </c>
      <c r="D100" s="301">
        <f t="shared" ref="D100" si="155">SUM(D98:D99)</f>
        <v>2.1938758659240554</v>
      </c>
      <c r="E100" s="301">
        <f t="shared" si="149"/>
        <v>33.788999999999945</v>
      </c>
      <c r="F100" s="301"/>
      <c r="G100" s="301">
        <f>SUM(G98:G99)</f>
        <v>12.30579605197752</v>
      </c>
      <c r="H100" s="301">
        <f t="shared" ref="H100" si="156">SUM(H98:H99)</f>
        <v>18.685509531022994</v>
      </c>
      <c r="I100" s="301">
        <f t="shared" ref="I100" si="157">SUM(I98:I99)</f>
        <v>1.5786944169994808</v>
      </c>
      <c r="J100" s="301">
        <f t="shared" si="150"/>
        <v>32.569999999999993</v>
      </c>
      <c r="K100" s="301"/>
      <c r="L100" s="301">
        <f>SUM(L98:L99)</f>
        <v>12.933944045938425</v>
      </c>
      <c r="M100" s="301">
        <f t="shared" ref="M100" si="158">SUM(M98:M99)</f>
        <v>18.710990322323848</v>
      </c>
      <c r="N100" s="301">
        <f t="shared" ref="N100" si="159">SUM(N98:N99)</f>
        <v>1.7360656317377336</v>
      </c>
      <c r="O100" s="301">
        <f t="shared" si="151"/>
        <v>33.381000000000007</v>
      </c>
      <c r="P100" s="301"/>
      <c r="Q100" s="301">
        <f>SUM(Q98:Q99)</f>
        <v>13.697718047959764</v>
      </c>
      <c r="R100" s="301">
        <f t="shared" ref="R100" si="160">SUM(R98:R99)</f>
        <v>19.785773514050611</v>
      </c>
      <c r="S100" s="301">
        <f t="shared" ref="S100" si="161">SUM(S98:S99)</f>
        <v>1.791508437989678</v>
      </c>
      <c r="T100" s="301">
        <f t="shared" si="152"/>
        <v>35.275000000000048</v>
      </c>
      <c r="U100" s="301"/>
      <c r="V100" s="301">
        <f>SUM(V98:V99)</f>
        <v>16.073286984693063</v>
      </c>
      <c r="W100" s="301">
        <f t="shared" ref="W100" si="162">SUM(W98:W99)</f>
        <v>22.79071542595441</v>
      </c>
      <c r="X100" s="301">
        <f t="shared" ref="X100" si="163">SUM(X98:X99)</f>
        <v>2.0589975893524981</v>
      </c>
      <c r="Y100" s="301">
        <f t="shared" si="153"/>
        <v>40.922999999999973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0.29631182171757037</v>
      </c>
      <c r="C107" s="300">
        <v>0.28213569712627384</v>
      </c>
      <c r="D107" s="300">
        <v>0.14607571866648805</v>
      </c>
      <c r="E107" s="300">
        <f>SUM(B107:D107)</f>
        <v>0.72452323751033232</v>
      </c>
      <c r="F107" s="300"/>
      <c r="G107" s="300">
        <v>0.23517447839664071</v>
      </c>
      <c r="H107" s="300">
        <v>0.27724199235489738</v>
      </c>
      <c r="I107" s="300">
        <v>0.26327123126949947</v>
      </c>
      <c r="J107" s="300">
        <f>SUM(G107:I107)</f>
        <v>0.77568770202103754</v>
      </c>
      <c r="K107" s="300"/>
      <c r="L107" s="300">
        <v>0.25327838141069181</v>
      </c>
      <c r="M107" s="300">
        <v>0.34742000748641416</v>
      </c>
      <c r="N107" s="300">
        <v>0.3427440989030589</v>
      </c>
      <c r="O107" s="300">
        <f>SUM(L107:N107)</f>
        <v>0.94344248780016493</v>
      </c>
      <c r="P107" s="300"/>
      <c r="Q107" s="300">
        <v>0.24699091774791079</v>
      </c>
      <c r="R107" s="300">
        <v>0.34385620830779551</v>
      </c>
      <c r="S107" s="300">
        <v>0.33093045410454952</v>
      </c>
      <c r="T107" s="300">
        <f>SUM(Q107:S107)</f>
        <v>0.9217775801602559</v>
      </c>
      <c r="U107" s="300"/>
      <c r="V107" s="300">
        <v>0.25199687382558927</v>
      </c>
      <c r="W107" s="300">
        <v>0.34887082655216461</v>
      </c>
      <c r="X107" s="300">
        <v>0.32052507189418589</v>
      </c>
      <c r="Y107" s="300">
        <f>SUM(V107:X107)</f>
        <v>0.92139277227193972</v>
      </c>
    </row>
    <row r="108" spans="1:25" x14ac:dyDescent="0.2">
      <c r="A108" s="260" t="s">
        <v>364</v>
      </c>
      <c r="B108" s="300">
        <v>0.48938447518240852</v>
      </c>
      <c r="C108" s="300">
        <v>0.11140584872793945</v>
      </c>
      <c r="D108" s="300">
        <v>0.53468643857931719</v>
      </c>
      <c r="E108" s="300">
        <f t="shared" ref="E108:E109" si="164">SUM(B108:D108)</f>
        <v>1.1354767624896651</v>
      </c>
      <c r="F108" s="300"/>
      <c r="G108" s="300">
        <v>0.3990980752273865</v>
      </c>
      <c r="H108" s="300">
        <v>0.25442308257050111</v>
      </c>
      <c r="I108" s="300">
        <v>0.68379114018107334</v>
      </c>
      <c r="J108" s="300">
        <f t="shared" ref="J108:J109" si="165">SUM(G108:I108)</f>
        <v>1.3373122979789609</v>
      </c>
      <c r="K108" s="300"/>
      <c r="L108" s="300">
        <v>0.41319445485030742</v>
      </c>
      <c r="M108" s="300">
        <v>0.24112101910343098</v>
      </c>
      <c r="N108" s="300">
        <v>0.89824203824609927</v>
      </c>
      <c r="O108" s="300">
        <f t="shared" ref="O108:O109" si="166">SUM(L108:N108)</f>
        <v>1.5525575121998378</v>
      </c>
      <c r="P108" s="300"/>
      <c r="Q108" s="300">
        <v>0.40116557636610684</v>
      </c>
      <c r="R108" s="300">
        <v>0.24652372180799503</v>
      </c>
      <c r="S108" s="300">
        <v>0.88253312166564402</v>
      </c>
      <c r="T108" s="300">
        <f t="shared" ref="T108:T109" si="167">SUM(Q108:S108)</f>
        <v>1.5302224198397458</v>
      </c>
      <c r="U108" s="300"/>
      <c r="V108" s="300">
        <v>0.4016686882517691</v>
      </c>
      <c r="W108" s="300">
        <v>0.26616975114982561</v>
      </c>
      <c r="X108" s="300">
        <v>0.90176878832646323</v>
      </c>
      <c r="Y108" s="300">
        <f t="shared" ref="Y108:Y109" si="168">SUM(V108:X108)</f>
        <v>1.5696072277280579</v>
      </c>
    </row>
    <row r="109" spans="1:25" x14ac:dyDescent="0.2">
      <c r="A109" s="264" t="s">
        <v>363</v>
      </c>
      <c r="B109" s="301">
        <f>SUM(B107:B108)</f>
        <v>0.78569629689997889</v>
      </c>
      <c r="C109" s="301">
        <f t="shared" ref="C109" si="169">SUM(C107:C108)</f>
        <v>0.3935415458542133</v>
      </c>
      <c r="D109" s="301">
        <f t="shared" ref="D109" si="170">SUM(D107:D108)</f>
        <v>0.68076215724580524</v>
      </c>
      <c r="E109" s="301">
        <f t="shared" si="164"/>
        <v>1.8599999999999977</v>
      </c>
      <c r="F109" s="301"/>
      <c r="G109" s="301">
        <f>SUM(G107:G108)</f>
        <v>0.63427255362402724</v>
      </c>
      <c r="H109" s="301">
        <f t="shared" ref="H109" si="171">SUM(H107:H108)</f>
        <v>0.5316650749253985</v>
      </c>
      <c r="I109" s="301">
        <f t="shared" ref="I109" si="172">SUM(I107:I108)</f>
        <v>0.94706237145057282</v>
      </c>
      <c r="J109" s="301">
        <f t="shared" si="165"/>
        <v>2.1129999999999987</v>
      </c>
      <c r="K109" s="301"/>
      <c r="L109" s="301">
        <f>SUM(L107:L108)</f>
        <v>0.66647283626099929</v>
      </c>
      <c r="M109" s="301">
        <f t="shared" ref="M109" si="173">SUM(M107:M108)</f>
        <v>0.5885410265898452</v>
      </c>
      <c r="N109" s="301">
        <f t="shared" ref="N109" si="174">SUM(N107:N108)</f>
        <v>1.2409861371491582</v>
      </c>
      <c r="O109" s="301">
        <f t="shared" si="166"/>
        <v>2.4960000000000027</v>
      </c>
      <c r="P109" s="301"/>
      <c r="Q109" s="301">
        <f>SUM(Q107:Q108)</f>
        <v>0.64815649411401766</v>
      </c>
      <c r="R109" s="301">
        <f t="shared" ref="R109" si="175">SUM(R107:R108)</f>
        <v>0.5903799301157906</v>
      </c>
      <c r="S109" s="301">
        <f t="shared" ref="S109" si="176">SUM(S107:S108)</f>
        <v>1.2134635757701935</v>
      </c>
      <c r="T109" s="301">
        <f t="shared" si="167"/>
        <v>2.4520000000000017</v>
      </c>
      <c r="U109" s="301"/>
      <c r="V109" s="301">
        <f>SUM(V107:V108)</f>
        <v>0.65366556207735838</v>
      </c>
      <c r="W109" s="301">
        <f t="shared" ref="W109" si="177">SUM(W107:W108)</f>
        <v>0.61504057770199028</v>
      </c>
      <c r="X109" s="301">
        <f t="shared" ref="X109" si="178">SUM(X107:X108)</f>
        <v>1.222293860220649</v>
      </c>
      <c r="Y109" s="301">
        <f t="shared" si="168"/>
        <v>2.4909999999999979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1.949444921154216</v>
      </c>
      <c r="C116" s="300">
        <v>0.94471723926371465</v>
      </c>
      <c r="D116" s="300">
        <v>0.16376833533287233</v>
      </c>
      <c r="E116" s="300">
        <f>SUM(B116:D116)</f>
        <v>3.0579304957508029</v>
      </c>
      <c r="F116" s="300"/>
      <c r="G116" s="300">
        <v>2.2307169860151905</v>
      </c>
      <c r="H116" s="300">
        <v>0.66599847609393292</v>
      </c>
      <c r="I116" s="300">
        <v>7.3296744401043459E-2</v>
      </c>
      <c r="J116" s="300">
        <f>SUM(G116:I116)</f>
        <v>2.9700122065101668</v>
      </c>
      <c r="K116" s="300"/>
      <c r="L116" s="300">
        <v>2.7233555304875741</v>
      </c>
      <c r="M116" s="300">
        <v>0.57758597847312776</v>
      </c>
      <c r="N116" s="300">
        <v>0.26909658954453897</v>
      </c>
      <c r="O116" s="300">
        <f>SUM(L116:N116)</f>
        <v>3.5700380985052407</v>
      </c>
      <c r="P116" s="300"/>
      <c r="Q116" s="300">
        <v>2.9931860271460202</v>
      </c>
      <c r="R116" s="300">
        <v>0.6116826540839565</v>
      </c>
      <c r="S116" s="300">
        <v>0.2935225949490719</v>
      </c>
      <c r="T116" s="300">
        <f>SUM(Q116:S116)</f>
        <v>3.8983912761790487</v>
      </c>
      <c r="U116" s="300"/>
      <c r="V116" s="300">
        <v>3.3285362275507331</v>
      </c>
      <c r="W116" s="300">
        <v>0.63000459080917193</v>
      </c>
      <c r="X116" s="300">
        <v>0.31428393212984129</v>
      </c>
      <c r="Y116" s="300">
        <f>SUM(V116:X116)</f>
        <v>4.2728247504897459</v>
      </c>
    </row>
    <row r="117" spans="1:25" x14ac:dyDescent="0.2">
      <c r="A117" s="260" t="s">
        <v>364</v>
      </c>
      <c r="B117" s="300">
        <v>5.9418469708005679</v>
      </c>
      <c r="C117" s="300">
        <v>0.16669567399635501</v>
      </c>
      <c r="D117" s="300">
        <v>0.87852685945227527</v>
      </c>
      <c r="E117" s="300">
        <f t="shared" ref="E117:E118" si="179">SUM(B117:D117)</f>
        <v>6.9870695042491988</v>
      </c>
      <c r="F117" s="300"/>
      <c r="G117" s="300">
        <v>7.2368670515449427</v>
      </c>
      <c r="H117" s="300">
        <v>0.35259776802342535</v>
      </c>
      <c r="I117" s="300">
        <v>0.85952297392147248</v>
      </c>
      <c r="J117" s="300">
        <f t="shared" ref="J117:J118" si="180">SUM(G117:I117)</f>
        <v>8.4489877934898416</v>
      </c>
      <c r="K117" s="300"/>
      <c r="L117" s="300">
        <v>6.8000725687837624</v>
      </c>
      <c r="M117" s="300">
        <v>0.36118820054318934</v>
      </c>
      <c r="N117" s="300">
        <v>1.7177011321677771</v>
      </c>
      <c r="O117" s="300">
        <f t="shared" ref="O117:O118" si="181">SUM(L117:N117)</f>
        <v>8.8789619014947299</v>
      </c>
      <c r="P117" s="300"/>
      <c r="Q117" s="300">
        <v>7.2497953978352854</v>
      </c>
      <c r="R117" s="300">
        <v>0.39065446815400606</v>
      </c>
      <c r="S117" s="300">
        <v>1.8871588578316012</v>
      </c>
      <c r="T117" s="300">
        <f t="shared" ref="T117:T118" si="182">SUM(Q117:S117)</f>
        <v>9.527608723820892</v>
      </c>
      <c r="U117" s="300"/>
      <c r="V117" s="300">
        <v>7.6464382734340512</v>
      </c>
      <c r="W117" s="300">
        <v>0.41988333332622269</v>
      </c>
      <c r="X117" s="300">
        <v>2.0568536427499602</v>
      </c>
      <c r="Y117" s="300">
        <f t="shared" ref="Y117:Y118" si="183">SUM(V117:X117)</f>
        <v>10.123175249510235</v>
      </c>
    </row>
    <row r="118" spans="1:25" x14ac:dyDescent="0.2">
      <c r="A118" s="264" t="s">
        <v>363</v>
      </c>
      <c r="B118" s="301">
        <f>SUM(B116:B117)</f>
        <v>7.8912918919547836</v>
      </c>
      <c r="C118" s="301">
        <f t="shared" ref="C118" si="184">SUM(C116:C117)</f>
        <v>1.1114129132600696</v>
      </c>
      <c r="D118" s="301">
        <f t="shared" ref="D118" si="185">SUM(D116:D117)</f>
        <v>1.0422951947851475</v>
      </c>
      <c r="E118" s="301">
        <f t="shared" si="179"/>
        <v>10.045</v>
      </c>
      <c r="F118" s="301"/>
      <c r="G118" s="301">
        <f>SUM(G116:G117)</f>
        <v>9.4675840375601332</v>
      </c>
      <c r="H118" s="301">
        <f t="shared" ref="H118" si="186">SUM(H116:H117)</f>
        <v>1.0185962441173584</v>
      </c>
      <c r="I118" s="301">
        <f t="shared" ref="I118" si="187">SUM(I116:I117)</f>
        <v>0.93281971832251598</v>
      </c>
      <c r="J118" s="301">
        <f t="shared" si="180"/>
        <v>11.419000000000008</v>
      </c>
      <c r="K118" s="301"/>
      <c r="L118" s="301">
        <f>SUM(L116:L117)</f>
        <v>9.5234280992713369</v>
      </c>
      <c r="M118" s="301">
        <f t="shared" ref="M118" si="188">SUM(M116:M117)</f>
        <v>0.9387741790163171</v>
      </c>
      <c r="N118" s="301">
        <f t="shared" ref="N118" si="189">SUM(N116:N117)</f>
        <v>1.9867977217123161</v>
      </c>
      <c r="O118" s="301">
        <f t="shared" si="181"/>
        <v>12.44899999999997</v>
      </c>
      <c r="P118" s="301"/>
      <c r="Q118" s="301">
        <f>SUM(Q116:Q117)</f>
        <v>10.242981424981306</v>
      </c>
      <c r="R118" s="301">
        <f t="shared" ref="R118" si="190">SUM(R116:R117)</f>
        <v>1.0023371222379627</v>
      </c>
      <c r="S118" s="301">
        <f t="shared" ref="S118" si="191">SUM(S116:S117)</f>
        <v>2.1806814527806733</v>
      </c>
      <c r="T118" s="301">
        <f t="shared" si="182"/>
        <v>13.425999999999942</v>
      </c>
      <c r="U118" s="301"/>
      <c r="V118" s="301">
        <f>SUM(V116:V117)</f>
        <v>10.974974500984784</v>
      </c>
      <c r="W118" s="301">
        <f t="shared" ref="W118" si="192">SUM(W116:W117)</f>
        <v>1.0498879241353947</v>
      </c>
      <c r="X118" s="301">
        <f t="shared" ref="X118" si="193">SUM(X116:X117)</f>
        <v>2.3711375748798016</v>
      </c>
      <c r="Y118" s="301">
        <f t="shared" si="183"/>
        <v>14.395999999999979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3.2666777771253059</v>
      </c>
      <c r="C125" s="300">
        <v>1.2459499454189078</v>
      </c>
      <c r="D125" s="300">
        <v>0.50586575485151353</v>
      </c>
      <c r="E125" s="300">
        <f>SUM(B125:D125)</f>
        <v>5.0184934773957277</v>
      </c>
      <c r="F125" s="300"/>
      <c r="G125" s="300">
        <v>2.5065346178880561</v>
      </c>
      <c r="H125" s="300">
        <v>0.90754906239479582</v>
      </c>
      <c r="I125" s="300">
        <v>7.9598713494377318E-2</v>
      </c>
      <c r="J125" s="300">
        <f>SUM(G125:I125)</f>
        <v>3.4936823937772292</v>
      </c>
      <c r="K125" s="300"/>
      <c r="L125" s="300">
        <v>2.3936844072763512</v>
      </c>
      <c r="M125" s="300">
        <v>1.0719381107413606</v>
      </c>
      <c r="N125" s="300">
        <v>9.8908299105948241E-2</v>
      </c>
      <c r="O125" s="300">
        <f>SUM(L125:N125)</f>
        <v>3.5645308171236603</v>
      </c>
      <c r="P125" s="300"/>
      <c r="Q125" s="300">
        <v>2.3789651533561802</v>
      </c>
      <c r="R125" s="300">
        <v>1.0540374672228228</v>
      </c>
      <c r="S125" s="300">
        <v>0.10276217862215777</v>
      </c>
      <c r="T125" s="300">
        <f>SUM(Q125:S125)</f>
        <v>3.5357647992011607</v>
      </c>
      <c r="U125" s="300"/>
      <c r="V125" s="300">
        <v>2.2466797796148512</v>
      </c>
      <c r="W125" s="300">
        <v>0.98628730550749955</v>
      </c>
      <c r="X125" s="300">
        <v>9.877202675404502E-2</v>
      </c>
      <c r="Y125" s="300">
        <f>SUM(V125:X125)</f>
        <v>3.3317391118763959</v>
      </c>
    </row>
    <row r="126" spans="1:25" x14ac:dyDescent="0.2">
      <c r="A126" s="260" t="s">
        <v>364</v>
      </c>
      <c r="B126" s="300">
        <v>4.0486535256339131</v>
      </c>
      <c r="C126" s="300">
        <v>0.15432216539344598</v>
      </c>
      <c r="D126" s="300">
        <v>0.79853083157694571</v>
      </c>
      <c r="E126" s="300">
        <f t="shared" ref="E126:E127" si="194">SUM(B126:D126)</f>
        <v>5.0015065226043047</v>
      </c>
      <c r="F126" s="300"/>
      <c r="G126" s="300">
        <v>3.0181522557271352</v>
      </c>
      <c r="H126" s="300">
        <v>7.9289392067938697E-2</v>
      </c>
      <c r="I126" s="300">
        <v>0.58987595842770857</v>
      </c>
      <c r="J126" s="300">
        <f t="shared" ref="J126:J127" si="195">SUM(G126:I126)</f>
        <v>3.6873176062227824</v>
      </c>
      <c r="K126" s="300"/>
      <c r="L126" s="300">
        <v>2.9917948024636387</v>
      </c>
      <c r="M126" s="300">
        <v>0.23447998866745365</v>
      </c>
      <c r="N126" s="300">
        <v>0.52219439174524385</v>
      </c>
      <c r="O126" s="300">
        <f t="shared" ref="O126:O127" si="196">SUM(L126:N126)</f>
        <v>3.7484691828763363</v>
      </c>
      <c r="P126" s="300"/>
      <c r="Q126" s="300">
        <v>2.9861114526371475</v>
      </c>
      <c r="R126" s="300">
        <v>0.24364581060346432</v>
      </c>
      <c r="S126" s="300">
        <v>0.54747793755822372</v>
      </c>
      <c r="T126" s="300">
        <f t="shared" ref="T126:T127" si="197">SUM(Q126:S126)</f>
        <v>3.7772352007988355</v>
      </c>
      <c r="U126" s="300"/>
      <c r="V126" s="300">
        <v>2.8291788513348428</v>
      </c>
      <c r="W126" s="300">
        <v>0.24657182637271535</v>
      </c>
      <c r="X126" s="300">
        <v>0.53951021041604796</v>
      </c>
      <c r="Y126" s="300">
        <f t="shared" ref="Y126:Y127" si="198">SUM(V126:X126)</f>
        <v>3.6152608881236064</v>
      </c>
    </row>
    <row r="127" spans="1:25" x14ac:dyDescent="0.2">
      <c r="A127" s="264" t="s">
        <v>363</v>
      </c>
      <c r="B127" s="301">
        <f>SUM(B125:B126)</f>
        <v>7.3153313027592191</v>
      </c>
      <c r="C127" s="301">
        <f t="shared" ref="C127" si="199">SUM(C125:C126)</f>
        <v>1.4002721108123537</v>
      </c>
      <c r="D127" s="301">
        <f t="shared" ref="D127" si="200">SUM(D125:D126)</f>
        <v>1.3043965864284592</v>
      </c>
      <c r="E127" s="301">
        <f t="shared" si="194"/>
        <v>10.020000000000032</v>
      </c>
      <c r="F127" s="301"/>
      <c r="G127" s="301">
        <f>SUM(G125:G126)</f>
        <v>5.5246868736151917</v>
      </c>
      <c r="H127" s="301">
        <f t="shared" ref="H127" si="201">SUM(H125:H126)</f>
        <v>0.98683845446273455</v>
      </c>
      <c r="I127" s="301">
        <f t="shared" ref="I127" si="202">SUM(I125:I126)</f>
        <v>0.66947467192208587</v>
      </c>
      <c r="J127" s="301">
        <f t="shared" si="195"/>
        <v>7.1810000000000125</v>
      </c>
      <c r="K127" s="301"/>
      <c r="L127" s="301">
        <f>SUM(L125:L126)</f>
        <v>5.3854792097399899</v>
      </c>
      <c r="M127" s="301">
        <f t="shared" ref="M127" si="203">SUM(M125:M126)</f>
        <v>1.3064180994088141</v>
      </c>
      <c r="N127" s="301">
        <f t="shared" ref="N127" si="204">SUM(N125:N126)</f>
        <v>0.62110269085119207</v>
      </c>
      <c r="O127" s="301">
        <f t="shared" si="196"/>
        <v>7.3129999999999962</v>
      </c>
      <c r="P127" s="301"/>
      <c r="Q127" s="301">
        <f>SUM(Q125:Q126)</f>
        <v>5.3650766059933277</v>
      </c>
      <c r="R127" s="301">
        <f t="shared" ref="R127" si="205">SUM(R125:R126)</f>
        <v>1.297683277826287</v>
      </c>
      <c r="S127" s="301">
        <f t="shared" ref="S127" si="206">SUM(S125:S126)</f>
        <v>0.65024011618038147</v>
      </c>
      <c r="T127" s="301">
        <f t="shared" si="197"/>
        <v>7.3129999999999953</v>
      </c>
      <c r="U127" s="301"/>
      <c r="V127" s="301">
        <f>SUM(V125:V126)</f>
        <v>5.0758586309496945</v>
      </c>
      <c r="W127" s="301">
        <f t="shared" ref="W127" si="207">SUM(W125:W126)</f>
        <v>1.2328591318802149</v>
      </c>
      <c r="X127" s="301">
        <f t="shared" ref="X127" si="208">SUM(X125:X126)</f>
        <v>0.63828223717009303</v>
      </c>
      <c r="Y127" s="301">
        <f t="shared" si="198"/>
        <v>6.9470000000000018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2.155607186265553</v>
      </c>
      <c r="C134" s="300">
        <v>1.358331757412232</v>
      </c>
      <c r="D134" s="300">
        <v>0.27621234635622849</v>
      </c>
      <c r="E134" s="300">
        <f>SUM(B134:D134)</f>
        <v>3.7901512900340135</v>
      </c>
      <c r="F134" s="300"/>
      <c r="G134" s="300">
        <v>2.1745724647516411</v>
      </c>
      <c r="H134" s="300">
        <v>1.2983740462517666</v>
      </c>
      <c r="I134" s="300">
        <v>0.57177700707890855</v>
      </c>
      <c r="J134" s="300">
        <f>SUM(G134:I134)</f>
        <v>4.044723518082316</v>
      </c>
      <c r="K134" s="300"/>
      <c r="L134" s="300">
        <v>1.8594766794434645</v>
      </c>
      <c r="M134" s="300">
        <v>1.3775882757941382</v>
      </c>
      <c r="N134" s="300">
        <v>0.24743090389502531</v>
      </c>
      <c r="O134" s="300">
        <f>SUM(L134:N134)</f>
        <v>3.484495859132628</v>
      </c>
      <c r="P134" s="300"/>
      <c r="Q134" s="300">
        <v>1.9323324886172719</v>
      </c>
      <c r="R134" s="300">
        <v>1.3221292642918667</v>
      </c>
      <c r="S134" s="300">
        <v>0.25170047564484649</v>
      </c>
      <c r="T134" s="300">
        <f>SUM(Q134:S134)</f>
        <v>3.5061622285539853</v>
      </c>
      <c r="U134" s="300"/>
      <c r="V134" s="300">
        <v>2.2849233752553419</v>
      </c>
      <c r="W134" s="300">
        <v>1.3365096776455665</v>
      </c>
      <c r="X134" s="300">
        <v>0.27995983517808432</v>
      </c>
      <c r="Y134" s="300">
        <f>SUM(V134:X134)</f>
        <v>3.9013928880789925</v>
      </c>
    </row>
    <row r="135" spans="1:25" x14ac:dyDescent="0.2">
      <c r="A135" s="260" t="s">
        <v>364</v>
      </c>
      <c r="B135" s="300">
        <v>1.7627238957046831</v>
      </c>
      <c r="C135" s="300">
        <v>0.24513845738163964</v>
      </c>
      <c r="D135" s="300">
        <v>0.5919863568796675</v>
      </c>
      <c r="E135" s="300">
        <f t="shared" ref="E135:E136" si="209">SUM(B135:D135)</f>
        <v>2.5998487099659902</v>
      </c>
      <c r="F135" s="300"/>
      <c r="G135" s="300">
        <v>2.0358098258160608</v>
      </c>
      <c r="H135" s="300">
        <v>0.4955043897070403</v>
      </c>
      <c r="I135" s="300">
        <v>0.17596226639458581</v>
      </c>
      <c r="J135" s="300">
        <f t="shared" ref="J135:J136" si="210">SUM(G135:I135)</f>
        <v>2.7072764819176869</v>
      </c>
      <c r="K135" s="300"/>
      <c r="L135" s="300">
        <v>2.1206834661364131</v>
      </c>
      <c r="M135" s="300">
        <v>0.70577993508965176</v>
      </c>
      <c r="N135" s="300">
        <v>0.48804073964130851</v>
      </c>
      <c r="O135" s="300">
        <f t="shared" ref="O135:O136" si="211">SUM(L135:N135)</f>
        <v>3.3145041408673732</v>
      </c>
      <c r="P135" s="300"/>
      <c r="Q135" s="300">
        <v>2.1262875550772113</v>
      </c>
      <c r="R135" s="300">
        <v>0.70951998129058691</v>
      </c>
      <c r="S135" s="300">
        <v>0.51503023507820356</v>
      </c>
      <c r="T135" s="300">
        <f t="shared" ref="T135:T136" si="212">SUM(Q135:S135)</f>
        <v>3.3508377714460016</v>
      </c>
      <c r="U135" s="300"/>
      <c r="V135" s="300">
        <v>2.3472840968060193</v>
      </c>
      <c r="W135" s="300">
        <v>0.7975538243181558</v>
      </c>
      <c r="X135" s="300">
        <v>0.61776919079684001</v>
      </c>
      <c r="Y135" s="300">
        <f t="shared" ref="Y135:Y136" si="213">SUM(V135:X135)</f>
        <v>3.7626071119210152</v>
      </c>
    </row>
    <row r="136" spans="1:25" x14ac:dyDescent="0.2">
      <c r="A136" s="264" t="s">
        <v>363</v>
      </c>
      <c r="B136" s="301">
        <f>SUM(B134:B135)</f>
        <v>3.9183310819702362</v>
      </c>
      <c r="C136" s="301">
        <f t="shared" ref="C136" si="214">SUM(C134:C135)</f>
        <v>1.6034702147938718</v>
      </c>
      <c r="D136" s="301">
        <f t="shared" ref="D136" si="215">SUM(D134:D135)</f>
        <v>0.86819870323589599</v>
      </c>
      <c r="E136" s="301">
        <f t="shared" si="209"/>
        <v>6.3900000000000041</v>
      </c>
      <c r="F136" s="301"/>
      <c r="G136" s="301">
        <f>SUM(G134:G135)</f>
        <v>4.2103822905677024</v>
      </c>
      <c r="H136" s="301">
        <f t="shared" ref="H136" si="216">SUM(H134:H135)</f>
        <v>1.7938784359588069</v>
      </c>
      <c r="I136" s="301">
        <f t="shared" ref="I136" si="217">SUM(I134:I135)</f>
        <v>0.74773927347349434</v>
      </c>
      <c r="J136" s="301">
        <f t="shared" si="210"/>
        <v>6.7520000000000042</v>
      </c>
      <c r="K136" s="301"/>
      <c r="L136" s="301">
        <f>SUM(L134:L135)</f>
        <v>3.9801601455798776</v>
      </c>
      <c r="M136" s="301">
        <f t="shared" ref="M136" si="218">SUM(M134:M135)</f>
        <v>2.0833682108837901</v>
      </c>
      <c r="N136" s="301">
        <f t="shared" ref="N136" si="219">SUM(N134:N135)</f>
        <v>0.73547164353633376</v>
      </c>
      <c r="O136" s="301">
        <f t="shared" si="211"/>
        <v>6.7990000000000013</v>
      </c>
      <c r="P136" s="301"/>
      <c r="Q136" s="301">
        <f>SUM(Q134:Q135)</f>
        <v>4.058620043694483</v>
      </c>
      <c r="R136" s="301">
        <f t="shared" ref="R136" si="220">SUM(R134:R135)</f>
        <v>2.0316492455824537</v>
      </c>
      <c r="S136" s="301">
        <f t="shared" ref="S136" si="221">SUM(S134:S135)</f>
        <v>0.7667307107230501</v>
      </c>
      <c r="T136" s="301">
        <f t="shared" si="212"/>
        <v>6.8569999999999869</v>
      </c>
      <c r="U136" s="301"/>
      <c r="V136" s="301">
        <f>SUM(V134:V135)</f>
        <v>4.6322074720613617</v>
      </c>
      <c r="W136" s="301">
        <f t="shared" ref="W136" si="222">SUM(W134:W135)</f>
        <v>2.1340635019637224</v>
      </c>
      <c r="X136" s="301">
        <f t="shared" ref="X136" si="223">SUM(X134:X135)</f>
        <v>0.89772902597492432</v>
      </c>
      <c r="Y136" s="301">
        <f t="shared" si="213"/>
        <v>7.6640000000000086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6.5422051868980766</v>
      </c>
      <c r="C143" s="300">
        <v>4.2947505592035942</v>
      </c>
      <c r="D143" s="300">
        <v>2.5064235883987109</v>
      </c>
      <c r="E143" s="300">
        <f>SUM(B143:D143)</f>
        <v>13.343379334500382</v>
      </c>
      <c r="F143" s="300"/>
      <c r="G143" s="300">
        <v>7.2714460571547717</v>
      </c>
      <c r="H143" s="300">
        <v>4.5015135346536228</v>
      </c>
      <c r="I143" s="300">
        <v>2.6599174185790502</v>
      </c>
      <c r="J143" s="300">
        <f>SUM(G143:I143)</f>
        <v>14.432877010387445</v>
      </c>
      <c r="K143" s="300"/>
      <c r="L143" s="300">
        <v>6.4158273829306314</v>
      </c>
      <c r="M143" s="300">
        <v>4.6032148622266957</v>
      </c>
      <c r="N143" s="300">
        <v>1.4461637800586677</v>
      </c>
      <c r="O143" s="300">
        <f>SUM(L143:N143)</f>
        <v>12.465206025215995</v>
      </c>
      <c r="P143" s="300"/>
      <c r="Q143" s="300">
        <v>6.6770723630005913</v>
      </c>
      <c r="R143" s="300">
        <v>4.8235269406576808</v>
      </c>
      <c r="S143" s="300">
        <v>1.5315708386037723</v>
      </c>
      <c r="T143" s="300">
        <f>SUM(Q143:S143)</f>
        <v>13.032170142262045</v>
      </c>
      <c r="U143" s="300"/>
      <c r="V143" s="300">
        <v>7.1135853981303692</v>
      </c>
      <c r="W143" s="300">
        <v>5.1696764054651547</v>
      </c>
      <c r="X143" s="300">
        <v>1.6919400711167309</v>
      </c>
      <c r="Y143" s="300">
        <f>SUM(V143:X143)</f>
        <v>13.975201874712255</v>
      </c>
    </row>
    <row r="144" spans="1:25" x14ac:dyDescent="0.2">
      <c r="A144" s="260" t="s">
        <v>364</v>
      </c>
      <c r="B144" s="300">
        <v>11.585185345507757</v>
      </c>
      <c r="C144" s="300">
        <v>1.7311179761317259</v>
      </c>
      <c r="D144" s="300">
        <v>3.0833173438601045</v>
      </c>
      <c r="E144" s="300">
        <f t="shared" ref="E144:E145" si="224">SUM(B144:D144)</f>
        <v>16.399620665499587</v>
      </c>
      <c r="F144" s="300"/>
      <c r="G144" s="300">
        <v>11.672050215905022</v>
      </c>
      <c r="H144" s="300">
        <v>1.3183899568260693</v>
      </c>
      <c r="I144" s="300">
        <v>4.5386828168814546</v>
      </c>
      <c r="J144" s="300">
        <f t="shared" ref="J144:J145" si="225">SUM(G144:I144)</f>
        <v>17.529122989612546</v>
      </c>
      <c r="K144" s="300"/>
      <c r="L144" s="300">
        <v>12.094295652503545</v>
      </c>
      <c r="M144" s="300">
        <v>1.8622853613641199</v>
      </c>
      <c r="N144" s="300">
        <v>5.4872129609162981</v>
      </c>
      <c r="O144" s="300">
        <f t="shared" ref="O144:O145" si="226">SUM(L144:N144)</f>
        <v>19.443793974783965</v>
      </c>
      <c r="P144" s="300"/>
      <c r="Q144" s="300">
        <v>12.318090839833044</v>
      </c>
      <c r="R144" s="300">
        <v>1.9752330935422358</v>
      </c>
      <c r="S144" s="300">
        <v>5.6685059243626847</v>
      </c>
      <c r="T144" s="300">
        <f t="shared" ref="T144:T145" si="227">SUM(Q144:S144)</f>
        <v>19.961829857737964</v>
      </c>
      <c r="U144" s="300"/>
      <c r="V144" s="300">
        <v>12.741089631108197</v>
      </c>
      <c r="W144" s="300">
        <v>2.1798137795297117</v>
      </c>
      <c r="X144" s="300">
        <v>6.0128947146498879</v>
      </c>
      <c r="Y144" s="300">
        <f t="shared" ref="Y144:Y145" si="228">SUM(V144:X144)</f>
        <v>20.933798125287797</v>
      </c>
    </row>
    <row r="145" spans="1:25" x14ac:dyDescent="0.2">
      <c r="A145" s="264" t="s">
        <v>363</v>
      </c>
      <c r="B145" s="301">
        <f>SUM(B143:B144)</f>
        <v>18.127390532405833</v>
      </c>
      <c r="C145" s="301">
        <f t="shared" ref="C145" si="229">SUM(C143:C144)</f>
        <v>6.0258685353353201</v>
      </c>
      <c r="D145" s="301">
        <f t="shared" ref="D145" si="230">SUM(D143:D144)</f>
        <v>5.589740932258815</v>
      </c>
      <c r="E145" s="301">
        <f t="shared" si="224"/>
        <v>29.742999999999967</v>
      </c>
      <c r="F145" s="301"/>
      <c r="G145" s="301">
        <f>SUM(G143:G144)</f>
        <v>18.943496273059793</v>
      </c>
      <c r="H145" s="301">
        <f t="shared" ref="H145" si="231">SUM(H143:H144)</f>
        <v>5.8199034914796925</v>
      </c>
      <c r="I145" s="301">
        <f t="shared" ref="I145" si="232">SUM(I143:I144)</f>
        <v>7.1986002354605052</v>
      </c>
      <c r="J145" s="301">
        <f t="shared" si="225"/>
        <v>31.961999999999989</v>
      </c>
      <c r="K145" s="301"/>
      <c r="L145" s="301">
        <f>SUM(L143:L144)</f>
        <v>18.510123035434177</v>
      </c>
      <c r="M145" s="301">
        <f t="shared" ref="M145" si="233">SUM(M143:M144)</f>
        <v>6.4655002235908157</v>
      </c>
      <c r="N145" s="301">
        <f t="shared" ref="N145" si="234">SUM(N143:N144)</f>
        <v>6.9333767409749658</v>
      </c>
      <c r="O145" s="301">
        <f t="shared" si="226"/>
        <v>31.908999999999956</v>
      </c>
      <c r="P145" s="301"/>
      <c r="Q145" s="301">
        <f>SUM(Q143:Q144)</f>
        <v>18.995163202833634</v>
      </c>
      <c r="R145" s="301">
        <f t="shared" ref="R145" si="235">SUM(R143:R144)</f>
        <v>6.7987600341999164</v>
      </c>
      <c r="S145" s="301">
        <f t="shared" ref="S145" si="236">SUM(S143:S144)</f>
        <v>7.2000767629664573</v>
      </c>
      <c r="T145" s="301">
        <f t="shared" si="227"/>
        <v>32.994000000000007</v>
      </c>
      <c r="U145" s="301"/>
      <c r="V145" s="301">
        <f>SUM(V143:V144)</f>
        <v>19.854675029238567</v>
      </c>
      <c r="W145" s="301">
        <f t="shared" ref="W145" si="237">SUM(W143:W144)</f>
        <v>7.3494901849948668</v>
      </c>
      <c r="X145" s="301">
        <f t="shared" ref="X145" si="238">SUM(X143:X144)</f>
        <v>7.7048347857666188</v>
      </c>
      <c r="Y145" s="301">
        <f t="shared" si="228"/>
        <v>34.909000000000056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6.8559905201540152</v>
      </c>
      <c r="C152" s="300">
        <v>7.6633213322875653</v>
      </c>
      <c r="D152" s="300">
        <v>1.4432618611385233</v>
      </c>
      <c r="E152" s="300">
        <f>SUM(B152:D152)</f>
        <v>15.962573713580104</v>
      </c>
      <c r="F152" s="300"/>
      <c r="G152" s="300">
        <v>8.1672710132868911</v>
      </c>
      <c r="H152" s="300">
        <v>7.0292544938296118</v>
      </c>
      <c r="I152" s="300">
        <v>2.0813762957183388</v>
      </c>
      <c r="J152" s="300">
        <f>SUM(G152:I152)</f>
        <v>17.27790180283484</v>
      </c>
      <c r="K152" s="300"/>
      <c r="L152" s="300">
        <v>7.1616720567280865</v>
      </c>
      <c r="M152" s="300">
        <v>6.7467555371992241</v>
      </c>
      <c r="N152" s="300">
        <v>1.5909076385020444</v>
      </c>
      <c r="O152" s="300">
        <f>SUM(L152:N152)</f>
        <v>15.499335232429354</v>
      </c>
      <c r="P152" s="300"/>
      <c r="Q152" s="300">
        <v>7.9096032553295998</v>
      </c>
      <c r="R152" s="300">
        <v>7.1819828702929192</v>
      </c>
      <c r="S152" s="300">
        <v>1.6971798074129461</v>
      </c>
      <c r="T152" s="300">
        <f>SUM(Q152:S152)</f>
        <v>16.788765933035467</v>
      </c>
      <c r="U152" s="300"/>
      <c r="V152" s="300">
        <v>8.7697979543559477</v>
      </c>
      <c r="W152" s="300">
        <v>7.5230324157727155</v>
      </c>
      <c r="X152" s="300">
        <v>1.857248627609263</v>
      </c>
      <c r="Y152" s="300">
        <f>SUM(V152:X152)</f>
        <v>18.150078997737925</v>
      </c>
    </row>
    <row r="153" spans="1:25" x14ac:dyDescent="0.2">
      <c r="A153" s="260" t="s">
        <v>364</v>
      </c>
      <c r="B153" s="300">
        <v>14.94862400904756</v>
      </c>
      <c r="C153" s="300">
        <v>6.2422746143330441</v>
      </c>
      <c r="D153" s="300">
        <v>2.6275276630393041</v>
      </c>
      <c r="E153" s="300">
        <f t="shared" ref="E153:E154" si="239">SUM(B153:D153)</f>
        <v>23.818426286419907</v>
      </c>
      <c r="F153" s="300"/>
      <c r="G153" s="300">
        <v>15.083932903300997</v>
      </c>
      <c r="H153" s="300">
        <v>5.2974442286342551</v>
      </c>
      <c r="I153" s="300">
        <v>2.1007210652298971</v>
      </c>
      <c r="J153" s="300">
        <f t="shared" ref="J153:J154" si="240">SUM(G153:I153)</f>
        <v>22.482098197165151</v>
      </c>
      <c r="K153" s="300"/>
      <c r="L153" s="300">
        <v>13.988276104465701</v>
      </c>
      <c r="M153" s="300">
        <v>4.9278360407561808</v>
      </c>
      <c r="N153" s="300">
        <v>1.3485526223487831</v>
      </c>
      <c r="O153" s="300">
        <f t="shared" ref="O153:O154" si="241">SUM(L153:N153)</f>
        <v>20.264664767570665</v>
      </c>
      <c r="P153" s="300"/>
      <c r="Q153" s="300">
        <v>15.175738834247317</v>
      </c>
      <c r="R153" s="300">
        <v>5.3352817322061394</v>
      </c>
      <c r="S153" s="300">
        <v>1.4402135005111314</v>
      </c>
      <c r="T153" s="300">
        <f t="shared" ref="T153:T154" si="242">SUM(Q153:S153)</f>
        <v>21.951234066964588</v>
      </c>
      <c r="U153" s="300"/>
      <c r="V153" s="300">
        <v>16.45892329346248</v>
      </c>
      <c r="W153" s="300">
        <v>5.7334116972153879</v>
      </c>
      <c r="X153" s="300">
        <v>1.5665860115841883</v>
      </c>
      <c r="Y153" s="300">
        <f t="shared" ref="Y153:Y154" si="243">SUM(V153:X153)</f>
        <v>23.758921002262056</v>
      </c>
    </row>
    <row r="154" spans="1:25" x14ac:dyDescent="0.2">
      <c r="A154" s="264" t="s">
        <v>363</v>
      </c>
      <c r="B154" s="301">
        <f>SUM(B152:B153)</f>
        <v>21.804614529201576</v>
      </c>
      <c r="C154" s="301">
        <f t="shared" ref="C154" si="244">SUM(C152:C153)</f>
        <v>13.905595946620609</v>
      </c>
      <c r="D154" s="301">
        <f t="shared" ref="D154" si="245">SUM(D152:D153)</f>
        <v>4.0707895241778278</v>
      </c>
      <c r="E154" s="301">
        <f t="shared" si="239"/>
        <v>39.781000000000013</v>
      </c>
      <c r="F154" s="301"/>
      <c r="G154" s="301">
        <f>SUM(G152:G153)</f>
        <v>23.25120391658789</v>
      </c>
      <c r="H154" s="301">
        <f t="shared" ref="H154" si="246">SUM(H152:H153)</f>
        <v>12.326698722463867</v>
      </c>
      <c r="I154" s="301">
        <f t="shared" ref="I154" si="247">SUM(I152:I153)</f>
        <v>4.1820973609482355</v>
      </c>
      <c r="J154" s="301">
        <f t="shared" si="240"/>
        <v>39.759999999999991</v>
      </c>
      <c r="K154" s="301"/>
      <c r="L154" s="301">
        <f>SUM(L152:L153)</f>
        <v>21.149948161193787</v>
      </c>
      <c r="M154" s="301">
        <f t="shared" ref="M154" si="248">SUM(M152:M153)</f>
        <v>11.674591577955404</v>
      </c>
      <c r="N154" s="301">
        <f t="shared" ref="N154" si="249">SUM(N152:N153)</f>
        <v>2.9394602608508276</v>
      </c>
      <c r="O154" s="301">
        <f t="shared" si="241"/>
        <v>35.764000000000017</v>
      </c>
      <c r="P154" s="301"/>
      <c r="Q154" s="301">
        <f>SUM(Q152:Q153)</f>
        <v>23.085342089576919</v>
      </c>
      <c r="R154" s="301">
        <f t="shared" ref="R154" si="250">SUM(R152:R153)</f>
        <v>12.517264602499058</v>
      </c>
      <c r="S154" s="301">
        <f t="shared" ref="S154" si="251">SUM(S152:S153)</f>
        <v>3.1373933079240777</v>
      </c>
      <c r="T154" s="301">
        <f t="shared" si="242"/>
        <v>38.740000000000059</v>
      </c>
      <c r="U154" s="301"/>
      <c r="V154" s="301">
        <f>SUM(V152:V153)</f>
        <v>25.228721247818427</v>
      </c>
      <c r="W154" s="301">
        <f t="shared" ref="W154" si="252">SUM(W152:W153)</f>
        <v>13.256444112988103</v>
      </c>
      <c r="X154" s="301">
        <f t="shared" ref="X154" si="253">SUM(X152:X153)</f>
        <v>3.4238346391934513</v>
      </c>
      <c r="Y154" s="301">
        <f t="shared" si="243"/>
        <v>41.908999999999985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5.3565423816250313</v>
      </c>
      <c r="C161" s="300">
        <v>5.4130443714519529</v>
      </c>
      <c r="D161" s="300">
        <v>0.56617299999763016</v>
      </c>
      <c r="E161" s="300">
        <f>SUM(B161:D161)</f>
        <v>11.335759753074614</v>
      </c>
      <c r="F161" s="300"/>
      <c r="G161" s="300">
        <v>5.2410062162009856</v>
      </c>
      <c r="H161" s="300">
        <v>4.6907688520562072</v>
      </c>
      <c r="I161" s="300">
        <v>0.86286797806942006</v>
      </c>
      <c r="J161" s="300">
        <f>SUM(G161:I161)</f>
        <v>10.794643046326613</v>
      </c>
      <c r="K161" s="300"/>
      <c r="L161" s="300">
        <v>5.5094646368290441</v>
      </c>
      <c r="M161" s="300">
        <v>4.8120830954358862</v>
      </c>
      <c r="N161" s="300">
        <v>0.32273644149497105</v>
      </c>
      <c r="O161" s="300">
        <f>SUM(L161:N161)</f>
        <v>10.644284173759901</v>
      </c>
      <c r="P161" s="300"/>
      <c r="Q161" s="300">
        <v>5.598898357165333</v>
      </c>
      <c r="R161" s="300">
        <v>4.9000920771495489</v>
      </c>
      <c r="S161" s="300">
        <v>0.32837467239760387</v>
      </c>
      <c r="T161" s="300">
        <f>SUM(Q161:S161)</f>
        <v>10.827365106712486</v>
      </c>
      <c r="U161" s="300"/>
      <c r="V161" s="300">
        <v>5.8291539086679389</v>
      </c>
      <c r="W161" s="300">
        <v>5.103828922984941</v>
      </c>
      <c r="X161" s="300">
        <v>0.34483855883838949</v>
      </c>
      <c r="Y161" s="300">
        <f>SUM(V161:X161)</f>
        <v>11.277821390491269</v>
      </c>
    </row>
    <row r="162" spans="1:25" x14ac:dyDescent="0.2">
      <c r="A162" s="260" t="s">
        <v>364</v>
      </c>
      <c r="B162" s="300">
        <v>6.2006129233972764</v>
      </c>
      <c r="C162" s="300">
        <v>0.98840045452953429</v>
      </c>
      <c r="D162" s="300">
        <v>0.84022686899854793</v>
      </c>
      <c r="E162" s="300">
        <f t="shared" ref="E162:E163" si="254">SUM(B162:D162)</f>
        <v>8.0292402469253581</v>
      </c>
      <c r="F162" s="300"/>
      <c r="G162" s="300">
        <v>6.0095798619416376</v>
      </c>
      <c r="H162" s="300">
        <v>0.86660981664847136</v>
      </c>
      <c r="I162" s="300">
        <v>0.26716727508327565</v>
      </c>
      <c r="J162" s="300">
        <f t="shared" ref="J162:J163" si="255">SUM(G162:I162)</f>
        <v>7.1433569536733845</v>
      </c>
      <c r="K162" s="300"/>
      <c r="L162" s="300">
        <v>6.2613878845880828</v>
      </c>
      <c r="M162" s="300">
        <v>0.88432794165200457</v>
      </c>
      <c r="N162" s="300">
        <v>0</v>
      </c>
      <c r="O162" s="300">
        <f t="shared" ref="O162:O163" si="256">SUM(L162:N162)</f>
        <v>7.1457158262400871</v>
      </c>
      <c r="P162" s="300"/>
      <c r="Q162" s="300">
        <v>6.2345274069740855</v>
      </c>
      <c r="R162" s="300">
        <v>0.94710748631342745</v>
      </c>
      <c r="S162" s="300">
        <v>0</v>
      </c>
      <c r="T162" s="300">
        <f t="shared" ref="T162:T163" si="257">SUM(Q162:S162)</f>
        <v>7.1816348932875131</v>
      </c>
      <c r="U162" s="300"/>
      <c r="V162" s="300">
        <v>6.226373008026747</v>
      </c>
      <c r="W162" s="300">
        <v>1.0878056014819584</v>
      </c>
      <c r="X162" s="300">
        <v>0</v>
      </c>
      <c r="Y162" s="300">
        <f t="shared" ref="Y162:Y163" si="258">SUM(V162:X162)</f>
        <v>7.3141786095087049</v>
      </c>
    </row>
    <row r="163" spans="1:25" x14ac:dyDescent="0.2">
      <c r="A163" s="264" t="s">
        <v>363</v>
      </c>
      <c r="B163" s="301">
        <f>SUM(B161:B162)</f>
        <v>11.557155305022308</v>
      </c>
      <c r="C163" s="301">
        <f t="shared" ref="C163" si="259">SUM(C161:C162)</f>
        <v>6.4014448259814873</v>
      </c>
      <c r="D163" s="301">
        <f t="shared" ref="D163" si="260">SUM(D161:D162)</f>
        <v>1.4063998689961781</v>
      </c>
      <c r="E163" s="301">
        <f t="shared" si="254"/>
        <v>19.364999999999974</v>
      </c>
      <c r="F163" s="301"/>
      <c r="G163" s="301">
        <f>SUM(G161:G162)</f>
        <v>11.250586078142623</v>
      </c>
      <c r="H163" s="301">
        <f t="shared" ref="H163" si="261">SUM(H161:H162)</f>
        <v>5.5573786687046782</v>
      </c>
      <c r="I163" s="301">
        <f t="shared" ref="I163" si="262">SUM(I161:I162)</f>
        <v>1.1300352531526956</v>
      </c>
      <c r="J163" s="301">
        <f t="shared" si="255"/>
        <v>17.937999999999995</v>
      </c>
      <c r="K163" s="301"/>
      <c r="L163" s="301">
        <f>SUM(L161:L162)</f>
        <v>11.770852521417126</v>
      </c>
      <c r="M163" s="301">
        <f t="shared" ref="M163" si="263">SUM(M161:M162)</f>
        <v>5.6964110370878904</v>
      </c>
      <c r="N163" s="301">
        <f t="shared" ref="N163" si="264">SUM(N161:N162)</f>
        <v>0.32273644149497105</v>
      </c>
      <c r="O163" s="301">
        <f t="shared" si="256"/>
        <v>17.789999999999988</v>
      </c>
      <c r="P163" s="301"/>
      <c r="Q163" s="301">
        <f>SUM(Q161:Q162)</f>
        <v>11.833425764139418</v>
      </c>
      <c r="R163" s="301">
        <f t="shared" ref="R163" si="265">SUM(R161:R162)</f>
        <v>5.8471995634629765</v>
      </c>
      <c r="S163" s="301">
        <f t="shared" ref="S163" si="266">SUM(S161:S162)</f>
        <v>0.32837467239760387</v>
      </c>
      <c r="T163" s="301">
        <f t="shared" si="257"/>
        <v>18.009</v>
      </c>
      <c r="U163" s="301"/>
      <c r="V163" s="301">
        <f>SUM(V161:V162)</f>
        <v>12.055526916694685</v>
      </c>
      <c r="W163" s="301">
        <f t="shared" ref="W163" si="267">SUM(W161:W162)</f>
        <v>6.1916345244668989</v>
      </c>
      <c r="X163" s="301">
        <f t="shared" ref="X163" si="268">SUM(X161:X162)</f>
        <v>0.34483855883838949</v>
      </c>
      <c r="Y163" s="301">
        <f t="shared" si="258"/>
        <v>18.591999999999974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12.131241717457829</v>
      </c>
      <c r="C170" s="300">
        <v>15.873958865664706</v>
      </c>
      <c r="D170" s="300">
        <v>1.2947959139799858</v>
      </c>
      <c r="E170" s="300">
        <f>SUM(B170:D170)</f>
        <v>29.299996497102523</v>
      </c>
      <c r="F170" s="300"/>
      <c r="G170" s="300">
        <v>12.467828411093064</v>
      </c>
      <c r="H170" s="300">
        <v>14.660388739824995</v>
      </c>
      <c r="I170" s="300">
        <v>1.4209352405536171</v>
      </c>
      <c r="J170" s="300">
        <f>SUM(G170:I170)</f>
        <v>28.549152391471679</v>
      </c>
      <c r="K170" s="300"/>
      <c r="L170" s="300">
        <v>12.564958583471844</v>
      </c>
      <c r="M170" s="300">
        <v>14.741624215366624</v>
      </c>
      <c r="N170" s="300">
        <v>1.5676654760131803</v>
      </c>
      <c r="O170" s="300">
        <f>SUM(L170:N170)</f>
        <v>28.874248274851649</v>
      </c>
      <c r="P170" s="300"/>
      <c r="Q170" s="300">
        <v>13.105559806712398</v>
      </c>
      <c r="R170" s="300">
        <v>14.717831247889377</v>
      </c>
      <c r="S170" s="300">
        <v>1.6174040203897535</v>
      </c>
      <c r="T170" s="300">
        <f>SUM(Q170:S170)</f>
        <v>29.440795074991527</v>
      </c>
      <c r="U170" s="300"/>
      <c r="V170" s="300">
        <v>14.345711415396586</v>
      </c>
      <c r="W170" s="300">
        <v>14.727146100572666</v>
      </c>
      <c r="X170" s="300">
        <v>1.6943234531551494</v>
      </c>
      <c r="Y170" s="300">
        <f>SUM(V170:X170)</f>
        <v>30.767180969124404</v>
      </c>
    </row>
    <row r="171" spans="1:25" x14ac:dyDescent="0.2">
      <c r="A171" s="260" t="s">
        <v>364</v>
      </c>
      <c r="B171" s="300">
        <v>7.6126031769707119</v>
      </c>
      <c r="C171" s="300">
        <v>2.5444930901370721</v>
      </c>
      <c r="D171" s="300">
        <v>1.3069072357897591</v>
      </c>
      <c r="E171" s="300">
        <f t="shared" ref="E171" si="269">SUM(B171:D171)</f>
        <v>11.464003502897544</v>
      </c>
      <c r="F171" s="300"/>
      <c r="G171" s="300">
        <v>7.5701886412438197</v>
      </c>
      <c r="H171" s="300">
        <v>2.4918415618974645</v>
      </c>
      <c r="I171" s="300">
        <v>1.1758174053871109</v>
      </c>
      <c r="J171" s="300">
        <f t="shared" ref="J171:J172" si="270">SUM(G171:I171)</f>
        <v>11.237847608528394</v>
      </c>
      <c r="K171" s="300"/>
      <c r="L171" s="300">
        <v>7.7939717073610373</v>
      </c>
      <c r="M171" s="300">
        <v>2.2810795357503548</v>
      </c>
      <c r="N171" s="300">
        <v>1.2507004820369467</v>
      </c>
      <c r="O171" s="300">
        <f t="shared" ref="O171:O172" si="271">SUM(L171:N171)</f>
        <v>11.32575172514834</v>
      </c>
      <c r="P171" s="300"/>
      <c r="Q171" s="300">
        <v>7.8486759554494672</v>
      </c>
      <c r="R171" s="300">
        <v>2.3587409284309313</v>
      </c>
      <c r="S171" s="300">
        <v>1.3007880411280859</v>
      </c>
      <c r="T171" s="300">
        <f t="shared" ref="T171:T172" si="272">SUM(Q171:S171)</f>
        <v>11.508204925008485</v>
      </c>
      <c r="U171" s="300"/>
      <c r="V171" s="300">
        <v>8.0032217513610373</v>
      </c>
      <c r="W171" s="300">
        <v>2.5209222397591846</v>
      </c>
      <c r="X171" s="300">
        <v>1.4026750397553176</v>
      </c>
      <c r="Y171" s="300">
        <f t="shared" ref="Y171:Y172" si="273">SUM(V171:X171)</f>
        <v>11.92681903087554</v>
      </c>
    </row>
    <row r="172" spans="1:25" x14ac:dyDescent="0.2">
      <c r="A172" s="264" t="s">
        <v>363</v>
      </c>
      <c r="B172" s="301">
        <f>SUM(B170:B171)</f>
        <v>19.743844894428541</v>
      </c>
      <c r="C172" s="301">
        <f t="shared" ref="C172" si="274">SUM(C170:C171)</f>
        <v>18.418451955801778</v>
      </c>
      <c r="D172" s="301">
        <f t="shared" ref="D172" si="275">SUM(D170:D171)</f>
        <v>2.6017031497697447</v>
      </c>
      <c r="E172" s="301">
        <f>SUM(B172:D172)</f>
        <v>40.764000000000067</v>
      </c>
      <c r="F172" s="301"/>
      <c r="G172" s="301">
        <f>SUM(G170:G171)</f>
        <v>20.038017052336883</v>
      </c>
      <c r="H172" s="301">
        <f t="shared" ref="H172" si="276">SUM(H170:H171)</f>
        <v>17.152230301722462</v>
      </c>
      <c r="I172" s="301">
        <f t="shared" ref="I172" si="277">SUM(I170:I171)</f>
        <v>2.596752645940728</v>
      </c>
      <c r="J172" s="301">
        <f t="shared" si="270"/>
        <v>39.78700000000007</v>
      </c>
      <c r="K172" s="301"/>
      <c r="L172" s="301">
        <f>SUM(L170:L171)</f>
        <v>20.35893029083288</v>
      </c>
      <c r="M172" s="301">
        <f t="shared" ref="M172" si="278">SUM(M170:M171)</f>
        <v>17.022703751116978</v>
      </c>
      <c r="N172" s="301">
        <f t="shared" ref="N172" si="279">SUM(N170:N171)</f>
        <v>2.8183659580501272</v>
      </c>
      <c r="O172" s="301">
        <f t="shared" si="271"/>
        <v>40.199999999999989</v>
      </c>
      <c r="P172" s="301"/>
      <c r="Q172" s="301">
        <f>SUM(Q170:Q171)</f>
        <v>20.954235762161865</v>
      </c>
      <c r="R172" s="301">
        <f t="shared" ref="R172" si="280">SUM(R170:R171)</f>
        <v>17.076572176320308</v>
      </c>
      <c r="S172" s="301">
        <f t="shared" ref="S172" si="281">SUM(S170:S171)</f>
        <v>2.9181920615178392</v>
      </c>
      <c r="T172" s="301">
        <f t="shared" si="272"/>
        <v>40.949000000000012</v>
      </c>
      <c r="U172" s="301"/>
      <c r="V172" s="301">
        <f>SUM(V170:V171)</f>
        <v>22.348933166757625</v>
      </c>
      <c r="W172" s="301">
        <f t="shared" ref="W172" si="282">SUM(W170:W171)</f>
        <v>17.248068340331852</v>
      </c>
      <c r="X172" s="301">
        <f t="shared" ref="X172" si="283">SUM(X170:X171)</f>
        <v>3.0969984929104672</v>
      </c>
      <c r="Y172" s="301">
        <f t="shared" si="273"/>
        <v>42.693999999999939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24.268124961024792</v>
      </c>
      <c r="C179" s="300">
        <v>22.811885099908849</v>
      </c>
      <c r="D179" s="300">
        <v>3.1502052626585475</v>
      </c>
      <c r="E179" s="300">
        <f>SUM(B179:D179)</f>
        <v>50.230215323592191</v>
      </c>
      <c r="F179" s="300"/>
      <c r="G179" s="300">
        <v>27.000789923423994</v>
      </c>
      <c r="H179" s="300">
        <v>24.729738674537447</v>
      </c>
      <c r="I179" s="300">
        <v>3.1493859618583055</v>
      </c>
      <c r="J179" s="300">
        <f>SUM(G179:I179)</f>
        <v>54.879914559819746</v>
      </c>
      <c r="K179" s="300"/>
      <c r="L179" s="300">
        <v>27.6036053858416</v>
      </c>
      <c r="M179" s="300">
        <v>24.177455458450272</v>
      </c>
      <c r="N179" s="300">
        <v>2.2196074262432779</v>
      </c>
      <c r="O179" s="300">
        <f>SUM(L179:N179)</f>
        <v>54.000668270535151</v>
      </c>
      <c r="P179" s="300"/>
      <c r="Q179" s="300">
        <v>29.954843973996045</v>
      </c>
      <c r="R179" s="300">
        <v>24.732751718263888</v>
      </c>
      <c r="S179" s="300">
        <v>2.4802110094930341</v>
      </c>
      <c r="T179" s="300">
        <f>SUM(Q179:S179)</f>
        <v>57.167806701752966</v>
      </c>
      <c r="U179" s="300"/>
      <c r="V179" s="300">
        <v>33.238753568064411</v>
      </c>
      <c r="W179" s="300">
        <v>24.16104683965078</v>
      </c>
      <c r="X179" s="300">
        <v>2.8257452848994622</v>
      </c>
      <c r="Y179" s="300">
        <f>SUM(V179:X179)</f>
        <v>60.225545692614652</v>
      </c>
    </row>
    <row r="180" spans="1:25" x14ac:dyDescent="0.2">
      <c r="A180" s="260" t="s">
        <v>364</v>
      </c>
      <c r="B180" s="300">
        <v>9.7871820233819271</v>
      </c>
      <c r="C180" s="300">
        <v>2.4348799281883542</v>
      </c>
      <c r="D180" s="300">
        <v>1.0757227248376697</v>
      </c>
      <c r="E180" s="300">
        <f t="shared" ref="E180:E181" si="284">SUM(B180:D180)</f>
        <v>13.297784676407952</v>
      </c>
      <c r="F180" s="300"/>
      <c r="G180" s="300">
        <v>9.3582335824764105</v>
      </c>
      <c r="H180" s="300">
        <v>2.8033809242089056</v>
      </c>
      <c r="I180" s="300">
        <v>2.0804709334948992</v>
      </c>
      <c r="J180" s="300">
        <f t="shared" ref="J180:J181" si="285">SUM(G180:I180)</f>
        <v>14.242085440180215</v>
      </c>
      <c r="K180" s="300"/>
      <c r="L180" s="300">
        <v>9.240503862221038</v>
      </c>
      <c r="M180" s="300">
        <v>2.7747878011816596</v>
      </c>
      <c r="N180" s="300">
        <v>2.4240400660621115</v>
      </c>
      <c r="O180" s="300">
        <f t="shared" ref="O180:O181" si="286">SUM(L180:N180)</f>
        <v>14.43933172946481</v>
      </c>
      <c r="P180" s="300"/>
      <c r="Q180" s="300">
        <v>9.7598732623845397</v>
      </c>
      <c r="R180" s="300">
        <v>3.001882429374453</v>
      </c>
      <c r="S180" s="300">
        <v>2.4314376064880756</v>
      </c>
      <c r="T180" s="300">
        <f t="shared" ref="T180:T181" si="287">SUM(Q180:S180)</f>
        <v>15.193193298247067</v>
      </c>
      <c r="U180" s="300"/>
      <c r="V180" s="300">
        <v>10.281607369557399</v>
      </c>
      <c r="W180" s="300">
        <v>3.2828946529579146</v>
      </c>
      <c r="X180" s="300">
        <v>2.2979522848700595</v>
      </c>
      <c r="Y180" s="300">
        <f t="shared" ref="Y180:Y181" si="288">SUM(V180:X180)</f>
        <v>15.862454307385374</v>
      </c>
    </row>
    <row r="181" spans="1:25" x14ac:dyDescent="0.2">
      <c r="A181" s="264" t="s">
        <v>363</v>
      </c>
      <c r="B181" s="301">
        <f>SUM(B179:B180)</f>
        <v>34.05530698440672</v>
      </c>
      <c r="C181" s="301">
        <f t="shared" ref="C181" si="289">SUM(C179:C180)</f>
        <v>25.246765028097204</v>
      </c>
      <c r="D181" s="301">
        <f t="shared" ref="D181" si="290">SUM(D179:D180)</f>
        <v>4.2259279874962168</v>
      </c>
      <c r="E181" s="301">
        <f t="shared" si="284"/>
        <v>63.528000000000148</v>
      </c>
      <c r="F181" s="301"/>
      <c r="G181" s="301">
        <f>SUM(G179:G180)</f>
        <v>36.359023505900403</v>
      </c>
      <c r="H181" s="301">
        <f t="shared" ref="H181" si="291">SUM(H179:H180)</f>
        <v>27.533119598746353</v>
      </c>
      <c r="I181" s="301">
        <f t="shared" ref="I181" si="292">SUM(I179:I180)</f>
        <v>5.2298568953532047</v>
      </c>
      <c r="J181" s="301">
        <f t="shared" si="285"/>
        <v>69.121999999999957</v>
      </c>
      <c r="K181" s="301"/>
      <c r="L181" s="301">
        <f>SUM(L179:L180)</f>
        <v>36.844109248062637</v>
      </c>
      <c r="M181" s="301">
        <f t="shared" ref="M181" si="293">SUM(M179:M180)</f>
        <v>26.952243259631931</v>
      </c>
      <c r="N181" s="301">
        <f t="shared" ref="N181" si="294">SUM(N179:N180)</f>
        <v>4.643647492305389</v>
      </c>
      <c r="O181" s="301">
        <f t="shared" si="286"/>
        <v>68.439999999999955</v>
      </c>
      <c r="P181" s="301"/>
      <c r="Q181" s="301">
        <f>SUM(Q179:Q180)</f>
        <v>39.714717236380586</v>
      </c>
      <c r="R181" s="301">
        <f t="shared" ref="R181" si="295">SUM(R179:R180)</f>
        <v>27.734634147638342</v>
      </c>
      <c r="S181" s="301">
        <f t="shared" ref="S181" si="296">SUM(S179:S180)</f>
        <v>4.9116486159811092</v>
      </c>
      <c r="T181" s="301">
        <f t="shared" si="287"/>
        <v>72.361000000000033</v>
      </c>
      <c r="U181" s="301"/>
      <c r="V181" s="301">
        <f>SUM(V179:V180)</f>
        <v>43.52036093762181</v>
      </c>
      <c r="W181" s="301">
        <f t="shared" ref="W181" si="297">SUM(W179:W180)</f>
        <v>27.443941492608694</v>
      </c>
      <c r="X181" s="301">
        <f t="shared" ref="X181" si="298">SUM(X179:X180)</f>
        <v>5.1236975697695222</v>
      </c>
      <c r="Y181" s="301">
        <f t="shared" si="288"/>
        <v>76.088000000000022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2.6143369764180853</v>
      </c>
      <c r="C188" s="300">
        <v>4.4267215683296861</v>
      </c>
      <c r="D188" s="300">
        <v>1.7340888362430755</v>
      </c>
      <c r="E188" s="300">
        <f>SUM(B188:D188)</f>
        <v>8.7751473809908482</v>
      </c>
      <c r="F188" s="300"/>
      <c r="G188" s="300">
        <v>2.4595938789871457</v>
      </c>
      <c r="H188" s="300">
        <v>3.8844282893125346</v>
      </c>
      <c r="I188" s="300">
        <v>1.7783033951799838</v>
      </c>
      <c r="J188" s="300">
        <f>SUM(G188:I188)</f>
        <v>8.1223255634796647</v>
      </c>
      <c r="K188" s="300"/>
      <c r="L188" s="300">
        <v>2.899824174036683</v>
      </c>
      <c r="M188" s="300">
        <v>4.2941030400214562</v>
      </c>
      <c r="N188" s="300">
        <v>1.3940489766383555</v>
      </c>
      <c r="O188" s="300">
        <f>SUM(L188:N188)</f>
        <v>8.5879761906964944</v>
      </c>
      <c r="P188" s="300"/>
      <c r="Q188" s="300">
        <v>2.7822352009360118</v>
      </c>
      <c r="R188" s="300">
        <v>4.402341848281047</v>
      </c>
      <c r="S188" s="300">
        <v>1.2208686922032472</v>
      </c>
      <c r="T188" s="300">
        <f>SUM(Q188:S188)</f>
        <v>8.4054457414203068</v>
      </c>
      <c r="U188" s="300"/>
      <c r="V188" s="300">
        <v>2.8500483024036858</v>
      </c>
      <c r="W188" s="300">
        <v>4.7891768414987554</v>
      </c>
      <c r="X188" s="300">
        <v>1.3713600700024049</v>
      </c>
      <c r="Y188" s="300">
        <f>SUM(V188:X188)</f>
        <v>9.0105852139048466</v>
      </c>
    </row>
    <row r="189" spans="1:25" x14ac:dyDescent="0.2">
      <c r="A189" s="260" t="s">
        <v>364</v>
      </c>
      <c r="B189" s="300">
        <v>3.2437143966838833</v>
      </c>
      <c r="C189" s="300">
        <v>3.1688933047925354</v>
      </c>
      <c r="D189" s="300">
        <v>2.9972449175327576</v>
      </c>
      <c r="E189" s="300">
        <f t="shared" ref="E189:E190" si="299">SUM(B189:D189)</f>
        <v>9.4098526190091754</v>
      </c>
      <c r="F189" s="300"/>
      <c r="G189" s="300">
        <v>3.8496876041632286</v>
      </c>
      <c r="H189" s="300">
        <v>2.3441801933119382</v>
      </c>
      <c r="I189" s="300">
        <v>3.8688066390451779</v>
      </c>
      <c r="J189" s="300">
        <f t="shared" ref="J189:J190" si="300">SUM(G189:I189)</f>
        <v>10.062674436520345</v>
      </c>
      <c r="K189" s="300"/>
      <c r="L189" s="300">
        <v>3.2071862258025252</v>
      </c>
      <c r="M189" s="300">
        <v>2.4575170778690008</v>
      </c>
      <c r="N189" s="300">
        <v>3.0113205056319781</v>
      </c>
      <c r="O189" s="300">
        <f t="shared" ref="O189:O190" si="301">SUM(L189:N189)</f>
        <v>8.6760238093035049</v>
      </c>
      <c r="P189" s="300"/>
      <c r="Q189" s="300">
        <v>3.2921288531239665</v>
      </c>
      <c r="R189" s="300">
        <v>2.6057710496991469</v>
      </c>
      <c r="S189" s="300">
        <v>2.7756543557565907</v>
      </c>
      <c r="T189" s="300">
        <f t="shared" ref="T189:T190" si="302">SUM(Q189:S189)</f>
        <v>8.6735542585797027</v>
      </c>
      <c r="U189" s="300"/>
      <c r="V189" s="300">
        <v>3.6215161608683077</v>
      </c>
      <c r="W189" s="300">
        <v>2.9658431874823403</v>
      </c>
      <c r="X189" s="300">
        <v>3.0390554377444969</v>
      </c>
      <c r="Y189" s="300">
        <f t="shared" ref="Y189:Y190" si="303">SUM(V189:X189)</f>
        <v>9.626414786095145</v>
      </c>
    </row>
    <row r="190" spans="1:25" x14ac:dyDescent="0.2">
      <c r="A190" s="264" t="s">
        <v>363</v>
      </c>
      <c r="B190" s="301">
        <f>SUM(B188:B189)</f>
        <v>5.8580513731019686</v>
      </c>
      <c r="C190" s="301">
        <f t="shared" ref="C190" si="304">SUM(C188:C189)</f>
        <v>7.5956148731222211</v>
      </c>
      <c r="D190" s="301">
        <f t="shared" ref="D190" si="305">SUM(D188:D189)</f>
        <v>4.7313337537758331</v>
      </c>
      <c r="E190" s="301">
        <f t="shared" si="299"/>
        <v>18.185000000000024</v>
      </c>
      <c r="F190" s="301"/>
      <c r="G190" s="301">
        <f>SUM(G188:G189)</f>
        <v>6.3092814831503743</v>
      </c>
      <c r="H190" s="301">
        <f t="shared" ref="H190" si="306">SUM(H188:H189)</f>
        <v>6.2286084826244732</v>
      </c>
      <c r="I190" s="301">
        <f t="shared" ref="I190" si="307">SUM(I188:I189)</f>
        <v>5.6471100342251619</v>
      </c>
      <c r="J190" s="301">
        <f t="shared" si="300"/>
        <v>18.185000000000009</v>
      </c>
      <c r="K190" s="301"/>
      <c r="L190" s="301">
        <f>SUM(L188:L189)</f>
        <v>6.1070103998392078</v>
      </c>
      <c r="M190" s="301">
        <f t="shared" ref="M190" si="308">SUM(M188:M189)</f>
        <v>6.7516201178904574</v>
      </c>
      <c r="N190" s="301">
        <f t="shared" ref="N190" si="309">SUM(N188:N189)</f>
        <v>4.4053694822703333</v>
      </c>
      <c r="O190" s="301">
        <f t="shared" si="301"/>
        <v>17.263999999999999</v>
      </c>
      <c r="P190" s="301"/>
      <c r="Q190" s="301">
        <f>SUM(Q188:Q189)</f>
        <v>6.0743640540599788</v>
      </c>
      <c r="R190" s="301">
        <f t="shared" ref="R190" si="310">SUM(R188:R189)</f>
        <v>7.0081128979801939</v>
      </c>
      <c r="S190" s="301">
        <f t="shared" ref="S190" si="311">SUM(S188:S189)</f>
        <v>3.9965230479598377</v>
      </c>
      <c r="T190" s="301">
        <f t="shared" si="302"/>
        <v>17.079000000000011</v>
      </c>
      <c r="U190" s="301"/>
      <c r="V190" s="301">
        <f>SUM(V188:V189)</f>
        <v>6.471564463271994</v>
      </c>
      <c r="W190" s="301">
        <f t="shared" ref="W190" si="312">SUM(W188:W189)</f>
        <v>7.7550200289810958</v>
      </c>
      <c r="X190" s="301">
        <f t="shared" ref="X190" si="313">SUM(X188:X189)</f>
        <v>4.4104155077469018</v>
      </c>
      <c r="Y190" s="301">
        <f t="shared" si="303"/>
        <v>18.63699999999999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3.2949257787058559</v>
      </c>
      <c r="C197" s="300">
        <v>3.0204497107274157</v>
      </c>
      <c r="D197" s="300">
        <v>2.8161521828414466</v>
      </c>
      <c r="E197" s="300">
        <f>SUM(B197:D197)</f>
        <v>9.1315276722747178</v>
      </c>
      <c r="F197" s="300"/>
      <c r="G197" s="300">
        <v>3.0189590696082544</v>
      </c>
      <c r="H197" s="300">
        <v>2.9379108540208576</v>
      </c>
      <c r="I197" s="300">
        <v>3.1671416441598588</v>
      </c>
      <c r="J197" s="300">
        <f>SUM(G197:I197)</f>
        <v>9.1240115677889708</v>
      </c>
      <c r="K197" s="300"/>
      <c r="L197" s="300">
        <v>3.1243696433454113</v>
      </c>
      <c r="M197" s="300">
        <v>2.6221793777584024</v>
      </c>
      <c r="N197" s="300">
        <v>3.1362806785816595</v>
      </c>
      <c r="O197" s="300">
        <f>SUM(L197:N197)</f>
        <v>8.8828296996854732</v>
      </c>
      <c r="P197" s="300"/>
      <c r="Q197" s="300">
        <v>2.964655994078063</v>
      </c>
      <c r="R197" s="300">
        <v>2.5317505366848283</v>
      </c>
      <c r="S197" s="300">
        <v>3.0814438760590597</v>
      </c>
      <c r="T197" s="300">
        <f>SUM(Q197:S197)</f>
        <v>8.5778504068219519</v>
      </c>
      <c r="U197" s="300"/>
      <c r="V197" s="300">
        <v>2.850697001054995</v>
      </c>
      <c r="W197" s="300">
        <v>2.4687064142121367</v>
      </c>
      <c r="X197" s="300">
        <v>3.0555732771084547</v>
      </c>
      <c r="Y197" s="300">
        <f>SUM(V197:X197)</f>
        <v>8.3749766923755864</v>
      </c>
    </row>
    <row r="198" spans="1:25" x14ac:dyDescent="0.2">
      <c r="A198" s="260" t="s">
        <v>364</v>
      </c>
      <c r="B198" s="300">
        <v>3.4131029746589605</v>
      </c>
      <c r="C198" s="300">
        <v>0.98163315995239231</v>
      </c>
      <c r="D198" s="300">
        <v>1.2987361931139276</v>
      </c>
      <c r="E198" s="300">
        <f t="shared" ref="E198:E199" si="314">SUM(B198:D198)</f>
        <v>5.6934723277252806</v>
      </c>
      <c r="F198" s="300"/>
      <c r="G198" s="300">
        <v>2.6655471080636448</v>
      </c>
      <c r="H198" s="300">
        <v>1.3543400319826415</v>
      </c>
      <c r="I198" s="300">
        <v>0.98910129216473519</v>
      </c>
      <c r="J198" s="300">
        <f t="shared" ref="J198:J199" si="315">SUM(G198:I198)</f>
        <v>5.0089884322110212</v>
      </c>
      <c r="K198" s="300"/>
      <c r="L198" s="300">
        <v>2.7619588796991663</v>
      </c>
      <c r="M198" s="300">
        <v>1.1911035249687567</v>
      </c>
      <c r="N198" s="300">
        <v>0.71010789564661658</v>
      </c>
      <c r="O198" s="300">
        <f t="shared" ref="O198:O199" si="316">SUM(L198:N198)</f>
        <v>4.6631703003145395</v>
      </c>
      <c r="P198" s="300"/>
      <c r="Q198" s="300">
        <v>2.794128124261404</v>
      </c>
      <c r="R198" s="300">
        <v>1.1624345728567811</v>
      </c>
      <c r="S198" s="300">
        <v>0.71758689605986681</v>
      </c>
      <c r="T198" s="300">
        <f t="shared" ref="T198:T199" si="317">SUM(Q198:S198)</f>
        <v>4.6741495931780523</v>
      </c>
      <c r="U198" s="300"/>
      <c r="V198" s="300">
        <v>2.9489181316703754</v>
      </c>
      <c r="W198" s="300">
        <v>1.1747879776057344</v>
      </c>
      <c r="X198" s="300">
        <v>0.75431719834828648</v>
      </c>
      <c r="Y198" s="300">
        <f t="shared" ref="Y198:Y199" si="318">SUM(V198:X198)</f>
        <v>4.8780233076243968</v>
      </c>
    </row>
    <row r="199" spans="1:25" x14ac:dyDescent="0.2">
      <c r="A199" s="264" t="s">
        <v>363</v>
      </c>
      <c r="B199" s="301">
        <f>SUM(B197:B198)</f>
        <v>6.7080287533648164</v>
      </c>
      <c r="C199" s="301">
        <f t="shared" ref="C199" si="319">SUM(C197:C198)</f>
        <v>4.0020828706798079</v>
      </c>
      <c r="D199" s="301">
        <f t="shared" ref="D199" si="320">SUM(D197:D198)</f>
        <v>4.114888375955374</v>
      </c>
      <c r="E199" s="301">
        <f t="shared" si="314"/>
        <v>14.824999999999999</v>
      </c>
      <c r="F199" s="301"/>
      <c r="G199" s="301">
        <f>SUM(G197:G198)</f>
        <v>5.6845061776718993</v>
      </c>
      <c r="H199" s="301">
        <f t="shared" ref="H199" si="321">SUM(H197:H198)</f>
        <v>4.2922508860034991</v>
      </c>
      <c r="I199" s="301">
        <f t="shared" ref="I199" si="322">SUM(I197:I198)</f>
        <v>4.1562429363245936</v>
      </c>
      <c r="J199" s="301">
        <f t="shared" si="315"/>
        <v>14.132999999999992</v>
      </c>
      <c r="K199" s="301"/>
      <c r="L199" s="301">
        <f>SUM(L197:L198)</f>
        <v>5.8863285230445772</v>
      </c>
      <c r="M199" s="301">
        <f t="shared" ref="M199" si="323">SUM(M197:M198)</f>
        <v>3.8132829027271589</v>
      </c>
      <c r="N199" s="301">
        <f t="shared" ref="N199" si="324">SUM(N197:N198)</f>
        <v>3.8463885742282762</v>
      </c>
      <c r="O199" s="301">
        <f t="shared" si="316"/>
        <v>13.546000000000012</v>
      </c>
      <c r="P199" s="301"/>
      <c r="Q199" s="301">
        <f>SUM(Q197:Q198)</f>
        <v>5.7587841183394666</v>
      </c>
      <c r="R199" s="301">
        <f t="shared" ref="R199" si="325">SUM(R197:R198)</f>
        <v>3.6941851095416096</v>
      </c>
      <c r="S199" s="301">
        <f t="shared" ref="S199" si="326">SUM(S197:S198)</f>
        <v>3.7990307721189263</v>
      </c>
      <c r="T199" s="301">
        <f t="shared" si="317"/>
        <v>13.252000000000002</v>
      </c>
      <c r="U199" s="301"/>
      <c r="V199" s="301">
        <f>SUM(V197:V198)</f>
        <v>5.7996151327253704</v>
      </c>
      <c r="W199" s="301">
        <f t="shared" ref="W199" si="327">SUM(W197:W198)</f>
        <v>3.643494391817871</v>
      </c>
      <c r="X199" s="301">
        <f t="shared" ref="X199" si="328">SUM(X197:X198)</f>
        <v>3.8098904754567413</v>
      </c>
      <c r="Y199" s="301">
        <f t="shared" si="318"/>
        <v>13.252999999999984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Stoke-on-Trent and Staffordshire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5.4860100005660328E-2</v>
      </c>
      <c r="N7">
        <f>'Ind T4'!C122</f>
        <v>0.46283220204645925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1.5006827514315146</v>
      </c>
      <c r="N9">
        <f>'Ind T4'!C120</f>
        <v>0.70872039409803911</v>
      </c>
    </row>
    <row r="10" spans="1:16" x14ac:dyDescent="0.2">
      <c r="L10" s="13" t="str">
        <f>'Ind T4'!A80</f>
        <v>Education</v>
      </c>
      <c r="M10">
        <f>'Ind T4'!B119</f>
        <v>-0.27825900678439819</v>
      </c>
      <c r="N10">
        <f>'Ind T4'!C119</f>
        <v>0.40208218687585173</v>
      </c>
    </row>
    <row r="11" spans="1:16" x14ac:dyDescent="0.2">
      <c r="L11" s="13" t="str">
        <f>'Ind T4'!A79</f>
        <v>Public admin. and defence</v>
      </c>
      <c r="M11">
        <f>'Ind T4'!B118</f>
        <v>-1.6823047439685768</v>
      </c>
      <c r="N11">
        <f>'Ind T4'!C118</f>
        <v>0.29439836327931346</v>
      </c>
    </row>
    <row r="12" spans="1:16" x14ac:dyDescent="0.2">
      <c r="L12" s="1" t="str">
        <f>CONCATENATE("[",'Ind T4'!A78,"]")</f>
        <v>[Non-marketed services]</v>
      </c>
      <c r="M12">
        <f>'Ind T4'!B117</f>
        <v>0.44452894269111365</v>
      </c>
      <c r="N12">
        <f>'Ind T4'!C117</f>
        <v>0.5549899817159254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-1.7882897561499966</v>
      </c>
      <c r="N14" s="13">
        <f>'Ind T4'!C115</f>
        <v>-0.14567618171635877</v>
      </c>
    </row>
    <row r="15" spans="1:16" x14ac:dyDescent="0.2">
      <c r="L15" s="13" t="str">
        <f>'Ind T4'!A75</f>
        <v>Arts and entertainment</v>
      </c>
      <c r="M15" s="13">
        <f>'Ind T4'!B114</f>
        <v>-1.0340895444575948</v>
      </c>
      <c r="N15" s="13">
        <f>'Ind T4'!C114</f>
        <v>0.51147320499285165</v>
      </c>
    </row>
    <row r="16" spans="1:16" x14ac:dyDescent="0.2">
      <c r="L16" s="13" t="str">
        <f>'Ind T4'!A74</f>
        <v>Support services</v>
      </c>
      <c r="M16" s="13">
        <f>'Ind T4'!B113</f>
        <v>-2.106449992438153</v>
      </c>
      <c r="N16" s="13">
        <f>'Ind T4'!C113</f>
        <v>1.0626652702484085</v>
      </c>
    </row>
    <row r="17" spans="12:14" x14ac:dyDescent="0.2">
      <c r="L17" s="13" t="str">
        <f>'Ind T4'!A73</f>
        <v>Professional services</v>
      </c>
      <c r="M17" s="13">
        <f>'Ind T4'!B112</f>
        <v>1.4158148800865078</v>
      </c>
      <c r="N17" s="13">
        <f>'Ind T4'!C112</f>
        <v>0.60084168210952082</v>
      </c>
    </row>
    <row r="18" spans="12:14" x14ac:dyDescent="0.2">
      <c r="L18" s="13" t="str">
        <f>'Ind T4'!A72</f>
        <v>Real estate</v>
      </c>
      <c r="M18" s="13">
        <f>'Ind T4'!B111</f>
        <v>1.2485556620842386</v>
      </c>
      <c r="N18" s="13">
        <f>'Ind T4'!C111</f>
        <v>0.80158561922889504</v>
      </c>
    </row>
    <row r="19" spans="12:14" x14ac:dyDescent="0.2">
      <c r="L19" t="str">
        <f>'Ind T4'!A71</f>
        <v>Finance and insurance</v>
      </c>
      <c r="M19">
        <f>'Ind T4'!B110</f>
        <v>-6.104328887376365</v>
      </c>
      <c r="N19">
        <f>'Ind T4'!C110</f>
        <v>-0.34170601547698354</v>
      </c>
    </row>
    <row r="20" spans="12:14" x14ac:dyDescent="0.2">
      <c r="L20" t="str">
        <f>'Ind T4'!A70</f>
        <v>Information technology</v>
      </c>
      <c r="M20">
        <f>'Ind T4'!B109</f>
        <v>4.3847138862969315</v>
      </c>
      <c r="N20">
        <f>'Ind T4'!C109</f>
        <v>0.97344136123191927</v>
      </c>
    </row>
    <row r="21" spans="12:14" x14ac:dyDescent="0.2">
      <c r="L21" t="str">
        <f>'Ind T4'!A69</f>
        <v>Media</v>
      </c>
      <c r="M21">
        <f>'Ind T4'!B108</f>
        <v>6.0587068008596257</v>
      </c>
      <c r="N21">
        <f>'Ind T4'!C108</f>
        <v>-1.3367201357616931E-2</v>
      </c>
    </row>
    <row r="22" spans="12:14" x14ac:dyDescent="0.2">
      <c r="L22" s="1" t="str">
        <f>CONCATENATE("[",'Ind T4'!A68,"]")</f>
        <v>[Business and other services]</v>
      </c>
      <c r="M22">
        <f>'Ind T4'!B107</f>
        <v>-0.51096900374791865</v>
      </c>
      <c r="N22">
        <f>'Ind T4'!C107</f>
        <v>0.63321457234681855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-0.24267366801289381</v>
      </c>
      <c r="N24">
        <f>'Ind T4'!C105</f>
        <v>1.3672990339703039</v>
      </c>
    </row>
    <row r="25" spans="12:14" x14ac:dyDescent="0.2">
      <c r="L25" s="13" t="str">
        <f>'Ind T4'!A65</f>
        <v>Transport and storage</v>
      </c>
      <c r="M25">
        <f>'Ind T4'!B104</f>
        <v>3.7488686363424062</v>
      </c>
      <c r="N25">
        <f>'Ind T4'!C104</f>
        <v>1.2395427209162868</v>
      </c>
    </row>
    <row r="26" spans="12:14" x14ac:dyDescent="0.2">
      <c r="L26" s="13" t="str">
        <f>'Ind T4'!A64</f>
        <v>Wholesale and retail trade</v>
      </c>
      <c r="M26">
        <f>'Ind T4'!B103</f>
        <v>-1.1030493314045708</v>
      </c>
      <c r="N26">
        <f>'Ind T4'!C103</f>
        <v>0.14201799693769335</v>
      </c>
    </row>
    <row r="27" spans="12:14" x14ac:dyDescent="0.2">
      <c r="L27" s="1" t="str">
        <f>CONCATENATE("[",'Ind T4'!A63,"]")</f>
        <v>[Trade, accomod. and transport]</v>
      </c>
      <c r="M27">
        <f>'Ind T4'!B102</f>
        <v>0.22612954738667757</v>
      </c>
      <c r="N27">
        <f>'Ind T4'!C102</f>
        <v>0.70623165537775368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2.8714594938446858</v>
      </c>
      <c r="N29">
        <f>'Ind T4'!C100</f>
        <v>9.7474898949223565E-2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-0.56595887083746854</v>
      </c>
      <c r="N31">
        <f>'Ind T4'!C98</f>
        <v>-0.62974369767746508</v>
      </c>
    </row>
    <row r="32" spans="12:14" x14ac:dyDescent="0.2">
      <c r="L32" s="13" t="str">
        <f>'Ind T4'!A58</f>
        <v>Engineering</v>
      </c>
      <c r="M32">
        <f>'Ind T4'!B97</f>
        <v>0.61649663797556098</v>
      </c>
      <c r="N32">
        <f>'Ind T4'!C97</f>
        <v>-0.18137439404199984</v>
      </c>
    </row>
    <row r="33" spans="12:14" x14ac:dyDescent="0.2">
      <c r="L33" s="13" t="str">
        <f>'Ind T4'!A57</f>
        <v>Food drink and tobacco</v>
      </c>
      <c r="M33">
        <f>'Ind T4'!B96</f>
        <v>-2.9597923579358643</v>
      </c>
      <c r="N33">
        <f>'Ind T4'!C96</f>
        <v>-0.16529303593253442</v>
      </c>
    </row>
    <row r="34" spans="12:14" x14ac:dyDescent="0.2">
      <c r="L34" s="1" t="str">
        <f>CONCATENATE("[",'Ind T4'!A56,"]")</f>
        <v>[Manufacturing]</v>
      </c>
      <c r="M34">
        <f>'Ind T4'!B95</f>
        <v>-0.64292962289769218</v>
      </c>
      <c r="N34">
        <f>'Ind T4'!C95</f>
        <v>-0.48424044417738621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0.60161676154597554</v>
      </c>
      <c r="N36">
        <f>'Ind T4'!C93</f>
        <v>0.31311872245898265</v>
      </c>
    </row>
    <row r="37" spans="12:14" x14ac:dyDescent="0.2">
      <c r="L37" s="13" t="str">
        <f>'Ind T4'!A53</f>
        <v>Electricity and gas</v>
      </c>
      <c r="M37">
        <f>'Ind T4'!B92</f>
        <v>-6.030023430883813</v>
      </c>
      <c r="N37">
        <f>'Ind T4'!C92</f>
        <v>-0.46569882395157691</v>
      </c>
    </row>
    <row r="38" spans="12:14" x14ac:dyDescent="0.2">
      <c r="L38" s="13" t="str">
        <f>'Ind T4'!A52</f>
        <v>Mining and quarrying</v>
      </c>
      <c r="M38">
        <f>'Ind T4'!B91</f>
        <v>13.084265528238493</v>
      </c>
      <c r="N38">
        <f>'Ind T4'!C91</f>
        <v>-5.4765390102835649</v>
      </c>
    </row>
    <row r="39" spans="12:14" x14ac:dyDescent="0.2">
      <c r="L39" s="45" t="str">
        <f>'Ind T4'!A51</f>
        <v>Agriculture</v>
      </c>
      <c r="M39">
        <f>'Ind T4'!B90</f>
        <v>-10.361216850894605</v>
      </c>
      <c r="N39">
        <f>'Ind T4'!C90</f>
        <v>0.3142289363051054</v>
      </c>
    </row>
    <row r="40" spans="12:14" x14ac:dyDescent="0.2">
      <c r="L40" s="1" t="str">
        <f>CONCATENATE("[",'Ind T4'!A50,"]")</f>
        <v>[Primary sector and utilities]</v>
      </c>
      <c r="M40">
        <f>'Ind T4'!B89</f>
        <v>-5.7787465450530595</v>
      </c>
      <c r="N40">
        <f>'Ind T4'!C89</f>
        <v>-9.7695792762308997E-3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Stoke-on-Trent and Staffordshire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16.571000000000002</v>
      </c>
      <c r="N5" s="11">
        <f t="shared" ref="N5:AL5" si="1">SUM(N6:N9)</f>
        <v>12.025000000000004</v>
      </c>
      <c r="O5" s="11">
        <f t="shared" si="1"/>
        <v>13.977000000000015</v>
      </c>
      <c r="P5" s="11">
        <f t="shared" si="1"/>
        <v>12.861999999999973</v>
      </c>
      <c r="Q5" s="11">
        <f t="shared" si="1"/>
        <v>12.574000000000011</v>
      </c>
      <c r="R5" s="11">
        <f t="shared" si="1"/>
        <v>12.873999999999974</v>
      </c>
      <c r="S5" s="11">
        <f t="shared" si="1"/>
        <v>10.854000000000019</v>
      </c>
      <c r="T5" s="11">
        <f t="shared" si="1"/>
        <v>10.100000000000003</v>
      </c>
      <c r="U5" s="11">
        <f t="shared" si="1"/>
        <v>14.554999999999998</v>
      </c>
      <c r="V5" s="11">
        <f t="shared" si="1"/>
        <v>12.228</v>
      </c>
      <c r="W5" s="11">
        <f t="shared" si="1"/>
        <v>9.5599999999999987</v>
      </c>
      <c r="X5" s="11">
        <f t="shared" si="1"/>
        <v>9.4810000000000052</v>
      </c>
      <c r="Y5" s="11">
        <f t="shared" si="1"/>
        <v>9.4740000000000073</v>
      </c>
      <c r="Z5" s="11">
        <f t="shared" si="1"/>
        <v>9.5220000000000073</v>
      </c>
      <c r="AA5" s="11">
        <f t="shared" si="1"/>
        <v>9.6319999999999997</v>
      </c>
      <c r="AB5" s="11">
        <f t="shared" si="1"/>
        <v>9.6490000000000062</v>
      </c>
      <c r="AC5" s="11">
        <f t="shared" si="1"/>
        <v>9.6570000000000018</v>
      </c>
      <c r="AD5" s="11">
        <f t="shared" si="1"/>
        <v>9.6519999999999975</v>
      </c>
      <c r="AE5" s="11">
        <f t="shared" si="1"/>
        <v>9.64</v>
      </c>
      <c r="AF5" s="11">
        <f t="shared" si="1"/>
        <v>9.6240000000000112</v>
      </c>
      <c r="AG5" s="11">
        <f t="shared" si="1"/>
        <v>9.6119999999999948</v>
      </c>
      <c r="AH5" s="11">
        <f t="shared" si="1"/>
        <v>9.6010000000000115</v>
      </c>
      <c r="AI5" s="11">
        <f t="shared" si="1"/>
        <v>9.5860000000000021</v>
      </c>
      <c r="AJ5" s="11">
        <f t="shared" si="1"/>
        <v>9.5729999999999951</v>
      </c>
      <c r="AK5" s="11">
        <f t="shared" si="1"/>
        <v>9.5590000000000064</v>
      </c>
      <c r="AL5" s="11">
        <f t="shared" si="1"/>
        <v>9.5459999999999852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11.417000000000003</v>
      </c>
      <c r="N6" s="11">
        <v>7.3809999999999976</v>
      </c>
      <c r="O6" s="11">
        <v>8.5460000000000171</v>
      </c>
      <c r="P6" s="11">
        <v>8.360999999999974</v>
      </c>
      <c r="Q6" s="11">
        <v>7.8690000000000078</v>
      </c>
      <c r="R6" s="11">
        <v>8.4269999999999872</v>
      </c>
      <c r="S6" s="11">
        <v>7.0640000000000116</v>
      </c>
      <c r="T6" s="11">
        <v>5.3750000000000062</v>
      </c>
      <c r="U6" s="11">
        <v>10.198000000000004</v>
      </c>
      <c r="V6" s="11">
        <v>7.2390000000000017</v>
      </c>
      <c r="W6" s="11">
        <v>4.8769999999999998</v>
      </c>
      <c r="X6" s="11">
        <v>4.9320000000000066</v>
      </c>
      <c r="Y6" s="11">
        <v>4.9830000000000085</v>
      </c>
      <c r="Z6" s="11">
        <v>5.0550000000000006</v>
      </c>
      <c r="AA6" s="11">
        <v>5.1079999999999961</v>
      </c>
      <c r="AB6" s="11">
        <v>5.1050000000000058</v>
      </c>
      <c r="AC6" s="11">
        <v>5.1060000000000016</v>
      </c>
      <c r="AD6" s="11">
        <v>5.1049999999999986</v>
      </c>
      <c r="AE6" s="11">
        <v>5.1029999999999935</v>
      </c>
      <c r="AF6" s="11">
        <v>5.1010000000000071</v>
      </c>
      <c r="AG6" s="11">
        <v>5.103999999999993</v>
      </c>
      <c r="AH6" s="11">
        <v>5.1070000000000055</v>
      </c>
      <c r="AI6" s="11">
        <v>5.1089999999999982</v>
      </c>
      <c r="AJ6" s="11">
        <v>5.1110000000000015</v>
      </c>
      <c r="AK6" s="172">
        <v>5.1110000000000024</v>
      </c>
      <c r="AL6" s="11">
        <v>5.111999999999993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0.31599999999999945</v>
      </c>
      <c r="N7" s="11">
        <v>0.305999999999999</v>
      </c>
      <c r="O7" s="11">
        <v>0.75400000000000034</v>
      </c>
      <c r="P7" s="11">
        <v>0.47000000000000058</v>
      </c>
      <c r="Q7" s="11">
        <v>0.18199999999999958</v>
      </c>
      <c r="R7" s="11">
        <v>0.36500000000000066</v>
      </c>
      <c r="S7" s="11">
        <v>0.20800000000000016</v>
      </c>
      <c r="T7" s="11">
        <v>0.26099999999999934</v>
      </c>
      <c r="U7" s="11">
        <v>0.48100000000000032</v>
      </c>
      <c r="V7" s="11">
        <v>0.6339999999999989</v>
      </c>
      <c r="W7" s="11">
        <v>0.67500000000000071</v>
      </c>
      <c r="X7" s="11">
        <v>0.62100000000000133</v>
      </c>
      <c r="Y7" s="11">
        <v>0.59900000000000186</v>
      </c>
      <c r="Z7" s="11">
        <v>0.55799999999999972</v>
      </c>
      <c r="AA7" s="11">
        <v>0.5169999999999999</v>
      </c>
      <c r="AB7" s="11">
        <v>0.48399999999999904</v>
      </c>
      <c r="AC7" s="11">
        <v>0.45699999999999985</v>
      </c>
      <c r="AD7" s="11">
        <v>0.43099999999999922</v>
      </c>
      <c r="AE7" s="11">
        <v>0.40799999999999992</v>
      </c>
      <c r="AF7" s="11">
        <v>0.38699999999999946</v>
      </c>
      <c r="AG7" s="11">
        <v>0.36799999999999944</v>
      </c>
      <c r="AH7" s="11">
        <v>0.3500000000000012</v>
      </c>
      <c r="AI7" s="11">
        <v>0.33300000000000002</v>
      </c>
      <c r="AJ7" s="11">
        <v>0.3170000000000005</v>
      </c>
      <c r="AK7" s="172">
        <v>0.3030000000000006</v>
      </c>
      <c r="AL7" s="11">
        <v>0.29000000000000042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2.0600000000000005</v>
      </c>
      <c r="N8" s="11">
        <v>1.172000000000001</v>
      </c>
      <c r="O8" s="11">
        <v>1.3360000000000032</v>
      </c>
      <c r="P8" s="11">
        <v>1.1449999999999989</v>
      </c>
      <c r="Q8" s="11">
        <v>1.091999999999999</v>
      </c>
      <c r="R8" s="11">
        <v>0.6659999999999997</v>
      </c>
      <c r="S8" s="11">
        <v>0.81900000000000062</v>
      </c>
      <c r="T8" s="11">
        <v>0.79500000000000193</v>
      </c>
      <c r="U8" s="11">
        <v>0.39900000000000041</v>
      </c>
      <c r="V8" s="11">
        <v>0.43200000000000049</v>
      </c>
      <c r="W8" s="11">
        <v>0.48800000000000016</v>
      </c>
      <c r="X8" s="11">
        <v>0.48000000000000026</v>
      </c>
      <c r="Y8" s="11">
        <v>0.46899999999999903</v>
      </c>
      <c r="Z8" s="11">
        <v>0.4659999999999998</v>
      </c>
      <c r="AA8" s="11">
        <v>0.46500000000000008</v>
      </c>
      <c r="AB8" s="11">
        <v>0.46399999999999969</v>
      </c>
      <c r="AC8" s="11">
        <v>0.46199999999999941</v>
      </c>
      <c r="AD8" s="11">
        <v>0.46099999999999947</v>
      </c>
      <c r="AE8" s="11">
        <v>0.46000000000000046</v>
      </c>
      <c r="AF8" s="11">
        <v>0.45899999999999896</v>
      </c>
      <c r="AG8" s="11">
        <v>0.45800000000000007</v>
      </c>
      <c r="AH8" s="11">
        <v>0.45800000000000146</v>
      </c>
      <c r="AI8" s="11">
        <v>0.45700000000000063</v>
      </c>
      <c r="AJ8" s="11">
        <v>0.45699999999999985</v>
      </c>
      <c r="AK8" s="172">
        <v>0.45599999999999996</v>
      </c>
      <c r="AL8" s="11">
        <v>0.45500000000000024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2.7779999999999996</v>
      </c>
      <c r="N9" s="11">
        <v>3.1660000000000053</v>
      </c>
      <c r="O9" s="11">
        <v>3.3409999999999949</v>
      </c>
      <c r="P9" s="11">
        <v>2.8859999999999992</v>
      </c>
      <c r="Q9" s="11">
        <v>3.4310000000000045</v>
      </c>
      <c r="R9" s="11">
        <v>3.4159999999999853</v>
      </c>
      <c r="S9" s="11">
        <v>2.7630000000000075</v>
      </c>
      <c r="T9" s="11">
        <v>3.6689999999999965</v>
      </c>
      <c r="U9" s="11">
        <v>3.4769999999999928</v>
      </c>
      <c r="V9" s="11">
        <v>3.9229999999999983</v>
      </c>
      <c r="W9" s="11">
        <v>3.5199999999999974</v>
      </c>
      <c r="X9" s="11">
        <v>3.4479999999999977</v>
      </c>
      <c r="Y9" s="11">
        <v>3.4229999999999974</v>
      </c>
      <c r="Z9" s="11">
        <v>3.4430000000000072</v>
      </c>
      <c r="AA9" s="11">
        <v>3.5420000000000038</v>
      </c>
      <c r="AB9" s="11">
        <v>3.5960000000000014</v>
      </c>
      <c r="AC9" s="11">
        <v>3.632000000000001</v>
      </c>
      <c r="AD9" s="11">
        <v>3.6550000000000007</v>
      </c>
      <c r="AE9" s="11">
        <v>3.6690000000000067</v>
      </c>
      <c r="AF9" s="11">
        <v>3.6770000000000054</v>
      </c>
      <c r="AG9" s="11">
        <v>3.6820000000000013</v>
      </c>
      <c r="AH9" s="11">
        <v>3.6860000000000039</v>
      </c>
      <c r="AI9" s="11">
        <v>3.6870000000000021</v>
      </c>
      <c r="AJ9" s="11">
        <v>3.6879999999999931</v>
      </c>
      <c r="AK9" s="172">
        <v>3.6890000000000032</v>
      </c>
      <c r="AL9" s="11">
        <v>3.6889999999999925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59.161000000000023</v>
      </c>
      <c r="N11" s="11">
        <f t="shared" si="2"/>
        <v>57.364000000000033</v>
      </c>
      <c r="O11" s="11">
        <f t="shared" si="2"/>
        <v>58.845000000000027</v>
      </c>
      <c r="P11" s="11">
        <f t="shared" si="2"/>
        <v>61.231999999999914</v>
      </c>
      <c r="Q11" s="11">
        <f t="shared" si="2"/>
        <v>62.162999999999961</v>
      </c>
      <c r="R11" s="11">
        <f t="shared" ref="R11" si="3">SUM(R12:R14)</f>
        <v>63.430000000000078</v>
      </c>
      <c r="S11" s="11">
        <f t="shared" ref="S11" si="4">SUM(S12:S14)</f>
        <v>63.937999999999889</v>
      </c>
      <c r="T11" s="11">
        <f t="shared" ref="T11" si="5">SUM(T12:T14)</f>
        <v>62.787999999999791</v>
      </c>
      <c r="U11" s="11">
        <f t="shared" ref="U11" si="6">SUM(U12:U14)</f>
        <v>65.876999999999938</v>
      </c>
      <c r="V11" s="11">
        <f t="shared" ref="V11" si="7">SUM(V12:V14)</f>
        <v>64.308000000000021</v>
      </c>
      <c r="W11" s="11">
        <f t="shared" ref="W11" si="8">SUM(W12:W14)</f>
        <v>61.417000000000044</v>
      </c>
      <c r="X11" s="11">
        <f t="shared" ref="X11" si="9">SUM(X12:X14)</f>
        <v>62.617000000000019</v>
      </c>
      <c r="Y11" s="11">
        <f t="shared" ref="Y11" si="10">SUM(Y12:Y14)</f>
        <v>62.405000000000143</v>
      </c>
      <c r="Z11" s="11">
        <f t="shared" ref="Z11" si="11">SUM(Z12:Z14)</f>
        <v>62.467999999999847</v>
      </c>
      <c r="AA11" s="11">
        <f t="shared" ref="AA11" si="12">SUM(AA12:AA14)</f>
        <v>62.332000000000086</v>
      </c>
      <c r="AB11" s="11">
        <f t="shared" ref="AB11" si="13">SUM(AB12:AB14)</f>
        <v>61.849000000000011</v>
      </c>
      <c r="AC11" s="11">
        <f t="shared" ref="AC11" si="14">SUM(AC12:AC14)</f>
        <v>61.307999999999957</v>
      </c>
      <c r="AD11" s="11">
        <f>SUM(AD12:AD14)</f>
        <v>60.747999999999905</v>
      </c>
      <c r="AE11" s="11">
        <f t="shared" ref="AE11" si="15">SUM(AE12:AE14)</f>
        <v>60.21299999999998</v>
      </c>
      <c r="AF11" s="11">
        <f t="shared" ref="AF11" si="16">SUM(AF12:AF14)</f>
        <v>59.703000000000003</v>
      </c>
      <c r="AG11" s="11">
        <f t="shared" ref="AG11:AL11" si="17">SUM(AG12:AG14)</f>
        <v>59.279999999999944</v>
      </c>
      <c r="AH11" s="11">
        <f t="shared" si="17"/>
        <v>58.815000000000026</v>
      </c>
      <c r="AI11" s="11">
        <f t="shared" si="17"/>
        <v>58.364000000000047</v>
      </c>
      <c r="AJ11" s="11">
        <f t="shared" si="17"/>
        <v>57.929000000000002</v>
      </c>
      <c r="AK11" s="11">
        <f t="shared" si="17"/>
        <v>57.506999999999778</v>
      </c>
      <c r="AL11" s="11">
        <f t="shared" si="17"/>
        <v>57.1039999999998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8.1829999999999821</v>
      </c>
      <c r="N12" s="11">
        <v>8.2349999999999977</v>
      </c>
      <c r="O12" s="11">
        <v>8.2269999999999914</v>
      </c>
      <c r="P12" s="11">
        <v>8.5060000000000002</v>
      </c>
      <c r="Q12" s="11">
        <v>9.0589999999999975</v>
      </c>
      <c r="R12" s="11">
        <v>8.3449999999999971</v>
      </c>
      <c r="S12" s="11">
        <v>9.51799999999999</v>
      </c>
      <c r="T12" s="11">
        <v>8.2819999999999609</v>
      </c>
      <c r="U12" s="11">
        <v>7.7060000000000057</v>
      </c>
      <c r="V12" s="11">
        <v>7.2549999999999901</v>
      </c>
      <c r="W12" s="11">
        <v>7.1809999999999912</v>
      </c>
      <c r="X12" s="11">
        <v>7.1919999999999948</v>
      </c>
      <c r="Y12" s="11">
        <v>7.20999999999996</v>
      </c>
      <c r="Z12" s="11">
        <v>7.2749999999999941</v>
      </c>
      <c r="AA12" s="11">
        <v>7.2780000000000129</v>
      </c>
      <c r="AB12" s="11">
        <v>7.2450000000000188</v>
      </c>
      <c r="AC12" s="11">
        <v>7.2310000000000052</v>
      </c>
      <c r="AD12" s="11">
        <v>7.2119999999999935</v>
      </c>
      <c r="AE12" s="11">
        <v>7.1869999999999887</v>
      </c>
      <c r="AF12" s="11">
        <v>7.1619999999999928</v>
      </c>
      <c r="AG12" s="11">
        <v>7.1380000000000177</v>
      </c>
      <c r="AH12" s="11">
        <v>7.1139999999999892</v>
      </c>
      <c r="AI12" s="11">
        <v>7.0879999999999992</v>
      </c>
      <c r="AJ12" s="11">
        <v>7.0620000000000012</v>
      </c>
      <c r="AK12" s="172">
        <v>7.0339999999999936</v>
      </c>
      <c r="AL12" s="11">
        <v>7.0049999999999724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11.387000000000027</v>
      </c>
      <c r="N13" s="11">
        <v>12.63200000000001</v>
      </c>
      <c r="O13" s="11">
        <v>12.965999999999971</v>
      </c>
      <c r="P13" s="11">
        <v>12.051000000000004</v>
      </c>
      <c r="Q13" s="11">
        <v>12.046000000000008</v>
      </c>
      <c r="R13" s="11">
        <v>11.696000000000019</v>
      </c>
      <c r="S13" s="11">
        <v>11.741999999999972</v>
      </c>
      <c r="T13" s="11">
        <v>12.190999999999951</v>
      </c>
      <c r="U13" s="11">
        <v>12.799000000000035</v>
      </c>
      <c r="V13" s="11">
        <v>13.189</v>
      </c>
      <c r="W13" s="11">
        <v>12.060999999999988</v>
      </c>
      <c r="X13" s="11">
        <v>12.710999999999986</v>
      </c>
      <c r="Y13" s="11">
        <v>12.698000000000009</v>
      </c>
      <c r="Z13" s="11">
        <v>12.905999999999985</v>
      </c>
      <c r="AA13" s="11">
        <v>13.003999999999998</v>
      </c>
      <c r="AB13" s="11">
        <v>13.005999999999998</v>
      </c>
      <c r="AC13" s="11">
        <v>12.874999999999998</v>
      </c>
      <c r="AD13" s="11">
        <v>12.739999999999979</v>
      </c>
      <c r="AE13" s="11">
        <v>12.605000000000024</v>
      </c>
      <c r="AF13" s="11">
        <v>12.471999999999968</v>
      </c>
      <c r="AG13" s="11">
        <v>12.359999999999991</v>
      </c>
      <c r="AH13" s="11">
        <v>12.23900000000001</v>
      </c>
      <c r="AI13" s="11">
        <v>12.115999999999989</v>
      </c>
      <c r="AJ13" s="11">
        <v>11.990999999999978</v>
      </c>
      <c r="AK13" s="172">
        <v>11.864000000000006</v>
      </c>
      <c r="AL13" s="11">
        <v>11.736999999999973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39.591000000000015</v>
      </c>
      <c r="N14" s="11">
        <v>36.497000000000021</v>
      </c>
      <c r="O14" s="11">
        <v>37.652000000000065</v>
      </c>
      <c r="P14" s="11">
        <v>40.674999999999912</v>
      </c>
      <c r="Q14" s="11">
        <v>41.057999999999957</v>
      </c>
      <c r="R14" s="11">
        <v>43.38900000000006</v>
      </c>
      <c r="S14" s="11">
        <v>42.677999999999926</v>
      </c>
      <c r="T14" s="11">
        <v>42.314999999999877</v>
      </c>
      <c r="U14" s="11">
        <v>45.371999999999893</v>
      </c>
      <c r="V14" s="11">
        <v>43.864000000000026</v>
      </c>
      <c r="W14" s="11">
        <v>42.175000000000061</v>
      </c>
      <c r="X14" s="11">
        <v>42.714000000000041</v>
      </c>
      <c r="Y14" s="11">
        <v>42.49700000000017</v>
      </c>
      <c r="Z14" s="11">
        <v>42.286999999999871</v>
      </c>
      <c r="AA14" s="11">
        <v>42.050000000000075</v>
      </c>
      <c r="AB14" s="11">
        <v>41.597999999999992</v>
      </c>
      <c r="AC14" s="11">
        <v>41.201999999999956</v>
      </c>
      <c r="AD14" s="11">
        <v>40.795999999999935</v>
      </c>
      <c r="AE14" s="11">
        <v>40.420999999999971</v>
      </c>
      <c r="AF14" s="11">
        <v>40.069000000000038</v>
      </c>
      <c r="AG14" s="11">
        <v>39.78199999999994</v>
      </c>
      <c r="AH14" s="11">
        <v>39.462000000000032</v>
      </c>
      <c r="AI14" s="11">
        <v>39.160000000000061</v>
      </c>
      <c r="AJ14" s="11">
        <v>38.876000000000019</v>
      </c>
      <c r="AK14" s="172">
        <v>38.608999999999781</v>
      </c>
      <c r="AL14" s="11">
        <v>38.361999999999853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37.719999999999978</v>
      </c>
      <c r="N16" s="11">
        <v>34.215999999999966</v>
      </c>
      <c r="O16" s="11">
        <v>33.853999999999964</v>
      </c>
      <c r="P16" s="11">
        <v>36.786000000000008</v>
      </c>
      <c r="Q16" s="11">
        <v>30.385999999999953</v>
      </c>
      <c r="R16" s="11">
        <v>36.144000000000048</v>
      </c>
      <c r="S16" s="11">
        <v>35.170000000000044</v>
      </c>
      <c r="T16" s="11">
        <v>35.370000000000033</v>
      </c>
      <c r="U16" s="11">
        <v>45.760999999999854</v>
      </c>
      <c r="V16" s="11">
        <v>44.22599999999985</v>
      </c>
      <c r="W16" s="11">
        <v>41.639999999999915</v>
      </c>
      <c r="X16" s="11">
        <v>40.798999999999872</v>
      </c>
      <c r="Y16" s="11">
        <v>40.877000000000017</v>
      </c>
      <c r="Z16" s="11">
        <v>41.130000000000081</v>
      </c>
      <c r="AA16" s="11">
        <v>41.378999999999955</v>
      </c>
      <c r="AB16" s="11">
        <v>41.528000000000041</v>
      </c>
      <c r="AC16" s="11">
        <v>41.632000000000112</v>
      </c>
      <c r="AD16" s="11">
        <v>41.639000000000095</v>
      </c>
      <c r="AE16" s="11">
        <v>41.691000000000081</v>
      </c>
      <c r="AF16" s="11">
        <v>41.719000000000037</v>
      </c>
      <c r="AG16" s="11">
        <v>41.793000000000077</v>
      </c>
      <c r="AH16" s="11">
        <v>41.874999999999957</v>
      </c>
      <c r="AI16" s="11">
        <v>41.964000000000148</v>
      </c>
      <c r="AJ16" s="11">
        <v>42.058999999999976</v>
      </c>
      <c r="AK16" s="172">
        <v>42.15499999999988</v>
      </c>
      <c r="AL16" s="11">
        <v>42.252999999999965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140.33599999999998</v>
      </c>
      <c r="N18" s="11">
        <f t="shared" ref="N18:AL18" si="18">SUM(N19:N21)</f>
        <v>134.55899999999991</v>
      </c>
      <c r="O18" s="11">
        <f t="shared" si="18"/>
        <v>146.71099999999996</v>
      </c>
      <c r="P18" s="11">
        <f t="shared" si="18"/>
        <v>145.47900000000013</v>
      </c>
      <c r="Q18" s="11">
        <f t="shared" si="18"/>
        <v>149.69500000000033</v>
      </c>
      <c r="R18" s="11">
        <f t="shared" si="18"/>
        <v>159.62699999999995</v>
      </c>
      <c r="S18" s="11">
        <f t="shared" si="18"/>
        <v>164.14400000000018</v>
      </c>
      <c r="T18" s="11">
        <f t="shared" si="18"/>
        <v>162.78499999999957</v>
      </c>
      <c r="U18" s="11">
        <f t="shared" si="18"/>
        <v>157.38699999999992</v>
      </c>
      <c r="V18" s="11">
        <f t="shared" si="18"/>
        <v>164.15999999999977</v>
      </c>
      <c r="W18" s="11">
        <f t="shared" si="18"/>
        <v>161.4400000000002</v>
      </c>
      <c r="X18" s="11">
        <f t="shared" si="18"/>
        <v>164.08700000000019</v>
      </c>
      <c r="Y18" s="11">
        <f t="shared" si="18"/>
        <v>165.59799999999984</v>
      </c>
      <c r="Z18" s="11">
        <f t="shared" si="18"/>
        <v>166.7970000000002</v>
      </c>
      <c r="AA18" s="11">
        <f t="shared" si="18"/>
        <v>168.13200000000023</v>
      </c>
      <c r="AB18" s="11">
        <f t="shared" si="18"/>
        <v>169.51299999999986</v>
      </c>
      <c r="AC18" s="11">
        <f t="shared" si="18"/>
        <v>170.64299999999992</v>
      </c>
      <c r="AD18" s="11">
        <f t="shared" si="18"/>
        <v>171.68500000000006</v>
      </c>
      <c r="AE18" s="11">
        <f t="shared" si="18"/>
        <v>172.67199999999983</v>
      </c>
      <c r="AF18" s="11">
        <f t="shared" si="18"/>
        <v>173.63200000000018</v>
      </c>
      <c r="AG18" s="11">
        <f t="shared" si="18"/>
        <v>174.62800000000016</v>
      </c>
      <c r="AH18" s="11">
        <f t="shared" si="18"/>
        <v>175.60600000000022</v>
      </c>
      <c r="AI18" s="11">
        <f t="shared" si="18"/>
        <v>176.56899999999999</v>
      </c>
      <c r="AJ18" s="11">
        <f t="shared" si="18"/>
        <v>177.54599999999999</v>
      </c>
      <c r="AK18" s="11">
        <f t="shared" si="18"/>
        <v>178.48700000000019</v>
      </c>
      <c r="AL18" s="11">
        <f t="shared" si="18"/>
        <v>179.41399999999993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84.153999999999996</v>
      </c>
      <c r="N19" s="11">
        <v>81.483999999999966</v>
      </c>
      <c r="O19" s="11">
        <v>88.745999999999938</v>
      </c>
      <c r="P19" s="11">
        <v>89.835000000000051</v>
      </c>
      <c r="Q19" s="11">
        <v>91.31400000000022</v>
      </c>
      <c r="R19" s="11">
        <v>90.641000000000076</v>
      </c>
      <c r="S19" s="11">
        <v>91.285000000000068</v>
      </c>
      <c r="T19" s="11">
        <v>90.67999999999968</v>
      </c>
      <c r="U19" s="11">
        <v>89.407999999999873</v>
      </c>
      <c r="V19" s="11">
        <v>87.563999999999751</v>
      </c>
      <c r="W19" s="11">
        <v>85.751000000000161</v>
      </c>
      <c r="X19" s="11">
        <v>86.269000000000176</v>
      </c>
      <c r="Y19" s="11">
        <v>86.380999999999773</v>
      </c>
      <c r="Z19" s="11">
        <v>86.349000000000174</v>
      </c>
      <c r="AA19" s="11">
        <v>86.475000000000321</v>
      </c>
      <c r="AB19" s="11">
        <v>86.653999999999812</v>
      </c>
      <c r="AC19" s="11">
        <v>86.740000000000052</v>
      </c>
      <c r="AD19" s="11">
        <v>86.80499999999995</v>
      </c>
      <c r="AE19" s="11">
        <v>86.860999999999791</v>
      </c>
      <c r="AF19" s="11">
        <v>86.916000000000082</v>
      </c>
      <c r="AG19" s="11">
        <v>86.996000000000166</v>
      </c>
      <c r="AH19" s="11">
        <v>87.092000000000127</v>
      </c>
      <c r="AI19" s="11">
        <v>87.190999999999974</v>
      </c>
      <c r="AJ19" s="11">
        <v>87.329999999999913</v>
      </c>
      <c r="AK19" s="172">
        <v>87.46200000000016</v>
      </c>
      <c r="AL19" s="11">
        <v>87.59599999999979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29.255999999999993</v>
      </c>
      <c r="N20" s="11">
        <v>26.999000000000006</v>
      </c>
      <c r="O20" s="11">
        <v>31.319000000000038</v>
      </c>
      <c r="P20" s="11">
        <v>28.730000000000018</v>
      </c>
      <c r="Q20" s="11">
        <v>27.169000000000036</v>
      </c>
      <c r="R20" s="11">
        <v>35.196999999999939</v>
      </c>
      <c r="S20" s="11">
        <v>38.068000000000076</v>
      </c>
      <c r="T20" s="11">
        <v>36.636999999999908</v>
      </c>
      <c r="U20" s="11">
        <v>36.180000000000028</v>
      </c>
      <c r="V20" s="11">
        <v>44.026000000000053</v>
      </c>
      <c r="W20" s="11">
        <v>42.308000000000007</v>
      </c>
      <c r="X20" s="11">
        <v>45.905000000000079</v>
      </c>
      <c r="Y20" s="11">
        <v>46.061000000000071</v>
      </c>
      <c r="Z20" s="11">
        <v>46.595999999999968</v>
      </c>
      <c r="AA20" s="11">
        <v>47.184999999999917</v>
      </c>
      <c r="AB20" s="11">
        <v>47.584000000000003</v>
      </c>
      <c r="AC20" s="11">
        <v>47.923999999999936</v>
      </c>
      <c r="AD20" s="11">
        <v>48.25600000000005</v>
      </c>
      <c r="AE20" s="11">
        <v>48.580000000000062</v>
      </c>
      <c r="AF20" s="11">
        <v>48.906000000000006</v>
      </c>
      <c r="AG20" s="11">
        <v>49.251999999999981</v>
      </c>
      <c r="AH20" s="11">
        <v>49.581000000000039</v>
      </c>
      <c r="AI20" s="11">
        <v>49.910999999999973</v>
      </c>
      <c r="AJ20" s="11">
        <v>50.239000000000082</v>
      </c>
      <c r="AK20" s="172">
        <v>50.564999999999898</v>
      </c>
      <c r="AL20" s="11">
        <v>50.895000000000131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26.925999999999998</v>
      </c>
      <c r="N21" s="11">
        <v>26.075999999999937</v>
      </c>
      <c r="O21" s="11">
        <v>26.645999999999994</v>
      </c>
      <c r="P21" s="11">
        <v>26.914000000000051</v>
      </c>
      <c r="Q21" s="11">
        <v>31.212000000000067</v>
      </c>
      <c r="R21" s="11">
        <v>33.788999999999938</v>
      </c>
      <c r="S21" s="11">
        <v>34.791000000000025</v>
      </c>
      <c r="T21" s="11">
        <v>35.467999999999989</v>
      </c>
      <c r="U21" s="11">
        <v>31.799000000000007</v>
      </c>
      <c r="V21" s="11">
        <v>32.569999999999965</v>
      </c>
      <c r="W21" s="11">
        <v>33.381000000000029</v>
      </c>
      <c r="X21" s="11">
        <v>31.912999999999922</v>
      </c>
      <c r="Y21" s="11">
        <v>33.155999999999992</v>
      </c>
      <c r="Z21" s="11">
        <v>33.852000000000061</v>
      </c>
      <c r="AA21" s="11">
        <v>34.471999999999987</v>
      </c>
      <c r="AB21" s="11">
        <v>35.27500000000002</v>
      </c>
      <c r="AC21" s="11">
        <v>35.978999999999928</v>
      </c>
      <c r="AD21" s="11">
        <v>36.624000000000052</v>
      </c>
      <c r="AE21" s="11">
        <v>37.230999999999973</v>
      </c>
      <c r="AF21" s="11">
        <v>37.810000000000073</v>
      </c>
      <c r="AG21" s="11">
        <v>38.380000000000003</v>
      </c>
      <c r="AH21" s="11">
        <v>38.933000000000057</v>
      </c>
      <c r="AI21" s="11">
        <v>39.467000000000048</v>
      </c>
      <c r="AJ21" s="11">
        <v>39.97699999999999</v>
      </c>
      <c r="AK21" s="172">
        <v>40.460000000000136</v>
      </c>
      <c r="AL21" s="11">
        <v>40.922999999999995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110.54300000000001</v>
      </c>
      <c r="N23" s="11">
        <f t="shared" ref="N23:AL23" si="19">SUM(N24:N31)</f>
        <v>113.84199999999993</v>
      </c>
      <c r="O23" s="11">
        <f t="shared" si="19"/>
        <v>118.18199999999996</v>
      </c>
      <c r="P23" s="11">
        <f t="shared" si="19"/>
        <v>122.56499999999991</v>
      </c>
      <c r="Q23" s="11">
        <f t="shared" si="19"/>
        <v>124.04999999999998</v>
      </c>
      <c r="R23" s="11">
        <f t="shared" si="19"/>
        <v>130.8490000000001</v>
      </c>
      <c r="S23" s="11">
        <f t="shared" si="19"/>
        <v>130.88299999999998</v>
      </c>
      <c r="T23" s="11">
        <f t="shared" si="19"/>
        <v>131.03499999999997</v>
      </c>
      <c r="U23" s="11">
        <f t="shared" si="19"/>
        <v>136.19099999999997</v>
      </c>
      <c r="V23" s="11">
        <f t="shared" si="19"/>
        <v>131.50500000000002</v>
      </c>
      <c r="W23" s="11">
        <f t="shared" si="19"/>
        <v>127.53999999999994</v>
      </c>
      <c r="X23" s="11">
        <f t="shared" si="19"/>
        <v>128.99300000000002</v>
      </c>
      <c r="Y23" s="11">
        <f t="shared" si="19"/>
        <v>129.40099999999993</v>
      </c>
      <c r="Z23" s="11">
        <f t="shared" si="19"/>
        <v>130.32200000000012</v>
      </c>
      <c r="AA23" s="11">
        <f t="shared" si="19"/>
        <v>131.37700000000015</v>
      </c>
      <c r="AB23" s="11">
        <f t="shared" si="19"/>
        <v>132.11299999999994</v>
      </c>
      <c r="AC23" s="11">
        <f t="shared" si="19"/>
        <v>132.92899999999997</v>
      </c>
      <c r="AD23" s="11">
        <f t="shared" si="19"/>
        <v>133.70200000000003</v>
      </c>
      <c r="AE23" s="11">
        <f t="shared" si="19"/>
        <v>134.483</v>
      </c>
      <c r="AF23" s="11">
        <f t="shared" si="19"/>
        <v>135.2710000000001</v>
      </c>
      <c r="AG23" s="11">
        <f t="shared" si="19"/>
        <v>136.10799999999998</v>
      </c>
      <c r="AH23" s="11">
        <f t="shared" si="19"/>
        <v>136.92600000000016</v>
      </c>
      <c r="AI23" s="11">
        <f t="shared" si="19"/>
        <v>137.75099999999998</v>
      </c>
      <c r="AJ23" s="11">
        <f t="shared" si="19"/>
        <v>138.57300000000015</v>
      </c>
      <c r="AK23" s="11">
        <f t="shared" si="19"/>
        <v>139.39099999999993</v>
      </c>
      <c r="AL23" s="11">
        <f t="shared" si="19"/>
        <v>140.20600000000007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2.5350000000000019</v>
      </c>
      <c r="N24" s="11">
        <v>1.2590000000000001</v>
      </c>
      <c r="O24" s="11">
        <v>1.5480000000000009</v>
      </c>
      <c r="P24" s="11">
        <v>1.9389999999999998</v>
      </c>
      <c r="Q24" s="11">
        <v>2.5690000000000004</v>
      </c>
      <c r="R24" s="11">
        <v>1.859999999999997</v>
      </c>
      <c r="S24" s="11">
        <v>1.4859999999999969</v>
      </c>
      <c r="T24" s="11">
        <v>2.0239999999999996</v>
      </c>
      <c r="U24" s="11">
        <v>1.5660000000000012</v>
      </c>
      <c r="V24" s="11">
        <v>2.1129999999999964</v>
      </c>
      <c r="W24" s="11">
        <v>2.4960000000000049</v>
      </c>
      <c r="X24" s="11">
        <v>2.4670000000000059</v>
      </c>
      <c r="Y24" s="11">
        <v>2.458999999999993</v>
      </c>
      <c r="Z24" s="11">
        <v>2.4490000000000021</v>
      </c>
      <c r="AA24" s="11">
        <v>2.4439999999999968</v>
      </c>
      <c r="AB24" s="11">
        <v>2.4520000000000004</v>
      </c>
      <c r="AC24" s="11">
        <v>2.456</v>
      </c>
      <c r="AD24" s="11">
        <v>2.4610000000000056</v>
      </c>
      <c r="AE24" s="11">
        <v>2.4650000000000061</v>
      </c>
      <c r="AF24" s="11">
        <v>2.4689999999999976</v>
      </c>
      <c r="AG24" s="11">
        <v>2.4720000000000013</v>
      </c>
      <c r="AH24" s="11">
        <v>2.4760000000000035</v>
      </c>
      <c r="AI24" s="11">
        <v>2.4800000000000075</v>
      </c>
      <c r="AJ24" s="11">
        <v>2.483999999999996</v>
      </c>
      <c r="AK24" s="172">
        <v>2.4870000000000037</v>
      </c>
      <c r="AL24" s="11">
        <v>2.4910000000000001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10.658999999999999</v>
      </c>
      <c r="N25" s="11">
        <v>9.2009999999999934</v>
      </c>
      <c r="O25" s="11">
        <v>8.5720000000000134</v>
      </c>
      <c r="P25" s="11">
        <v>9.6519999999999886</v>
      </c>
      <c r="Q25" s="11">
        <v>8.497999999999994</v>
      </c>
      <c r="R25" s="11">
        <v>10.045000000000009</v>
      </c>
      <c r="S25" s="11">
        <v>11.36000000000001</v>
      </c>
      <c r="T25" s="11">
        <v>11.553999999999986</v>
      </c>
      <c r="U25" s="11">
        <v>12.630000000000033</v>
      </c>
      <c r="V25" s="11">
        <v>11.419000000000036</v>
      </c>
      <c r="W25" s="11">
        <v>12.448999999999977</v>
      </c>
      <c r="X25" s="11">
        <v>12.779000000000064</v>
      </c>
      <c r="Y25" s="11">
        <v>12.878000000000013</v>
      </c>
      <c r="Z25" s="11">
        <v>13.110999999999985</v>
      </c>
      <c r="AA25" s="11">
        <v>13.28700000000004</v>
      </c>
      <c r="AB25" s="11">
        <v>13.425999999999911</v>
      </c>
      <c r="AC25" s="11">
        <v>13.553000000000004</v>
      </c>
      <c r="AD25" s="11">
        <v>13.657000000000007</v>
      </c>
      <c r="AE25" s="11">
        <v>13.754999999999987</v>
      </c>
      <c r="AF25" s="11">
        <v>13.850000000000014</v>
      </c>
      <c r="AG25" s="11">
        <v>13.952999999999992</v>
      </c>
      <c r="AH25" s="11">
        <v>14.052000000000028</v>
      </c>
      <c r="AI25" s="11">
        <v>14.146999999999951</v>
      </c>
      <c r="AJ25" s="11">
        <v>14.23700000000002</v>
      </c>
      <c r="AK25" s="172">
        <v>14.320000000000027</v>
      </c>
      <c r="AL25" s="11">
        <v>14.395999999999972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11.926000000000025</v>
      </c>
      <c r="N26" s="11">
        <v>9.7320000000000277</v>
      </c>
      <c r="O26" s="11">
        <v>7.9489999999999936</v>
      </c>
      <c r="P26" s="11">
        <v>9.5380000000000056</v>
      </c>
      <c r="Q26" s="11">
        <v>9.0290000000000106</v>
      </c>
      <c r="R26" s="11">
        <v>10.020000000000024</v>
      </c>
      <c r="S26" s="11">
        <v>8.031000000000013</v>
      </c>
      <c r="T26" s="11">
        <v>8.7030000000000207</v>
      </c>
      <c r="U26" s="11">
        <v>7.5200000000000014</v>
      </c>
      <c r="V26" s="11">
        <v>7.1810000000000027</v>
      </c>
      <c r="W26" s="11">
        <v>7.3129999999999926</v>
      </c>
      <c r="X26" s="11">
        <v>7.4970000000000097</v>
      </c>
      <c r="Y26" s="11">
        <v>7.4599999999999902</v>
      </c>
      <c r="Z26" s="11">
        <v>7.4180000000000197</v>
      </c>
      <c r="AA26" s="11">
        <v>7.3560000000000079</v>
      </c>
      <c r="AB26" s="11">
        <v>7.3129999999999979</v>
      </c>
      <c r="AC26" s="11">
        <v>7.2799999999999949</v>
      </c>
      <c r="AD26" s="11">
        <v>7.247000000000007</v>
      </c>
      <c r="AE26" s="11">
        <v>7.2119999999999953</v>
      </c>
      <c r="AF26" s="11">
        <v>7.1769999999999898</v>
      </c>
      <c r="AG26" s="11">
        <v>7.1439999999999859</v>
      </c>
      <c r="AH26" s="11">
        <v>7.104000000000001</v>
      </c>
      <c r="AI26" s="11">
        <v>7.0649999999999959</v>
      </c>
      <c r="AJ26" s="11">
        <v>7.0259999999999945</v>
      </c>
      <c r="AK26" s="172">
        <v>6.9859999999999891</v>
      </c>
      <c r="AL26" s="11">
        <v>6.9470000000000063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3.526999999999997</v>
      </c>
      <c r="N27" s="11">
        <v>4.7690000000000001</v>
      </c>
      <c r="O27" s="11">
        <v>5.2869999999999946</v>
      </c>
      <c r="P27" s="11">
        <v>6.1939999999999973</v>
      </c>
      <c r="Q27" s="11">
        <v>7.266999999999995</v>
      </c>
      <c r="R27" s="11">
        <v>6.3900000000000112</v>
      </c>
      <c r="S27" s="11">
        <v>6.601999999999987</v>
      </c>
      <c r="T27" s="11">
        <v>6.4889999999999919</v>
      </c>
      <c r="U27" s="11">
        <v>6.1009999999999973</v>
      </c>
      <c r="V27" s="11">
        <v>6.7520000000000087</v>
      </c>
      <c r="W27" s="11">
        <v>6.7990000000000022</v>
      </c>
      <c r="X27" s="11">
        <v>6.7810000000000006</v>
      </c>
      <c r="Y27" s="11">
        <v>6.7460000000000173</v>
      </c>
      <c r="Z27" s="11">
        <v>6.7519999999999918</v>
      </c>
      <c r="AA27" s="11">
        <v>6.8040000000000092</v>
      </c>
      <c r="AB27" s="11">
        <v>6.8569999999999887</v>
      </c>
      <c r="AC27" s="11">
        <v>6.9260000000000081</v>
      </c>
      <c r="AD27" s="11">
        <v>7.0030000000000037</v>
      </c>
      <c r="AE27" s="11">
        <v>7.083000000000002</v>
      </c>
      <c r="AF27" s="11">
        <v>7.1659999999999942</v>
      </c>
      <c r="AG27" s="11">
        <v>7.248999999999997</v>
      </c>
      <c r="AH27" s="11">
        <v>7.3329999999999993</v>
      </c>
      <c r="AI27" s="11">
        <v>7.4169999999999998</v>
      </c>
      <c r="AJ27" s="11">
        <v>7.5000000000000071</v>
      </c>
      <c r="AK27" s="172">
        <v>7.5829999999999931</v>
      </c>
      <c r="AL27" s="11">
        <v>7.6640000000000077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21.348999999999997</v>
      </c>
      <c r="N28" s="11">
        <v>25.833999999999932</v>
      </c>
      <c r="O28" s="11">
        <v>24.594999999999963</v>
      </c>
      <c r="P28" s="11">
        <v>25.249999999999957</v>
      </c>
      <c r="Q28" s="11">
        <v>26.468999999999916</v>
      </c>
      <c r="R28" s="11">
        <v>29.743000000000002</v>
      </c>
      <c r="S28" s="11">
        <v>30.928000000000004</v>
      </c>
      <c r="T28" s="11">
        <v>30.682999999999854</v>
      </c>
      <c r="U28" s="11">
        <v>34.67699999999995</v>
      </c>
      <c r="V28" s="11">
        <v>31.961999999999993</v>
      </c>
      <c r="W28" s="11">
        <v>31.908999999999953</v>
      </c>
      <c r="X28" s="11">
        <v>32.261000000000003</v>
      </c>
      <c r="Y28" s="11">
        <v>32.400000000000006</v>
      </c>
      <c r="Z28" s="11">
        <v>32.59800000000007</v>
      </c>
      <c r="AA28" s="11">
        <v>32.815999999999988</v>
      </c>
      <c r="AB28" s="11">
        <v>32.993999999999978</v>
      </c>
      <c r="AC28" s="11">
        <v>33.154999999999959</v>
      </c>
      <c r="AD28" s="11">
        <v>33.325999999999972</v>
      </c>
      <c r="AE28" s="11">
        <v>33.506000000000014</v>
      </c>
      <c r="AF28" s="11">
        <v>33.697000000000031</v>
      </c>
      <c r="AG28" s="11">
        <v>33.9</v>
      </c>
      <c r="AH28" s="11">
        <v>34.100999999999999</v>
      </c>
      <c r="AI28" s="11">
        <v>34.302999999999997</v>
      </c>
      <c r="AJ28" s="11">
        <v>34.505000000000038</v>
      </c>
      <c r="AK28" s="172">
        <v>34.706999999999887</v>
      </c>
      <c r="AL28" s="11">
        <v>34.909000000000127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31.597000000000019</v>
      </c>
      <c r="N29" s="11">
        <v>35.392999999999972</v>
      </c>
      <c r="O29" s="11">
        <v>40.649000000000008</v>
      </c>
      <c r="P29" s="11">
        <v>37.577999999999932</v>
      </c>
      <c r="Q29" s="11">
        <v>42.772000000000077</v>
      </c>
      <c r="R29" s="11">
        <v>39.78100000000002</v>
      </c>
      <c r="S29" s="11">
        <v>39.580999999999911</v>
      </c>
      <c r="T29" s="11">
        <v>37.642000000000102</v>
      </c>
      <c r="U29" s="11">
        <v>40.622000000000057</v>
      </c>
      <c r="V29" s="11">
        <v>39.760000000000005</v>
      </c>
      <c r="W29" s="11">
        <v>35.763999999999996</v>
      </c>
      <c r="X29" s="11">
        <v>36.55799999999995</v>
      </c>
      <c r="Y29" s="11">
        <v>37.481999999999971</v>
      </c>
      <c r="Z29" s="11">
        <v>38.081000000000039</v>
      </c>
      <c r="AA29" s="11">
        <v>38.456000000000088</v>
      </c>
      <c r="AB29" s="11">
        <v>38.740000000000073</v>
      </c>
      <c r="AC29" s="11">
        <v>39.063999999999993</v>
      </c>
      <c r="AD29" s="11">
        <v>39.382000000000041</v>
      </c>
      <c r="AE29" s="11">
        <v>39.698000000000008</v>
      </c>
      <c r="AF29" s="11">
        <v>40.013000000000083</v>
      </c>
      <c r="AG29" s="11">
        <v>40.339999999999975</v>
      </c>
      <c r="AH29" s="11">
        <v>40.652000000000065</v>
      </c>
      <c r="AI29" s="11">
        <v>40.966000000000022</v>
      </c>
      <c r="AJ29" s="11">
        <v>41.279000000000089</v>
      </c>
      <c r="AK29" s="172">
        <v>41.594000000000015</v>
      </c>
      <c r="AL29" s="11">
        <v>41.908999999999963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15.271999999999975</v>
      </c>
      <c r="N30" s="11">
        <v>13.893999999999977</v>
      </c>
      <c r="O30" s="11">
        <v>16.067999999999998</v>
      </c>
      <c r="P30" s="11">
        <v>17.676000000000002</v>
      </c>
      <c r="Q30" s="11">
        <v>15.60399999999998</v>
      </c>
      <c r="R30" s="11">
        <v>18.185000000000016</v>
      </c>
      <c r="S30" s="11">
        <v>16.520000000000049</v>
      </c>
      <c r="T30" s="11">
        <v>16.530999999999995</v>
      </c>
      <c r="U30" s="11">
        <v>15.91800000000001</v>
      </c>
      <c r="V30" s="11">
        <v>18.185000000000006</v>
      </c>
      <c r="W30" s="11">
        <v>17.263999999999974</v>
      </c>
      <c r="X30" s="11">
        <v>17.289999999999992</v>
      </c>
      <c r="Y30" s="11">
        <v>16.743999999999975</v>
      </c>
      <c r="Z30" s="11">
        <v>16.670999999999996</v>
      </c>
      <c r="AA30" s="11">
        <v>16.949999999999985</v>
      </c>
      <c r="AB30" s="11">
        <v>17.079000000000001</v>
      </c>
      <c r="AC30" s="11">
        <v>17.262000000000008</v>
      </c>
      <c r="AD30" s="11">
        <v>17.408999999999992</v>
      </c>
      <c r="AE30" s="11">
        <v>17.559000000000015</v>
      </c>
      <c r="AF30" s="11">
        <v>17.702000000000005</v>
      </c>
      <c r="AG30" s="11">
        <v>17.852000000000015</v>
      </c>
      <c r="AH30" s="11">
        <v>18.005000000000049</v>
      </c>
      <c r="AI30" s="11">
        <v>18.16200000000001</v>
      </c>
      <c r="AJ30" s="11">
        <v>18.319999999999986</v>
      </c>
      <c r="AK30" s="172">
        <v>18.478000000000002</v>
      </c>
      <c r="AL30" s="11">
        <v>18.637000000000018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13.67799999999999</v>
      </c>
      <c r="N31" s="11">
        <v>13.760000000000012</v>
      </c>
      <c r="O31" s="11">
        <v>13.513999999999998</v>
      </c>
      <c r="P31" s="11">
        <v>14.738000000000028</v>
      </c>
      <c r="Q31" s="11">
        <v>11.842000000000015</v>
      </c>
      <c r="R31" s="11">
        <v>14.825000000000017</v>
      </c>
      <c r="S31" s="11">
        <v>16.375000000000004</v>
      </c>
      <c r="T31" s="11">
        <v>17.40900000000002</v>
      </c>
      <c r="U31" s="11">
        <v>17.156999999999936</v>
      </c>
      <c r="V31" s="11">
        <v>14.132999999999981</v>
      </c>
      <c r="W31" s="11">
        <v>13.546000000000015</v>
      </c>
      <c r="X31" s="11">
        <v>13.359999999999989</v>
      </c>
      <c r="Y31" s="11">
        <v>13.231999999999983</v>
      </c>
      <c r="Z31" s="11">
        <v>13.24200000000001</v>
      </c>
      <c r="AA31" s="11">
        <v>13.264000000000028</v>
      </c>
      <c r="AB31" s="11">
        <v>13.251999999999994</v>
      </c>
      <c r="AC31" s="11">
        <v>13.233000000000011</v>
      </c>
      <c r="AD31" s="11">
        <v>13.21699999999999</v>
      </c>
      <c r="AE31" s="11">
        <v>13.204999999999998</v>
      </c>
      <c r="AF31" s="11">
        <v>13.196999999999996</v>
      </c>
      <c r="AG31" s="11">
        <v>13.198000000000004</v>
      </c>
      <c r="AH31" s="11">
        <v>13.202999999999991</v>
      </c>
      <c r="AI31" s="11">
        <v>13.211000000000007</v>
      </c>
      <c r="AJ31" s="11">
        <v>13.222000000000003</v>
      </c>
      <c r="AK31" s="172">
        <v>13.236000000000017</v>
      </c>
      <c r="AL31" s="11">
        <v>13.252999999999975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129.63400000000007</v>
      </c>
      <c r="N33" s="11">
        <f t="shared" ref="N33:AK33" si="20">SUM(N34:N36)</f>
        <v>129.43500000000012</v>
      </c>
      <c r="O33" s="11">
        <f t="shared" si="20"/>
        <v>129.85700000000003</v>
      </c>
      <c r="P33" s="11">
        <f t="shared" si="20"/>
        <v>125.94799999999992</v>
      </c>
      <c r="Q33" s="11">
        <f t="shared" si="20"/>
        <v>128.46699999999993</v>
      </c>
      <c r="R33" s="11">
        <f t="shared" si="20"/>
        <v>123.65700000000015</v>
      </c>
      <c r="S33" s="11">
        <f t="shared" si="20"/>
        <v>129.30399999999995</v>
      </c>
      <c r="T33" s="11">
        <f t="shared" si="20"/>
        <v>127.58199999999999</v>
      </c>
      <c r="U33" s="11">
        <f t="shared" si="20"/>
        <v>127.7240000000002</v>
      </c>
      <c r="V33" s="11">
        <f t="shared" si="20"/>
        <v>126.84700000000004</v>
      </c>
      <c r="W33" s="11">
        <f t="shared" si="20"/>
        <v>126.42999999999994</v>
      </c>
      <c r="X33" s="11">
        <f t="shared" si="20"/>
        <v>127.45799999999984</v>
      </c>
      <c r="Y33" s="11">
        <f t="shared" si="20"/>
        <v>128.48500000000007</v>
      </c>
      <c r="Z33" s="11">
        <f t="shared" si="20"/>
        <v>129.38200000000003</v>
      </c>
      <c r="AA33" s="11">
        <f t="shared" si="20"/>
        <v>130.501</v>
      </c>
      <c r="AB33" s="11">
        <f t="shared" si="20"/>
        <v>131.31899999999987</v>
      </c>
      <c r="AC33" s="11">
        <f t="shared" si="20"/>
        <v>131.94399999999999</v>
      </c>
      <c r="AD33" s="11">
        <f t="shared" si="20"/>
        <v>132.54100000000011</v>
      </c>
      <c r="AE33" s="11">
        <f t="shared" si="20"/>
        <v>133.12900000000013</v>
      </c>
      <c r="AF33" s="11">
        <f t="shared" si="20"/>
        <v>133.72000000000003</v>
      </c>
      <c r="AG33" s="11">
        <f t="shared" si="20"/>
        <v>134.32800000000017</v>
      </c>
      <c r="AH33" s="11">
        <f t="shared" si="20"/>
        <v>134.93600000000012</v>
      </c>
      <c r="AI33" s="11">
        <f t="shared" si="20"/>
        <v>135.54500000000004</v>
      </c>
      <c r="AJ33" s="11">
        <f t="shared" si="20"/>
        <v>136.15199999999993</v>
      </c>
      <c r="AK33" s="11">
        <f t="shared" si="20"/>
        <v>136.75999999999996</v>
      </c>
      <c r="AL33" s="11">
        <f>SUM(AL34:AL36)</f>
        <v>137.37399999999991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21.616000000000017</v>
      </c>
      <c r="N34" s="11">
        <v>20.742000000000001</v>
      </c>
      <c r="O34" s="11">
        <v>20.487000000000066</v>
      </c>
      <c r="P34" s="11">
        <v>18.426000000000013</v>
      </c>
      <c r="Q34" s="11">
        <v>18.974999999999962</v>
      </c>
      <c r="R34" s="11">
        <v>19.364999999999984</v>
      </c>
      <c r="S34" s="11">
        <v>17.809999999999992</v>
      </c>
      <c r="T34" s="11">
        <v>17.301999999999978</v>
      </c>
      <c r="U34" s="11">
        <v>17.920999999999975</v>
      </c>
      <c r="V34" s="11">
        <v>17.937999999999967</v>
      </c>
      <c r="W34" s="11">
        <v>17.79000000000001</v>
      </c>
      <c r="X34" s="11">
        <v>17.573000000000011</v>
      </c>
      <c r="Y34" s="11">
        <v>17.721000000000011</v>
      </c>
      <c r="Z34" s="11">
        <v>17.817999999999998</v>
      </c>
      <c r="AA34" s="11">
        <v>17.937999999999995</v>
      </c>
      <c r="AB34" s="11">
        <v>18.009</v>
      </c>
      <c r="AC34" s="11">
        <v>18.063999999999997</v>
      </c>
      <c r="AD34" s="11">
        <v>18.121000000000056</v>
      </c>
      <c r="AE34" s="11">
        <v>18.178999999999942</v>
      </c>
      <c r="AF34" s="11">
        <v>18.235999999999986</v>
      </c>
      <c r="AG34" s="11">
        <v>18.293999999999986</v>
      </c>
      <c r="AH34" s="11">
        <v>18.354000000000003</v>
      </c>
      <c r="AI34" s="11">
        <v>18.414000000000001</v>
      </c>
      <c r="AJ34" s="11">
        <v>18.474000000000036</v>
      </c>
      <c r="AK34" s="172">
        <v>18.532999999999944</v>
      </c>
      <c r="AL34" s="11">
        <v>18.591999999999981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40.670000000000108</v>
      </c>
      <c r="N35" s="11">
        <v>43.200000000000045</v>
      </c>
      <c r="O35" s="11">
        <v>44.333000000000041</v>
      </c>
      <c r="P35" s="11">
        <v>42.875999999999991</v>
      </c>
      <c r="Q35" s="11">
        <v>40.019999999999975</v>
      </c>
      <c r="R35" s="11">
        <v>40.764000000000038</v>
      </c>
      <c r="S35" s="11">
        <v>41.706999999999965</v>
      </c>
      <c r="T35" s="11">
        <v>38.859999999999985</v>
      </c>
      <c r="U35" s="11">
        <v>40.369000000000085</v>
      </c>
      <c r="V35" s="11">
        <v>39.78700000000007</v>
      </c>
      <c r="W35" s="11">
        <v>40.200000000000017</v>
      </c>
      <c r="X35" s="11">
        <v>40.303000000000026</v>
      </c>
      <c r="Y35" s="11">
        <v>40.416000000000025</v>
      </c>
      <c r="Z35" s="11">
        <v>40.577000000000048</v>
      </c>
      <c r="AA35" s="11">
        <v>40.760999999999996</v>
      </c>
      <c r="AB35" s="11">
        <v>40.948999999999991</v>
      </c>
      <c r="AC35" s="11">
        <v>41.09400000000003</v>
      </c>
      <c r="AD35" s="11">
        <v>41.244</v>
      </c>
      <c r="AE35" s="11">
        <v>41.399000000000086</v>
      </c>
      <c r="AF35" s="11">
        <v>41.562000000000083</v>
      </c>
      <c r="AG35" s="11">
        <v>41.748000000000111</v>
      </c>
      <c r="AH35" s="11">
        <v>41.934999999999988</v>
      </c>
      <c r="AI35" s="11">
        <v>42.125000000000057</v>
      </c>
      <c r="AJ35" s="11">
        <v>42.313999999999929</v>
      </c>
      <c r="AK35" s="172">
        <v>42.503000000000021</v>
      </c>
      <c r="AL35" s="11">
        <v>42.693999999999939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67.347999999999942</v>
      </c>
      <c r="N36" s="11">
        <v>65.493000000000052</v>
      </c>
      <c r="O36" s="11">
        <v>65.036999999999907</v>
      </c>
      <c r="P36" s="11">
        <v>64.645999999999916</v>
      </c>
      <c r="Q36" s="11">
        <v>69.47199999999998</v>
      </c>
      <c r="R36" s="11">
        <v>63.528000000000141</v>
      </c>
      <c r="S36" s="11">
        <v>69.786999999999992</v>
      </c>
      <c r="T36" s="11">
        <v>71.42000000000003</v>
      </c>
      <c r="U36" s="11">
        <v>69.43400000000014</v>
      </c>
      <c r="V36" s="11">
        <v>69.122</v>
      </c>
      <c r="W36" s="11">
        <v>68.439999999999912</v>
      </c>
      <c r="X36" s="11">
        <v>69.581999999999809</v>
      </c>
      <c r="Y36" s="11">
        <v>70.348000000000027</v>
      </c>
      <c r="Z36" s="11">
        <v>70.986999999999995</v>
      </c>
      <c r="AA36" s="11">
        <v>71.802000000000021</v>
      </c>
      <c r="AB36" s="11">
        <v>72.360999999999891</v>
      </c>
      <c r="AC36" s="11">
        <v>72.785999999999959</v>
      </c>
      <c r="AD36" s="11">
        <v>73.176000000000059</v>
      </c>
      <c r="AE36" s="11">
        <v>73.551000000000101</v>
      </c>
      <c r="AF36" s="11">
        <v>73.921999999999969</v>
      </c>
      <c r="AG36" s="11">
        <v>74.286000000000072</v>
      </c>
      <c r="AH36" s="11">
        <v>74.647000000000133</v>
      </c>
      <c r="AI36" s="11">
        <v>75.005999999999986</v>
      </c>
      <c r="AJ36" s="11">
        <v>75.363999999999976</v>
      </c>
      <c r="AK36" s="172">
        <v>75.724000000000004</v>
      </c>
      <c r="AL36" s="11">
        <v>76.088000000000008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493.96500000000009</v>
      </c>
      <c r="N38" s="11">
        <f t="shared" ref="N38:AL38" si="21">SUM(N5,N11,N16,N18,N23,N33)</f>
        <v>481.44099999999997</v>
      </c>
      <c r="O38" s="11">
        <f t="shared" si="21"/>
        <v>501.42599999999999</v>
      </c>
      <c r="P38" s="11">
        <f t="shared" si="21"/>
        <v>504.8719999999999</v>
      </c>
      <c r="Q38" s="11">
        <f t="shared" si="21"/>
        <v>507.33500000000021</v>
      </c>
      <c r="R38" s="11">
        <f t="shared" si="21"/>
        <v>526.58100000000036</v>
      </c>
      <c r="S38" s="11">
        <f t="shared" si="21"/>
        <v>534.29300000000001</v>
      </c>
      <c r="T38" s="11">
        <f t="shared" si="21"/>
        <v>529.6599999999994</v>
      </c>
      <c r="U38" s="11">
        <f t="shared" si="21"/>
        <v>547.49499999999989</v>
      </c>
      <c r="V38" s="11">
        <f t="shared" si="21"/>
        <v>543.27399999999966</v>
      </c>
      <c r="W38" s="11">
        <f t="shared" si="21"/>
        <v>528.02700000000004</v>
      </c>
      <c r="X38" s="11">
        <f t="shared" si="21"/>
        <v>533.43499999999995</v>
      </c>
      <c r="Y38" s="11">
        <f t="shared" si="21"/>
        <v>536.24</v>
      </c>
      <c r="Z38" s="11">
        <f t="shared" si="21"/>
        <v>539.62100000000032</v>
      </c>
      <c r="AA38" s="11">
        <f t="shared" si="21"/>
        <v>543.35300000000041</v>
      </c>
      <c r="AB38" s="11">
        <f t="shared" si="21"/>
        <v>545.97099999999978</v>
      </c>
      <c r="AC38" s="11">
        <f t="shared" si="21"/>
        <v>548.11299999999994</v>
      </c>
      <c r="AD38" s="11">
        <f t="shared" si="21"/>
        <v>549.9670000000001</v>
      </c>
      <c r="AE38" s="11">
        <f t="shared" si="21"/>
        <v>551.82799999999997</v>
      </c>
      <c r="AF38" s="11">
        <f t="shared" si="21"/>
        <v>553.66900000000032</v>
      </c>
      <c r="AG38" s="11">
        <f t="shared" si="21"/>
        <v>555.74900000000036</v>
      </c>
      <c r="AH38" s="11">
        <f t="shared" si="21"/>
        <v>557.75900000000047</v>
      </c>
      <c r="AI38" s="11">
        <f t="shared" si="21"/>
        <v>559.77900000000022</v>
      </c>
      <c r="AJ38" s="11">
        <f t="shared" si="21"/>
        <v>561.83200000000011</v>
      </c>
      <c r="AK38" s="11">
        <f t="shared" si="21"/>
        <v>563.85899999999981</v>
      </c>
      <c r="AL38" s="11">
        <f t="shared" si="21"/>
        <v>565.89699999999971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Stoke-on-Trent and Staffordshire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Stoke-on-Trent and Staffordshire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Stoke-on-Trent and Staffordshire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Stoke-on-Trent and Staffordshire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Stoke-on-Trent and Staffordshire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Stoke-on-Trent and Staffordshire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Stoke-on-Trent and Staffordshire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23.482996917853107</v>
      </c>
      <c r="N231" s="40">
        <f>'Ind T1'!D25</f>
        <v>23.943851356085943</v>
      </c>
      <c r="O231" s="40">
        <f>'Ind T1'!F25</f>
        <v>24.275442350816487</v>
      </c>
    </row>
    <row r="232" spans="1:15" x14ac:dyDescent="0.2">
      <c r="L232" t="str">
        <f>L23</f>
        <v>Business and other services</v>
      </c>
      <c r="M232" s="40">
        <f>'Ind T1'!B24</f>
        <v>24.848788695376403</v>
      </c>
      <c r="N232" s="40">
        <f>'Ind T1'!D24</f>
        <v>24.154067879104652</v>
      </c>
      <c r="O232" s="40">
        <f>'Ind T1'!F24</f>
        <v>24.775886777982592</v>
      </c>
    </row>
    <row r="233" spans="1:15" x14ac:dyDescent="0.2">
      <c r="L233" t="str">
        <f>L18</f>
        <v>Trade, accomod. and transport</v>
      </c>
      <c r="M233" s="40">
        <f>'Ind T1'!B23</f>
        <v>30.313854848541787</v>
      </c>
      <c r="N233" s="40">
        <f>'Ind T1'!D23</f>
        <v>30.574194122649068</v>
      </c>
      <c r="O233" s="40">
        <f>'Ind T1'!F23</f>
        <v>31.704356093069947</v>
      </c>
    </row>
    <row r="234" spans="1:15" x14ac:dyDescent="0.2">
      <c r="L234" t="str">
        <f>L16</f>
        <v>Construction</v>
      </c>
      <c r="M234" s="40">
        <f>'Ind T1'!B22</f>
        <v>6.8639012801449395</v>
      </c>
      <c r="N234" s="40">
        <f>'Ind T1'!D22</f>
        <v>7.8859603770261577</v>
      </c>
      <c r="O234" s="40">
        <f>'Ind T1'!F22</f>
        <v>7.4665531006525896</v>
      </c>
    </row>
    <row r="235" spans="1:15" x14ac:dyDescent="0.2">
      <c r="L235" t="str">
        <f>L11</f>
        <v>Manufacturing</v>
      </c>
      <c r="M235" s="40">
        <f>'Ind T1'!B21</f>
        <v>12.04563020693873</v>
      </c>
      <c r="N235" s="40">
        <f>'Ind T1'!D21</f>
        <v>11.631412787603672</v>
      </c>
      <c r="O235" s="40">
        <f>'Ind T1'!F21</f>
        <v>10.090882263026634</v>
      </c>
    </row>
    <row r="236" spans="1:15" x14ac:dyDescent="0.2">
      <c r="L236" t="str">
        <f>L5</f>
        <v>Primary sector and utilities</v>
      </c>
      <c r="M236" s="40">
        <f>'Ind T1'!B20</f>
        <v>2.4448280511450213</v>
      </c>
      <c r="N236" s="40">
        <f>'Ind T1'!D20</f>
        <v>1.8105134775305047</v>
      </c>
      <c r="O236" s="40">
        <f>'Ind T1'!F20</f>
        <v>1.6868794144517447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Stoke-on-Trent and Staffordshire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2.772999999999783</v>
      </c>
      <c r="O261" s="11">
        <f>'Ind T1'!F50</f>
        <v>10.943999999999974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-3.309000000000168</v>
      </c>
      <c r="O262" s="11">
        <f>'Ind T1'!F49</f>
        <v>12.666000000000139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1.813000000000244</v>
      </c>
      <c r="O263" s="11">
        <f>'Ind T1'!F48</f>
        <v>17.973999999999734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5.4959999999998672</v>
      </c>
      <c r="O264" s="11">
        <f>'Ind T1'!F47</f>
        <v>0.61300000000004928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-2.0130000000000337</v>
      </c>
      <c r="O265" s="11">
        <f>'Ind T1'!F46</f>
        <v>-4.313000000000244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-3.3139999999999752</v>
      </c>
      <c r="O266" s="11">
        <f>'Ind T1'!F45</f>
        <v>-1.4000000000013557E-2</v>
      </c>
    </row>
    <row r="268" spans="1:16" x14ac:dyDescent="0.2">
      <c r="L268" t="str">
        <f>L38</f>
        <v>All industries</v>
      </c>
      <c r="N268" s="11">
        <f>'Ind T1'!D14-'Ind T1'!B14</f>
        <v>1.4459999999996853</v>
      </c>
      <c r="O268" s="11">
        <f>SUM(O261:O266)</f>
        <v>37.869999999999635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Stoke-on-Trent and Staffordshire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14.281507092116279</v>
      </c>
      <c r="C9" s="249">
        <f>SUM(C26,C43,C60,C77,C94,C111,C128,C145,C162,C179,C196,C213,C230,C247,C264,C281,C298,C315,C332,C349,C366,C383)</f>
        <v>30.209866025465946</v>
      </c>
      <c r="D9" s="249">
        <f>SUM(B9:C9)</f>
        <v>44.491373117582228</v>
      </c>
      <c r="E9" s="238"/>
      <c r="F9" s="249">
        <f>SUM(F26,F43,F60,F77,F94,F111,F128,F145,F162,F179,F196,F213,F230,F247,F264,F281,F298,F315,F332,F349,F366,F383)</f>
        <v>18.09342854259906</v>
      </c>
      <c r="G9" s="249">
        <f>SUM(G26,G43,G60,G77,G94,G111,G128,G145,G162,G179,G196,G213,G230,G247,G264,G281,G298,G315,G332,G349,G366,G383)</f>
        <v>33.43796725406051</v>
      </c>
      <c r="H9" s="249">
        <f>SUM(F9:G9)</f>
        <v>51.531395796659567</v>
      </c>
      <c r="I9" s="238"/>
      <c r="J9" s="249">
        <f>SUM(J26,J43,J60,J77,J94,J111,J128,J145,J162,J179,J196,J213,J230,J247,J264,J281,J298,J315,J332,J349,J366,J383)</f>
        <v>20.4041136577689</v>
      </c>
      <c r="K9" s="249">
        <f>SUM(K26,K43,K60,K77,K94,K111,K128,K145,K162,K179,K196,K213,K230,K247,K264,K281,K298,K315,K332,K349,K366,K383)</f>
        <v>34.001749434261299</v>
      </c>
      <c r="L9" s="249">
        <f>SUM(J9:K9)</f>
        <v>54.405863092030202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42.560097846814898</v>
      </c>
      <c r="C10" s="249">
        <f t="shared" si="0"/>
        <v>46.572053669221638</v>
      </c>
      <c r="D10" s="249">
        <f t="shared" ref="D10:D17" si="1">SUM(B10:C10)</f>
        <v>89.132151516036544</v>
      </c>
      <c r="E10" s="238"/>
      <c r="F10" s="249">
        <f t="shared" ref="F10:G17" si="2">SUM(F27,F44,F61,F78,F95,F112,F129,F146,F163,F180,F197,F214,F231,F248,F265,F282,F299,F316,F333,F350,F367,F384)</f>
        <v>51.21869358395039</v>
      </c>
      <c r="G10" s="249">
        <f t="shared" si="2"/>
        <v>56.127436151968773</v>
      </c>
      <c r="H10" s="249">
        <f t="shared" ref="H10:H17" si="3">SUM(F10:G10)</f>
        <v>107.34612973591916</v>
      </c>
      <c r="I10" s="238"/>
      <c r="J10" s="249">
        <f t="shared" ref="J10:K17" si="4">SUM(J27,J44,J61,J78,J95,J112,J129,J146,J163,J180,J197,J214,J231,J248,J265,J282,J299,J316,J333,J350,J367,J384)</f>
        <v>59.750713388786338</v>
      </c>
      <c r="K10" s="249">
        <f t="shared" si="4"/>
        <v>67.929946066240916</v>
      </c>
      <c r="L10" s="249">
        <f t="shared" ref="L10:L17" si="5">SUM(J10:K10)</f>
        <v>127.68065945502725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25.964269676378784</v>
      </c>
      <c r="C11" s="249">
        <f t="shared" si="0"/>
        <v>33.084947897637868</v>
      </c>
      <c r="D11" s="249">
        <f t="shared" si="1"/>
        <v>59.049217574016652</v>
      </c>
      <c r="E11" s="238"/>
      <c r="F11" s="249">
        <f t="shared" si="2"/>
        <v>29.2339845462662</v>
      </c>
      <c r="G11" s="249">
        <f t="shared" si="2"/>
        <v>35.792192917819584</v>
      </c>
      <c r="H11" s="249">
        <f t="shared" si="3"/>
        <v>65.026177464085777</v>
      </c>
      <c r="I11" s="238"/>
      <c r="J11" s="249">
        <f t="shared" si="4"/>
        <v>40.506361880991236</v>
      </c>
      <c r="K11" s="249">
        <f t="shared" si="4"/>
        <v>36.092380052370288</v>
      </c>
      <c r="L11" s="249">
        <f t="shared" si="5"/>
        <v>76.598741933361524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45.418338418579943</v>
      </c>
      <c r="C12" s="249">
        <f t="shared" si="0"/>
        <v>17.276188509132112</v>
      </c>
      <c r="D12" s="249">
        <f t="shared" si="1"/>
        <v>62.694526927712054</v>
      </c>
      <c r="E12" s="238"/>
      <c r="F12" s="249">
        <f t="shared" si="2"/>
        <v>41.786353438257507</v>
      </c>
      <c r="G12" s="249">
        <f t="shared" si="2"/>
        <v>18.253367015125079</v>
      </c>
      <c r="H12" s="249">
        <f t="shared" si="3"/>
        <v>60.039720453382586</v>
      </c>
      <c r="I12" s="238"/>
      <c r="J12" s="249">
        <f t="shared" si="4"/>
        <v>36.353886922890005</v>
      </c>
      <c r="K12" s="249">
        <f t="shared" si="4"/>
        <v>22.67757096871269</v>
      </c>
      <c r="L12" s="249">
        <f t="shared" si="5"/>
        <v>59.031457891602699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5.4004613323611039</v>
      </c>
      <c r="C13" s="249">
        <f t="shared" si="0"/>
        <v>59.553940191810156</v>
      </c>
      <c r="D13" s="249">
        <f t="shared" si="1"/>
        <v>64.95440152417126</v>
      </c>
      <c r="E13" s="238"/>
      <c r="F13" s="249">
        <f t="shared" si="2"/>
        <v>5.554168095735851</v>
      </c>
      <c r="G13" s="249">
        <f t="shared" si="2"/>
        <v>51.538682582824897</v>
      </c>
      <c r="H13" s="249">
        <f t="shared" si="3"/>
        <v>57.092850678560751</v>
      </c>
      <c r="I13" s="238"/>
      <c r="J13" s="249">
        <f t="shared" si="4"/>
        <v>6.2483141448504602</v>
      </c>
      <c r="K13" s="249">
        <f t="shared" si="4"/>
        <v>46.110206069471765</v>
      </c>
      <c r="L13" s="249">
        <f t="shared" si="5"/>
        <v>52.358520214322226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43.424311696115993</v>
      </c>
      <c r="C14" s="249">
        <f t="shared" si="0"/>
        <v>8.0194682786688656</v>
      </c>
      <c r="D14" s="249">
        <f t="shared" si="1"/>
        <v>51.44377997478486</v>
      </c>
      <c r="E14" s="238"/>
      <c r="F14" s="249">
        <f t="shared" si="2"/>
        <v>41.426973812163546</v>
      </c>
      <c r="G14" s="249">
        <f t="shared" si="2"/>
        <v>7.8152436030491579</v>
      </c>
      <c r="H14" s="249">
        <f t="shared" si="3"/>
        <v>49.242217415212707</v>
      </c>
      <c r="I14" s="238"/>
      <c r="J14" s="249">
        <f t="shared" si="4"/>
        <v>44.096458863272311</v>
      </c>
      <c r="K14" s="249">
        <f t="shared" si="4"/>
        <v>9.3201441071441362</v>
      </c>
      <c r="L14" s="249">
        <f t="shared" si="5"/>
        <v>53.416602970416449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26.037554594495141</v>
      </c>
      <c r="C15" s="249">
        <f t="shared" si="0"/>
        <v>17.998333524841367</v>
      </c>
      <c r="D15" s="249">
        <f t="shared" si="1"/>
        <v>44.035888119336505</v>
      </c>
      <c r="E15" s="238"/>
      <c r="F15" s="249">
        <f t="shared" si="2"/>
        <v>23.164126676555988</v>
      </c>
      <c r="G15" s="249">
        <f t="shared" si="2"/>
        <v>17.330340199034776</v>
      </c>
      <c r="H15" s="249">
        <f t="shared" si="3"/>
        <v>40.49446687559076</v>
      </c>
      <c r="I15" s="238"/>
      <c r="J15" s="249">
        <f t="shared" si="4"/>
        <v>22.623555102650347</v>
      </c>
      <c r="K15" s="249">
        <f t="shared" si="4"/>
        <v>19.08403147664178</v>
      </c>
      <c r="L15" s="249">
        <f t="shared" si="5"/>
        <v>41.707586579292126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5.6842397915934848</v>
      </c>
      <c r="C16" s="249">
        <f t="shared" si="0"/>
        <v>41.477443891862727</v>
      </c>
      <c r="D16" s="249">
        <f t="shared" si="1"/>
        <v>47.161683683456211</v>
      </c>
      <c r="E16" s="238"/>
      <c r="F16" s="249">
        <f t="shared" si="2"/>
        <v>5.2275415166766335</v>
      </c>
      <c r="G16" s="249">
        <f t="shared" si="2"/>
        <v>38.917030685729621</v>
      </c>
      <c r="H16" s="249">
        <f t="shared" si="3"/>
        <v>44.144572202406252</v>
      </c>
      <c r="I16" s="238"/>
      <c r="J16" s="249">
        <f t="shared" si="4"/>
        <v>6.645015966244924</v>
      </c>
      <c r="K16" s="249">
        <f t="shared" si="4"/>
        <v>39.330471186432</v>
      </c>
      <c r="L16" s="249">
        <f t="shared" si="5"/>
        <v>45.975487152676926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28.318390548306041</v>
      </c>
      <c r="C17" s="249">
        <f t="shared" si="0"/>
        <v>35.299587014597698</v>
      </c>
      <c r="D17" s="249">
        <f t="shared" si="1"/>
        <v>63.617977562903739</v>
      </c>
      <c r="E17" s="238"/>
      <c r="F17" s="249">
        <f t="shared" si="2"/>
        <v>23.965968482756811</v>
      </c>
      <c r="G17" s="249">
        <f t="shared" si="2"/>
        <v>29.143500895425504</v>
      </c>
      <c r="H17" s="249">
        <f t="shared" si="3"/>
        <v>53.109469378182311</v>
      </c>
      <c r="I17" s="238"/>
      <c r="J17" s="249">
        <f t="shared" si="4"/>
        <v>23.631498198505319</v>
      </c>
      <c r="K17" s="249">
        <f t="shared" si="4"/>
        <v>31.090582512764989</v>
      </c>
      <c r="L17" s="249">
        <f t="shared" si="5"/>
        <v>54.722080711270308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237.08917099676162</v>
      </c>
      <c r="C19" s="247">
        <f t="shared" ref="C19:L19" si="6">SUM(C9:C17)</f>
        <v>289.49182900323837</v>
      </c>
      <c r="D19" s="247">
        <f t="shared" si="6"/>
        <v>526.58100000000013</v>
      </c>
      <c r="E19" s="247"/>
      <c r="F19" s="247">
        <f t="shared" si="6"/>
        <v>239.67123869496197</v>
      </c>
      <c r="G19" s="247">
        <f t="shared" si="6"/>
        <v>288.3557613050379</v>
      </c>
      <c r="H19" s="247">
        <f t="shared" si="6"/>
        <v>528.02699999999993</v>
      </c>
      <c r="I19" s="247"/>
      <c r="J19" s="247">
        <f t="shared" si="6"/>
        <v>260.25991812595987</v>
      </c>
      <c r="K19" s="247">
        <f t="shared" si="6"/>
        <v>305.63708187403984</v>
      </c>
      <c r="L19" s="247">
        <f t="shared" si="6"/>
        <v>565.89699999999971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9.710722417876691E-2</v>
      </c>
      <c r="C26" s="302">
        <v>0.34667210837607126</v>
      </c>
      <c r="D26" s="302">
        <f>SUM(B26:C26)</f>
        <v>0.44377933255483815</v>
      </c>
      <c r="E26" s="303"/>
      <c r="F26" s="302">
        <v>0.10123581306154628</v>
      </c>
      <c r="G26" s="302">
        <v>0.22621019098110695</v>
      </c>
      <c r="H26" s="302">
        <f>SUM(F26:G26)</f>
        <v>0.32744600404265323</v>
      </c>
      <c r="I26" s="303"/>
      <c r="J26" s="302">
        <v>0.10842503073090975</v>
      </c>
      <c r="K26" s="302">
        <v>0.26723107884353581</v>
      </c>
      <c r="L26" s="302">
        <f>SUM(J26:K26)</f>
        <v>0.37565610957444556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9.1158184059788538E-2</v>
      </c>
      <c r="C27" s="302">
        <v>0.27723204136432728</v>
      </c>
      <c r="D27" s="302">
        <f t="shared" ref="D27:D34" si="7">SUM(B27:C27)</f>
        <v>0.36839022542411581</v>
      </c>
      <c r="E27" s="303"/>
      <c r="F27" s="302">
        <v>0.12631225186104264</v>
      </c>
      <c r="G27" s="302">
        <v>0.25037068076421187</v>
      </c>
      <c r="H27" s="302">
        <f t="shared" ref="H27:H34" si="8">SUM(F27:G27)</f>
        <v>0.37668293262525454</v>
      </c>
      <c r="I27" s="303"/>
      <c r="J27" s="302">
        <v>0.20774446107000552</v>
      </c>
      <c r="K27" s="302">
        <v>0.48719402448073967</v>
      </c>
      <c r="L27" s="302">
        <f t="shared" ref="L27:L34" si="9">SUM(J27:K27)</f>
        <v>0.69493848555074522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9.7663849840231895E-2</v>
      </c>
      <c r="C28" s="302">
        <v>0.19331024183681159</v>
      </c>
      <c r="D28" s="302">
        <f t="shared" si="7"/>
        <v>0.29097409167704347</v>
      </c>
      <c r="E28" s="303"/>
      <c r="F28" s="302">
        <v>0.10504563890631985</v>
      </c>
      <c r="G28" s="302">
        <v>0.14715748705948067</v>
      </c>
      <c r="H28" s="302">
        <f t="shared" si="8"/>
        <v>0.25220312596580052</v>
      </c>
      <c r="I28" s="303"/>
      <c r="J28" s="302">
        <v>0.15028086473171173</v>
      </c>
      <c r="K28" s="302">
        <v>0.20276277316239566</v>
      </c>
      <c r="L28" s="302">
        <f t="shared" si="9"/>
        <v>0.35304363789410742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0.37844300113014528</v>
      </c>
      <c r="C29" s="302">
        <v>0.18297537156250476</v>
      </c>
      <c r="D29" s="302">
        <f t="shared" si="7"/>
        <v>0.56141837269265005</v>
      </c>
      <c r="E29" s="303"/>
      <c r="F29" s="302">
        <v>0.21756571681461861</v>
      </c>
      <c r="G29" s="302">
        <v>8.3688502335022022E-2</v>
      </c>
      <c r="H29" s="302">
        <f t="shared" si="8"/>
        <v>0.30125421914964062</v>
      </c>
      <c r="I29" s="303"/>
      <c r="J29" s="302">
        <v>0.16535113160885631</v>
      </c>
      <c r="K29" s="302">
        <v>0.1294370189845451</v>
      </c>
      <c r="L29" s="302">
        <f t="shared" si="9"/>
        <v>0.29478815059340141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0.55680974353913215</v>
      </c>
      <c r="C30" s="302">
        <v>3.9711423263532195</v>
      </c>
      <c r="D30" s="302">
        <f t="shared" si="7"/>
        <v>4.5279520698923514</v>
      </c>
      <c r="E30" s="303"/>
      <c r="F30" s="302">
        <v>0.61270687039750571</v>
      </c>
      <c r="G30" s="302">
        <v>2.015819566369478</v>
      </c>
      <c r="H30" s="302">
        <f t="shared" si="8"/>
        <v>2.6285264367669838</v>
      </c>
      <c r="I30" s="303"/>
      <c r="J30" s="302">
        <v>0.63712781309366162</v>
      </c>
      <c r="K30" s="302">
        <v>1.7795223168129359</v>
      </c>
      <c r="L30" s="302">
        <f t="shared" si="9"/>
        <v>2.4166501299065977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0.26038112692439652</v>
      </c>
      <c r="C31" s="302">
        <v>0.13866522844335205</v>
      </c>
      <c r="D31" s="302">
        <f t="shared" si="7"/>
        <v>0.39904635536774857</v>
      </c>
      <c r="E31" s="303"/>
      <c r="F31" s="302">
        <v>0.14939457760021743</v>
      </c>
      <c r="G31" s="302">
        <v>6.9890772487217701E-2</v>
      </c>
      <c r="H31" s="302">
        <f t="shared" si="8"/>
        <v>0.21928535008743513</v>
      </c>
      <c r="I31" s="303"/>
      <c r="J31" s="302">
        <v>0.15082405146674926</v>
      </c>
      <c r="K31" s="302">
        <v>8.2388872002855759E-2</v>
      </c>
      <c r="L31" s="302">
        <f t="shared" si="9"/>
        <v>0.23321292346960504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9.0648566843356676E-2</v>
      </c>
      <c r="C32" s="302">
        <v>8.2690559188554363E-2</v>
      </c>
      <c r="D32" s="302">
        <f t="shared" si="7"/>
        <v>0.17333912603191104</v>
      </c>
      <c r="E32" s="303"/>
      <c r="F32" s="302">
        <v>4.88898584751866E-2</v>
      </c>
      <c r="G32" s="302">
        <v>4.1298863600728958E-2</v>
      </c>
      <c r="H32" s="302">
        <f t="shared" si="8"/>
        <v>9.0188722075915551E-2</v>
      </c>
      <c r="I32" s="303"/>
      <c r="J32" s="302">
        <v>4.3806330319748753E-2</v>
      </c>
      <c r="K32" s="302">
        <v>4.7758215480109209E-2</v>
      </c>
      <c r="L32" s="302">
        <f t="shared" si="9"/>
        <v>9.1564545799857955E-2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5.4119934658806317E-2</v>
      </c>
      <c r="C33" s="302">
        <v>0.28849827321610644</v>
      </c>
      <c r="D33" s="302">
        <f t="shared" si="7"/>
        <v>0.34261820787491276</v>
      </c>
      <c r="E33" s="303"/>
      <c r="F33" s="302">
        <v>3.5811966081496636E-2</v>
      </c>
      <c r="G33" s="302">
        <v>0.11799625630527268</v>
      </c>
      <c r="H33" s="302">
        <f t="shared" si="8"/>
        <v>0.15380822238676931</v>
      </c>
      <c r="I33" s="303"/>
      <c r="J33" s="302">
        <v>2.4002187052686072E-2</v>
      </c>
      <c r="K33" s="302">
        <v>9.9205102726921887E-2</v>
      </c>
      <c r="L33" s="302">
        <f t="shared" si="9"/>
        <v>0.12320728977960796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0.46096228438124659</v>
      </c>
      <c r="C34" s="302">
        <v>0.85851993410317051</v>
      </c>
      <c r="D34" s="302">
        <f t="shared" si="7"/>
        <v>1.319482218484417</v>
      </c>
      <c r="E34" s="303"/>
      <c r="F34" s="302">
        <v>0.20804992385026688</v>
      </c>
      <c r="G34" s="302">
        <v>0.31955506304927689</v>
      </c>
      <c r="H34" s="302">
        <f t="shared" si="8"/>
        <v>0.52760498689954383</v>
      </c>
      <c r="I34" s="303"/>
      <c r="J34" s="302">
        <v>0.20401736836408652</v>
      </c>
      <c r="K34" s="302">
        <v>0.32492135906754011</v>
      </c>
      <c r="L34" s="302">
        <f t="shared" si="9"/>
        <v>0.52893872743162662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2.087293915555871</v>
      </c>
      <c r="C36" s="311">
        <f t="shared" ref="C36:K36" si="10">SUM(C26:C34)</f>
        <v>6.3397060844441171</v>
      </c>
      <c r="D36" s="311">
        <f t="shared" si="10"/>
        <v>8.4269999999999889</v>
      </c>
      <c r="E36" s="311"/>
      <c r="F36" s="311">
        <f t="shared" si="10"/>
        <v>1.6050126170482009</v>
      </c>
      <c r="G36" s="311">
        <f t="shared" si="10"/>
        <v>3.2719873829517958</v>
      </c>
      <c r="H36" s="311">
        <f t="shared" si="10"/>
        <v>4.8769999999999962</v>
      </c>
      <c r="I36" s="311"/>
      <c r="J36" s="311">
        <f t="shared" si="10"/>
        <v>1.6915792384384152</v>
      </c>
      <c r="K36" s="311">
        <f t="shared" si="10"/>
        <v>3.4204207615615791</v>
      </c>
      <c r="L36" s="311">
        <f>SUM(L26:L34)</f>
        <v>5.1119999999999948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1.5428254357818733E-3</v>
      </c>
      <c r="C43" s="302">
        <v>4.9254318507815018E-2</v>
      </c>
      <c r="D43" s="302">
        <f>SUM(B43:C43)</f>
        <v>5.0797143943596891E-2</v>
      </c>
      <c r="E43" s="303"/>
      <c r="F43" s="302">
        <v>9.1057287535619407E-3</v>
      </c>
      <c r="G43" s="302">
        <v>0.11406403920173525</v>
      </c>
      <c r="H43" s="302">
        <f>SUM(F43:G43)</f>
        <v>0.12316976795529719</v>
      </c>
      <c r="I43" s="303"/>
      <c r="J43" s="302">
        <v>3.9069810111627516E-3</v>
      </c>
      <c r="K43" s="302">
        <v>5.2710813134022629E-2</v>
      </c>
      <c r="L43" s="302">
        <f>SUM(J43:K43)</f>
        <v>5.6617794145185377E-2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9.7080035698927005E-3</v>
      </c>
      <c r="C44" s="302">
        <v>3.8988798163096902E-2</v>
      </c>
      <c r="D44" s="302">
        <f t="shared" ref="D44:D51" si="11">SUM(B44:C44)</f>
        <v>4.8696801732989604E-2</v>
      </c>
      <c r="E44" s="303"/>
      <c r="F44" s="302">
        <v>3.3272771414023065E-2</v>
      </c>
      <c r="G44" s="302">
        <v>0.10290003545564196</v>
      </c>
      <c r="H44" s="302">
        <f t="shared" ref="H44:H51" si="12">SUM(F44:G44)</f>
        <v>0.13617280686966501</v>
      </c>
      <c r="I44" s="303"/>
      <c r="J44" s="302">
        <v>9.6777561777364914E-3</v>
      </c>
      <c r="K44" s="302">
        <v>6.1493353619304573E-2</v>
      </c>
      <c r="L44" s="302">
        <f t="shared" ref="L44:L51" si="13">SUM(J44:K44)</f>
        <v>7.1171109797041068E-2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2.2983009146772112E-3</v>
      </c>
      <c r="C45" s="302">
        <v>3.1914170951588682E-2</v>
      </c>
      <c r="D45" s="302">
        <f t="shared" si="11"/>
        <v>3.4212471866265894E-2</v>
      </c>
      <c r="E45" s="303"/>
      <c r="F45" s="302">
        <v>2.2799154200660872E-2</v>
      </c>
      <c r="G45" s="302">
        <v>9.9100869600711544E-2</v>
      </c>
      <c r="H45" s="302">
        <f t="shared" si="12"/>
        <v>0.12190002380137241</v>
      </c>
      <c r="I45" s="303"/>
      <c r="J45" s="302">
        <v>1.2838675457704975E-2</v>
      </c>
      <c r="K45" s="302">
        <v>4.4235642425556707E-2</v>
      </c>
      <c r="L45" s="302">
        <f t="shared" si="13"/>
        <v>5.7074317883261685E-2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1.9193033667802319E-3</v>
      </c>
      <c r="C46" s="302">
        <v>7.3096915588956495E-3</v>
      </c>
      <c r="D46" s="302">
        <f t="shared" si="11"/>
        <v>9.2289949256758805E-3</v>
      </c>
      <c r="E46" s="303"/>
      <c r="F46" s="302">
        <v>2.9649532876553128E-2</v>
      </c>
      <c r="G46" s="302">
        <v>1.2242201885886039E-2</v>
      </c>
      <c r="H46" s="302">
        <f t="shared" si="12"/>
        <v>4.1891734762439167E-2</v>
      </c>
      <c r="I46" s="303"/>
      <c r="J46" s="302">
        <v>1.4257964796062473E-2</v>
      </c>
      <c r="K46" s="302">
        <v>4.8578499594456636E-3</v>
      </c>
      <c r="L46" s="302">
        <f t="shared" si="13"/>
        <v>1.9115814755508137E-2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1.0140780897005383E-3</v>
      </c>
      <c r="C47" s="302">
        <v>8.2965375116580808E-2</v>
      </c>
      <c r="D47" s="302">
        <f t="shared" si="11"/>
        <v>8.3979453206281349E-2</v>
      </c>
      <c r="E47" s="303"/>
      <c r="F47" s="302">
        <v>8.0365706237631369E-4</v>
      </c>
      <c r="G47" s="302">
        <v>0.12650866376988593</v>
      </c>
      <c r="H47" s="302">
        <f>SUM(F47:G47)</f>
        <v>0.12731232083226224</v>
      </c>
      <c r="I47" s="303"/>
      <c r="J47" s="302">
        <v>3.6712117035865853E-4</v>
      </c>
      <c r="K47" s="302">
        <v>4.457854086004847E-2</v>
      </c>
      <c r="L47" s="302">
        <f t="shared" si="13"/>
        <v>4.4945662030407126E-2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2.8850230177100921E-3</v>
      </c>
      <c r="C48" s="302">
        <v>4.5965099969855171E-3</v>
      </c>
      <c r="D48" s="302">
        <f t="shared" si="11"/>
        <v>7.4815330146956096E-3</v>
      </c>
      <c r="E48" s="303"/>
      <c r="F48" s="302">
        <v>4.2209342014440012E-3</v>
      </c>
      <c r="G48" s="302">
        <v>1.3475056966686227E-2</v>
      </c>
      <c r="H48" s="302">
        <f t="shared" si="12"/>
        <v>1.7695991168130226E-2</v>
      </c>
      <c r="I48" s="303"/>
      <c r="J48" s="302">
        <v>9.994308118643836E-4</v>
      </c>
      <c r="K48" s="302">
        <v>5.927586272324383E-3</v>
      </c>
      <c r="L48" s="302">
        <f t="shared" si="13"/>
        <v>6.9270170841887668E-3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1.0754207564743325E-3</v>
      </c>
      <c r="C49" s="302">
        <v>6.3375604252594734E-3</v>
      </c>
      <c r="D49" s="302">
        <f t="shared" si="11"/>
        <v>7.4129811817338059E-3</v>
      </c>
      <c r="E49" s="303"/>
      <c r="F49" s="302">
        <v>6.5168752300392126E-3</v>
      </c>
      <c r="G49" s="302">
        <v>1.2129655448562385E-2</v>
      </c>
      <c r="H49" s="302">
        <f t="shared" si="12"/>
        <v>1.8646530678601596E-2</v>
      </c>
      <c r="I49" s="303"/>
      <c r="J49" s="302">
        <v>3.0180864582690392E-3</v>
      </c>
      <c r="K49" s="302">
        <v>5.7334020012686652E-3</v>
      </c>
      <c r="L49" s="302">
        <f t="shared" si="13"/>
        <v>8.7514884595377047E-3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2.4427899146691572E-3</v>
      </c>
      <c r="C50" s="302">
        <v>5.2468897082961166E-2</v>
      </c>
      <c r="D50" s="302">
        <f t="shared" si="11"/>
        <v>5.4911686997630327E-2</v>
      </c>
      <c r="E50" s="303"/>
      <c r="F50" s="302">
        <v>5.6714478844083747E-4</v>
      </c>
      <c r="G50" s="302">
        <v>7.821832344195051E-2</v>
      </c>
      <c r="H50" s="302">
        <f t="shared" si="12"/>
        <v>7.8785468230391342E-2</v>
      </c>
      <c r="I50" s="303"/>
      <c r="J50" s="302">
        <v>1.4314066383391692E-4</v>
      </c>
      <c r="K50" s="302">
        <v>2.2346575551282066E-2</v>
      </c>
      <c r="L50" s="302">
        <f t="shared" si="13"/>
        <v>2.2489716215115984E-2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1.63994663389494E-3</v>
      </c>
      <c r="C51" s="302">
        <v>6.6638986497236319E-2</v>
      </c>
      <c r="D51" s="302">
        <f t="shared" si="11"/>
        <v>6.8278933131131259E-2</v>
      </c>
      <c r="E51" s="303"/>
      <c r="F51" s="302">
        <v>3.5855582580075957E-3</v>
      </c>
      <c r="G51" s="302">
        <v>5.839797443834358E-3</v>
      </c>
      <c r="H51" s="302">
        <f t="shared" si="12"/>
        <v>9.4253557018419542E-3</v>
      </c>
      <c r="I51" s="303"/>
      <c r="J51" s="302">
        <v>1.3216326997662611E-3</v>
      </c>
      <c r="K51" s="302">
        <v>1.5854469299878505E-3</v>
      </c>
      <c r="L51" s="302">
        <f t="shared" si="13"/>
        <v>2.9070796297541116E-3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2.4525691699581072E-2</v>
      </c>
      <c r="C53" s="311">
        <f t="shared" ref="C53:L53" si="14">SUM(C43:C51)</f>
        <v>0.34047430830041958</v>
      </c>
      <c r="D53" s="311">
        <f t="shared" si="14"/>
        <v>0.3650000000000006</v>
      </c>
      <c r="E53" s="311"/>
      <c r="F53" s="311">
        <f t="shared" si="14"/>
        <v>0.11052135678510695</v>
      </c>
      <c r="G53" s="311">
        <f t="shared" si="14"/>
        <v>0.56447864321489416</v>
      </c>
      <c r="H53" s="311">
        <f t="shared" si="14"/>
        <v>0.67500000000000115</v>
      </c>
      <c r="I53" s="311"/>
      <c r="J53" s="311">
        <f t="shared" si="14"/>
        <v>4.653078924675895E-2</v>
      </c>
      <c r="K53" s="311">
        <f t="shared" si="14"/>
        <v>0.24346921075324099</v>
      </c>
      <c r="L53" s="311">
        <f t="shared" si="14"/>
        <v>0.28999999999999998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0.16496843593916138</v>
      </c>
      <c r="C60" s="302">
        <v>0.3684799641746207</v>
      </c>
      <c r="D60" s="302">
        <f>SUM(B60:C60)</f>
        <v>0.53344840011378203</v>
      </c>
      <c r="E60" s="303"/>
      <c r="F60" s="302">
        <v>0.20578109123621735</v>
      </c>
      <c r="G60" s="302">
        <v>0.39125280213741548</v>
      </c>
      <c r="H60" s="302">
        <f>SUM(F60:G60)</f>
        <v>0.59703389337363277</v>
      </c>
      <c r="I60" s="303"/>
      <c r="J60" s="302">
        <v>0.21266823248544978</v>
      </c>
      <c r="K60" s="302">
        <v>0.33636955688503506</v>
      </c>
      <c r="L60" s="302">
        <f>SUM(J60:K60)</f>
        <v>0.54903778937048486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0.25809632660344106</v>
      </c>
      <c r="C61" s="302">
        <v>0.24402762345564116</v>
      </c>
      <c r="D61" s="302">
        <f t="shared" ref="D61:D68" si="15">SUM(B61:C61)</f>
        <v>0.50212395005908217</v>
      </c>
      <c r="E61" s="303"/>
      <c r="F61" s="302">
        <v>0.34899472278386118</v>
      </c>
      <c r="G61" s="302">
        <v>0.29445057925841323</v>
      </c>
      <c r="H61" s="302">
        <f t="shared" ref="H61:H68" si="16">SUM(F61:G61)</f>
        <v>0.64344530204227435</v>
      </c>
      <c r="I61" s="303"/>
      <c r="J61" s="302">
        <v>0.43458358749656373</v>
      </c>
      <c r="K61" s="302">
        <v>0.38454133032367122</v>
      </c>
      <c r="L61" s="302">
        <f t="shared" ref="L61:L68" si="17">SUM(J61:K61)</f>
        <v>0.81912491782023489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0.29610505755822364</v>
      </c>
      <c r="C62" s="302">
        <v>0.36438942876020614</v>
      </c>
      <c r="D62" s="302">
        <f t="shared" si="15"/>
        <v>0.66049448631842977</v>
      </c>
      <c r="E62" s="303"/>
      <c r="F62" s="302">
        <v>0.34484634738364461</v>
      </c>
      <c r="G62" s="302">
        <v>0.42741226827711881</v>
      </c>
      <c r="H62" s="302">
        <f t="shared" si="16"/>
        <v>0.77225861566076337</v>
      </c>
      <c r="I62" s="303"/>
      <c r="J62" s="302">
        <v>0.40373847511970978</v>
      </c>
      <c r="K62" s="302">
        <v>0.39581679127099006</v>
      </c>
      <c r="L62" s="302">
        <f t="shared" si="17"/>
        <v>0.79955526639069985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0.22106403204032699</v>
      </c>
      <c r="C63" s="302">
        <v>0.32087610374085401</v>
      </c>
      <c r="D63" s="302">
        <f t="shared" si="15"/>
        <v>0.54194013578118105</v>
      </c>
      <c r="E63" s="303"/>
      <c r="F63" s="302">
        <v>0.21662969628410211</v>
      </c>
      <c r="G63" s="302">
        <v>0.32973377298265449</v>
      </c>
      <c r="H63" s="302">
        <f t="shared" si="16"/>
        <v>0.54636346926675661</v>
      </c>
      <c r="I63" s="303"/>
      <c r="J63" s="302">
        <v>0.16574466162528756</v>
      </c>
      <c r="K63" s="302">
        <v>0.36944816225049942</v>
      </c>
      <c r="L63" s="302">
        <f t="shared" si="17"/>
        <v>0.53519282387578704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0.16262026328196075</v>
      </c>
      <c r="C64" s="302">
        <v>1.0957094914615677</v>
      </c>
      <c r="D64" s="302">
        <f t="shared" si="15"/>
        <v>1.2583297547435284</v>
      </c>
      <c r="E64" s="303"/>
      <c r="F64" s="302">
        <v>0.13643959805355757</v>
      </c>
      <c r="G64" s="302">
        <v>0.7249206005095199</v>
      </c>
      <c r="H64" s="302">
        <f t="shared" si="16"/>
        <v>0.86136019856307744</v>
      </c>
      <c r="I64" s="303"/>
      <c r="J64" s="302">
        <v>0.10094931600964245</v>
      </c>
      <c r="K64" s="302">
        <v>0.61785578635008476</v>
      </c>
      <c r="L64" s="302">
        <f t="shared" si="17"/>
        <v>0.71880510235972717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4.1069863764131541E-2</v>
      </c>
      <c r="C65" s="302">
        <v>3.545381212094946E-2</v>
      </c>
      <c r="D65" s="302">
        <f t="shared" si="15"/>
        <v>7.6523675885080994E-2</v>
      </c>
      <c r="E65" s="303"/>
      <c r="F65" s="302">
        <v>4.4745379011974014E-2</v>
      </c>
      <c r="G65" s="302">
        <v>3.800892020360757E-2</v>
      </c>
      <c r="H65" s="302">
        <f t="shared" si="16"/>
        <v>8.2754299215581584E-2</v>
      </c>
      <c r="I65" s="303"/>
      <c r="J65" s="302">
        <v>4.2303823948952574E-2</v>
      </c>
      <c r="K65" s="302">
        <v>3.439731693781397E-2</v>
      </c>
      <c r="L65" s="302">
        <f t="shared" si="17"/>
        <v>7.670114088676655E-2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0.12736459184497814</v>
      </c>
      <c r="C66" s="302">
        <v>8.4358522817158388E-2</v>
      </c>
      <c r="D66" s="302">
        <f t="shared" si="15"/>
        <v>0.21172311466213653</v>
      </c>
      <c r="E66" s="303"/>
      <c r="F66" s="302">
        <v>0.10966119749848005</v>
      </c>
      <c r="G66" s="302">
        <v>8.7351962477956777E-2</v>
      </c>
      <c r="H66" s="302">
        <f t="shared" si="16"/>
        <v>0.19701315997643681</v>
      </c>
      <c r="I66" s="303"/>
      <c r="J66" s="302">
        <v>8.5865464123272714E-2</v>
      </c>
      <c r="K66" s="302">
        <v>9.7034334256892271E-2</v>
      </c>
      <c r="L66" s="302">
        <f t="shared" si="17"/>
        <v>0.18289979838016499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0.87137245272745034</v>
      </c>
      <c r="C67" s="302">
        <v>2.2588088260792314</v>
      </c>
      <c r="D67" s="302">
        <f t="shared" si="15"/>
        <v>3.1301812788066816</v>
      </c>
      <c r="E67" s="303"/>
      <c r="F67" s="302">
        <v>0.65309413146477968</v>
      </c>
      <c r="G67" s="302">
        <v>1.7667697290454494</v>
      </c>
      <c r="H67" s="302">
        <f t="shared" si="16"/>
        <v>2.4198638605102292</v>
      </c>
      <c r="I67" s="303"/>
      <c r="J67" s="302">
        <v>0.5397809319775021</v>
      </c>
      <c r="K67" s="302">
        <v>1.4749610189726476</v>
      </c>
      <c r="L67" s="302">
        <f t="shared" si="17"/>
        <v>2.0147419509501496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0.57214939296274492</v>
      </c>
      <c r="C68" s="302">
        <v>0.85808581066733991</v>
      </c>
      <c r="D68" s="302">
        <f t="shared" si="15"/>
        <v>1.4302352036300849</v>
      </c>
      <c r="E68" s="303"/>
      <c r="F68" s="302">
        <v>0.39598989403405471</v>
      </c>
      <c r="G68" s="302">
        <v>0.66491730735719401</v>
      </c>
      <c r="H68" s="302">
        <f t="shared" si="16"/>
        <v>1.0609072013912488</v>
      </c>
      <c r="I68" s="303"/>
      <c r="J68" s="302">
        <v>0.58616859965355861</v>
      </c>
      <c r="K68" s="302">
        <v>0.72277261031240481</v>
      </c>
      <c r="L68" s="302">
        <f t="shared" si="17"/>
        <v>1.3089412099659634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2.7148104167224187</v>
      </c>
      <c r="C70" s="311">
        <f t="shared" ref="C70:L70" si="18">SUM(C60:C68)</f>
        <v>5.6301895832775699</v>
      </c>
      <c r="D70" s="311">
        <f t="shared" si="18"/>
        <v>8.3449999999999882</v>
      </c>
      <c r="E70" s="311"/>
      <c r="F70" s="311">
        <f t="shared" si="18"/>
        <v>2.456182057750671</v>
      </c>
      <c r="G70" s="311">
        <f t="shared" si="18"/>
        <v>4.7248179422493299</v>
      </c>
      <c r="H70" s="311">
        <f t="shared" si="18"/>
        <v>7.1810000000000009</v>
      </c>
      <c r="I70" s="311"/>
      <c r="J70" s="311">
        <f t="shared" si="18"/>
        <v>2.5718030924399393</v>
      </c>
      <c r="K70" s="311">
        <f t="shared" si="18"/>
        <v>4.4331969075600393</v>
      </c>
      <c r="L70" s="311">
        <f t="shared" si="18"/>
        <v>7.0049999999999786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0.20915456144753433</v>
      </c>
      <c r="C77" s="302">
        <v>1.0748361284016834</v>
      </c>
      <c r="D77" s="302">
        <f>SUM(B77:C77)</f>
        <v>1.2839906898492177</v>
      </c>
      <c r="E77" s="303"/>
      <c r="F77" s="302">
        <v>0.31876898935795184</v>
      </c>
      <c r="G77" s="302">
        <v>1.2334665353728702</v>
      </c>
      <c r="H77" s="302">
        <f>SUM(F77:G77)</f>
        <v>1.5522355247308219</v>
      </c>
      <c r="I77" s="303"/>
      <c r="J77" s="302">
        <v>0.31330381247565781</v>
      </c>
      <c r="K77" s="302">
        <v>1.0949932875884922</v>
      </c>
      <c r="L77" s="302">
        <f>SUM(J77:K77)</f>
        <v>1.40829710006415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0.28609674836444204</v>
      </c>
      <c r="C78" s="302">
        <v>1.928326665709845</v>
      </c>
      <c r="D78" s="302">
        <f t="shared" ref="D78:D85" si="19">SUM(B78:C78)</f>
        <v>2.2144234140742869</v>
      </c>
      <c r="E78" s="303"/>
      <c r="F78" s="302">
        <v>0.42223750716051933</v>
      </c>
      <c r="G78" s="302">
        <v>2.3583452802965081</v>
      </c>
      <c r="H78" s="302">
        <f t="shared" ref="H78:H85" si="20">SUM(F78:G78)</f>
        <v>2.7805827874570275</v>
      </c>
      <c r="I78" s="303"/>
      <c r="J78" s="302">
        <v>0.45321160332729371</v>
      </c>
      <c r="K78" s="302">
        <v>3.0375491029604587</v>
      </c>
      <c r="L78" s="302">
        <f t="shared" ref="L78:L85" si="21">SUM(J78:K78)</f>
        <v>3.4907607062877526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0.35059483221164539</v>
      </c>
      <c r="C79" s="302">
        <v>0.82531497349498717</v>
      </c>
      <c r="D79" s="302">
        <f t="shared" si="19"/>
        <v>1.1759098057066326</v>
      </c>
      <c r="E79" s="303"/>
      <c r="F79" s="302">
        <v>0.44848389496341873</v>
      </c>
      <c r="G79" s="302">
        <v>0.98942624922988009</v>
      </c>
      <c r="H79" s="302">
        <f t="shared" si="20"/>
        <v>1.4379101441932989</v>
      </c>
      <c r="I79" s="303"/>
      <c r="J79" s="302">
        <v>0.46784535992821441</v>
      </c>
      <c r="K79" s="302">
        <v>0.9140706967846115</v>
      </c>
      <c r="L79" s="302">
        <f t="shared" si="21"/>
        <v>1.3819160567128259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0.74635280110100011</v>
      </c>
      <c r="C80" s="302">
        <v>0.18905574964277597</v>
      </c>
      <c r="D80" s="302">
        <f t="shared" si="19"/>
        <v>0.93540855074377605</v>
      </c>
      <c r="E80" s="303"/>
      <c r="F80" s="302">
        <v>0.81773968510796091</v>
      </c>
      <c r="G80" s="302">
        <v>0.22499813473302924</v>
      </c>
      <c r="H80" s="302">
        <f t="shared" si="20"/>
        <v>1.0427378198409902</v>
      </c>
      <c r="I80" s="303"/>
      <c r="J80" s="302">
        <v>0.62735429049292002</v>
      </c>
      <c r="K80" s="302">
        <v>0.2776037733590867</v>
      </c>
      <c r="L80" s="302">
        <f t="shared" si="21"/>
        <v>0.90495806385200672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7.1462911253198411E-2</v>
      </c>
      <c r="C81" s="302">
        <v>3.1014445200153915</v>
      </c>
      <c r="D81" s="302">
        <f t="shared" si="19"/>
        <v>3.1729074312685901</v>
      </c>
      <c r="E81" s="303"/>
      <c r="F81" s="302">
        <v>8.601118179039445E-2</v>
      </c>
      <c r="G81" s="302">
        <v>2.6312209730123097</v>
      </c>
      <c r="H81" s="302">
        <f t="shared" si="20"/>
        <v>2.7172321548027041</v>
      </c>
      <c r="I81" s="303"/>
      <c r="J81" s="302">
        <v>0.11464495380711213</v>
      </c>
      <c r="K81" s="302">
        <v>2.0925772197885819</v>
      </c>
      <c r="L81" s="302">
        <f t="shared" si="21"/>
        <v>2.2072221735956941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5.9386871250462429E-2</v>
      </c>
      <c r="C82" s="302">
        <v>1.9941575516953788E-2</v>
      </c>
      <c r="D82" s="302">
        <f t="shared" si="19"/>
        <v>7.9328446767416211E-2</v>
      </c>
      <c r="E82" s="303"/>
      <c r="F82" s="302">
        <v>7.6475566380984447E-2</v>
      </c>
      <c r="G82" s="302">
        <v>1.888501291231227E-2</v>
      </c>
      <c r="H82" s="302">
        <f t="shared" si="20"/>
        <v>9.5360579293296721E-2</v>
      </c>
      <c r="I82" s="303"/>
      <c r="J82" s="302">
        <v>8.4648747241329023E-2</v>
      </c>
      <c r="K82" s="302">
        <v>1.9131263121836706E-2</v>
      </c>
      <c r="L82" s="302">
        <f t="shared" si="21"/>
        <v>0.10378001036316573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0.15743019114285539</v>
      </c>
      <c r="C83" s="302">
        <v>0.17666018311575213</v>
      </c>
      <c r="D83" s="302">
        <f t="shared" si="19"/>
        <v>0.33409037425860755</v>
      </c>
      <c r="E83" s="303"/>
      <c r="F83" s="302">
        <v>0.17775379230394628</v>
      </c>
      <c r="G83" s="302">
        <v>0.20002886580758381</v>
      </c>
      <c r="H83" s="302">
        <f t="shared" si="20"/>
        <v>0.37778265811153011</v>
      </c>
      <c r="I83" s="303"/>
      <c r="J83" s="302">
        <v>0.1494477194433097</v>
      </c>
      <c r="K83" s="302">
        <v>0.24759010777068588</v>
      </c>
      <c r="L83" s="302">
        <f t="shared" si="21"/>
        <v>0.39703782721399561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0.43718535824960109</v>
      </c>
      <c r="C84" s="302">
        <v>1.6048247255159409</v>
      </c>
      <c r="D84" s="302">
        <f t="shared" si="19"/>
        <v>2.0420100837655419</v>
      </c>
      <c r="E84" s="303"/>
      <c r="F84" s="302">
        <v>0.34134185955179031</v>
      </c>
      <c r="G84" s="302">
        <v>1.3334141663232482</v>
      </c>
      <c r="H84" s="302">
        <f t="shared" si="20"/>
        <v>1.6747560258750385</v>
      </c>
      <c r="I84" s="303"/>
      <c r="J84" s="302">
        <v>0.28844113066537302</v>
      </c>
      <c r="K84" s="302">
        <v>1.1315528975120006</v>
      </c>
      <c r="L84" s="302">
        <f t="shared" si="21"/>
        <v>1.4199940281773737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0.12991900221579453</v>
      </c>
      <c r="C85" s="302">
        <v>0.32801220135014603</v>
      </c>
      <c r="D85" s="302">
        <f t="shared" si="19"/>
        <v>0.45793120356594053</v>
      </c>
      <c r="E85" s="303"/>
      <c r="F85" s="302">
        <v>0.11295970447249942</v>
      </c>
      <c r="G85" s="302">
        <v>0.26944260122277341</v>
      </c>
      <c r="H85" s="302">
        <f t="shared" si="20"/>
        <v>0.38240230569527284</v>
      </c>
      <c r="I85" s="303"/>
      <c r="J85" s="302">
        <v>0.17547645021740238</v>
      </c>
      <c r="K85" s="302">
        <v>0.24755758351563101</v>
      </c>
      <c r="L85" s="302">
        <f t="shared" si="21"/>
        <v>0.42303403373303339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2.4475832772365336</v>
      </c>
      <c r="C87" s="311">
        <f t="shared" ref="C87:D87" si="22">SUM(C77:C85)</f>
        <v>9.2484167227634764</v>
      </c>
      <c r="D87" s="311">
        <f t="shared" si="22"/>
        <v>11.69600000000001</v>
      </c>
      <c r="E87" s="311"/>
      <c r="F87" s="311">
        <f t="shared" ref="F87:H87" si="23">SUM(F77:F85)</f>
        <v>2.8017721810894662</v>
      </c>
      <c r="G87" s="311">
        <f t="shared" si="23"/>
        <v>9.2592278189105137</v>
      </c>
      <c r="H87" s="311">
        <f t="shared" si="23"/>
        <v>12.060999999999979</v>
      </c>
      <c r="I87" s="311"/>
      <c r="J87" s="311">
        <f t="shared" ref="J87:L87" si="24">SUM(J77:J85)</f>
        <v>2.6743740675986118</v>
      </c>
      <c r="K87" s="311">
        <f t="shared" si="24"/>
        <v>9.0626259324013834</v>
      </c>
      <c r="L87" s="311">
        <f t="shared" si="24"/>
        <v>11.736999999999998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0.6091306216131247</v>
      </c>
      <c r="C94" s="302">
        <v>3.0437733138492296</v>
      </c>
      <c r="D94" s="302">
        <f>SUM(B94:C94)</f>
        <v>3.652903935462354</v>
      </c>
      <c r="E94" s="303"/>
      <c r="F94" s="302">
        <v>0.90134809939164329</v>
      </c>
      <c r="G94" s="302">
        <v>3.286340350890177</v>
      </c>
      <c r="H94" s="302">
        <f>SUM(F94:G94)</f>
        <v>4.1876884502818204</v>
      </c>
      <c r="I94" s="303"/>
      <c r="J94" s="302">
        <v>0.77664851997045437</v>
      </c>
      <c r="K94" s="302">
        <v>2.7621717232652503</v>
      </c>
      <c r="L94" s="302">
        <f>SUM(J94:K94)</f>
        <v>3.5388202432357048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0.79214647821982698</v>
      </c>
      <c r="C95" s="302">
        <v>4.5023552106615705</v>
      </c>
      <c r="D95" s="302">
        <f t="shared" ref="D95:D102" si="25">SUM(B95:C95)</f>
        <v>5.2945016888813976</v>
      </c>
      <c r="E95" s="303"/>
      <c r="F95" s="302">
        <v>1.241199633407472</v>
      </c>
      <c r="G95" s="302">
        <v>5.4645472760312055</v>
      </c>
      <c r="H95" s="302">
        <f t="shared" ref="H95:H102" si="26">SUM(F95:G95)</f>
        <v>6.7057469094386777</v>
      </c>
      <c r="I95" s="303"/>
      <c r="J95" s="302">
        <v>1.3075153236808759</v>
      </c>
      <c r="K95" s="302">
        <v>6.5010148074021359</v>
      </c>
      <c r="L95" s="302">
        <f t="shared" ref="L95:L102" si="27">SUM(J95:K95)</f>
        <v>7.8085301310830122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0.95267921123475885</v>
      </c>
      <c r="C96" s="302">
        <v>2.5362022452521922</v>
      </c>
      <c r="D96" s="302">
        <f t="shared" si="25"/>
        <v>3.488881456486951</v>
      </c>
      <c r="E96" s="303"/>
      <c r="F96" s="302">
        <v>1.2747543093775626</v>
      </c>
      <c r="G96" s="302">
        <v>2.9675830560068266</v>
      </c>
      <c r="H96" s="302">
        <f t="shared" si="26"/>
        <v>4.2423373653843894</v>
      </c>
      <c r="I96" s="303"/>
      <c r="J96" s="302">
        <v>1.1869170608149211</v>
      </c>
      <c r="K96" s="302">
        <v>2.5978305033008486</v>
      </c>
      <c r="L96" s="302">
        <f t="shared" si="27"/>
        <v>3.7847475641157695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2.0340325145657761</v>
      </c>
      <c r="C97" s="302">
        <v>0.96846093902499841</v>
      </c>
      <c r="D97" s="302">
        <f t="shared" si="25"/>
        <v>3.0024934535907746</v>
      </c>
      <c r="E97" s="303"/>
      <c r="F97" s="302">
        <v>2.2063552824437296</v>
      </c>
      <c r="G97" s="302">
        <v>1.1940135856555496</v>
      </c>
      <c r="H97" s="302">
        <f t="shared" si="26"/>
        <v>3.400368868099279</v>
      </c>
      <c r="I97" s="303"/>
      <c r="J97" s="302">
        <v>1.6681379125559548</v>
      </c>
      <c r="K97" s="302">
        <v>1.2788439093341426</v>
      </c>
      <c r="L97" s="302">
        <f t="shared" si="27"/>
        <v>2.9469818218900974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0.49429466741177552</v>
      </c>
      <c r="C98" s="302">
        <v>13.702058879076917</v>
      </c>
      <c r="D98" s="302">
        <f t="shared" si="25"/>
        <v>14.196353546488693</v>
      </c>
      <c r="E98" s="303"/>
      <c r="F98" s="302">
        <v>0.64000490537033439</v>
      </c>
      <c r="G98" s="302">
        <v>10.660262882141367</v>
      </c>
      <c r="H98" s="302">
        <f t="shared" si="26"/>
        <v>11.300267787511702</v>
      </c>
      <c r="I98" s="303"/>
      <c r="J98" s="302">
        <v>0.58099421926616268</v>
      </c>
      <c r="K98" s="302">
        <v>8.6215526508814797</v>
      </c>
      <c r="L98" s="302">
        <f t="shared" si="27"/>
        <v>9.2025468701476427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0.22469617866909422</v>
      </c>
      <c r="C99" s="302">
        <v>0.1752275086314109</v>
      </c>
      <c r="D99" s="302">
        <f t="shared" si="25"/>
        <v>0.39992368730050509</v>
      </c>
      <c r="E99" s="303"/>
      <c r="F99" s="302">
        <v>0.26023731193667454</v>
      </c>
      <c r="G99" s="302">
        <v>0.30361896650726933</v>
      </c>
      <c r="H99" s="302">
        <f t="shared" si="26"/>
        <v>0.56385627844394381</v>
      </c>
      <c r="I99" s="303"/>
      <c r="J99" s="302">
        <v>0.20069406263083991</v>
      </c>
      <c r="K99" s="302">
        <v>0.32534200380024275</v>
      </c>
      <c r="L99" s="302">
        <f t="shared" si="27"/>
        <v>0.52603606643108269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0.59037401570632342</v>
      </c>
      <c r="C100" s="302">
        <v>0.67148286630015097</v>
      </c>
      <c r="D100" s="302">
        <f t="shared" si="25"/>
        <v>1.2618568820064744</v>
      </c>
      <c r="E100" s="303"/>
      <c r="F100" s="302">
        <v>0.6309296944152919</v>
      </c>
      <c r="G100" s="302">
        <v>0.78226412178453231</v>
      </c>
      <c r="H100" s="302">
        <f t="shared" si="26"/>
        <v>1.4131938161998243</v>
      </c>
      <c r="I100" s="303"/>
      <c r="J100" s="302">
        <v>0.52868735629721175</v>
      </c>
      <c r="K100" s="302">
        <v>0.80035374810885496</v>
      </c>
      <c r="L100" s="302">
        <f t="shared" si="27"/>
        <v>1.3290411044060666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1.2833313420378771</v>
      </c>
      <c r="C101" s="302">
        <v>8.3929178851201325</v>
      </c>
      <c r="D101" s="302">
        <f t="shared" si="25"/>
        <v>9.6762492271580101</v>
      </c>
      <c r="E101" s="303"/>
      <c r="F101" s="302">
        <v>1.332485286929457</v>
      </c>
      <c r="G101" s="302">
        <v>6.9022971393657668</v>
      </c>
      <c r="H101" s="302">
        <f t="shared" si="26"/>
        <v>8.2347824262952241</v>
      </c>
      <c r="I101" s="303"/>
      <c r="J101" s="302">
        <v>1.3671894841931853</v>
      </c>
      <c r="K101" s="302">
        <v>5.822754363011482</v>
      </c>
      <c r="L101" s="302">
        <f t="shared" si="27"/>
        <v>7.1899438472046668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0.65877691182986275</v>
      </c>
      <c r="C102" s="302">
        <v>1.7570592107949241</v>
      </c>
      <c r="D102" s="302">
        <f t="shared" si="25"/>
        <v>2.4158361226247869</v>
      </c>
      <c r="E102" s="303"/>
      <c r="F102" s="302">
        <v>0.60451339835328688</v>
      </c>
      <c r="G102" s="302">
        <v>1.522244699991862</v>
      </c>
      <c r="H102" s="302">
        <f t="shared" si="26"/>
        <v>2.1267580983451486</v>
      </c>
      <c r="I102" s="303"/>
      <c r="J102" s="302">
        <v>0.7482376666227063</v>
      </c>
      <c r="K102" s="302">
        <v>1.2871146848631783</v>
      </c>
      <c r="L102" s="302">
        <f t="shared" si="27"/>
        <v>2.0353523514858844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7.6394619412884204</v>
      </c>
      <c r="C104" s="311">
        <f t="shared" ref="C104:D104" si="28">SUM(C94:C102)</f>
        <v>35.749538058711529</v>
      </c>
      <c r="D104" s="311">
        <f t="shared" si="28"/>
        <v>43.388999999999946</v>
      </c>
      <c r="E104" s="311"/>
      <c r="F104" s="311">
        <f t="shared" ref="F104:H104" si="29">SUM(F94:F102)</f>
        <v>9.0918279216254518</v>
      </c>
      <c r="G104" s="311">
        <f t="shared" si="29"/>
        <v>33.08317207837456</v>
      </c>
      <c r="H104" s="311">
        <f t="shared" si="29"/>
        <v>42.175000000000011</v>
      </c>
      <c r="I104" s="311"/>
      <c r="J104" s="311">
        <f t="shared" ref="J104:L104" si="30">SUM(J94:J102)</f>
        <v>8.3650216060323128</v>
      </c>
      <c r="K104" s="311">
        <f t="shared" si="30"/>
        <v>29.996978393967609</v>
      </c>
      <c r="L104" s="311">
        <f t="shared" si="30"/>
        <v>38.361999999999924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2.0488708480618463E-2</v>
      </c>
      <c r="C111" s="302">
        <v>4.4870791549252699E-2</v>
      </c>
      <c r="D111" s="302">
        <f>SUM(B111:C111)</f>
        <v>6.5359500029871162E-2</v>
      </c>
      <c r="E111" s="303"/>
      <c r="F111" s="302">
        <v>2.1732531092336142E-2</v>
      </c>
      <c r="G111" s="302">
        <v>3.0311262302033987E-2</v>
      </c>
      <c r="H111" s="302">
        <f>SUM(F111:G111)</f>
        <v>5.2043793394370125E-2</v>
      </c>
      <c r="I111" s="303"/>
      <c r="J111" s="302">
        <v>2.1294982360981027E-2</v>
      </c>
      <c r="K111" s="302">
        <v>2.5579541612631627E-2</v>
      </c>
      <c r="L111" s="302">
        <f>SUM(J111:K111)</f>
        <v>4.687452397361265E-2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2.3765793149435759E-2</v>
      </c>
      <c r="C112" s="302">
        <v>0.11972305062048531</v>
      </c>
      <c r="D112" s="302">
        <f t="shared" ref="D112:D119" si="31">SUM(B112:C112)</f>
        <v>0.14348884376992108</v>
      </c>
      <c r="E112" s="303"/>
      <c r="F112" s="302">
        <v>2.7681146207846379E-2</v>
      </c>
      <c r="G112" s="302">
        <v>9.7955778704214722E-2</v>
      </c>
      <c r="H112" s="302">
        <f t="shared" ref="H112:H119" si="32">SUM(F112:G112)</f>
        <v>0.1256369249120611</v>
      </c>
      <c r="I112" s="303"/>
      <c r="J112" s="302">
        <v>3.3705931685121503E-2</v>
      </c>
      <c r="K112" s="302">
        <v>0.11449394761011224</v>
      </c>
      <c r="L112" s="302">
        <f t="shared" ref="L112:L119" si="33">SUM(J112:K112)</f>
        <v>0.14819987929523373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2.2798013483034306E-2</v>
      </c>
      <c r="C113" s="302">
        <v>7.4695150524864681E-2</v>
      </c>
      <c r="D113" s="302">
        <f t="shared" si="31"/>
        <v>9.749316400789898E-2</v>
      </c>
      <c r="E113" s="303"/>
      <c r="F113" s="302">
        <v>2.296130242845907E-2</v>
      </c>
      <c r="G113" s="302">
        <v>6.3917462378961301E-2</v>
      </c>
      <c r="H113" s="302">
        <f t="shared" si="32"/>
        <v>8.6878764807420378E-2</v>
      </c>
      <c r="I113" s="303"/>
      <c r="J113" s="302">
        <v>2.3582924332752581E-2</v>
      </c>
      <c r="K113" s="302">
        <v>5.5424917987076751E-2</v>
      </c>
      <c r="L113" s="302">
        <f t="shared" si="33"/>
        <v>7.9007842319829324E-2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5.4659380447081525E-2</v>
      </c>
      <c r="C114" s="302">
        <v>2.5195275216597479E-2</v>
      </c>
      <c r="D114" s="302">
        <f t="shared" si="31"/>
        <v>7.9854655663678997E-2</v>
      </c>
      <c r="E114" s="303"/>
      <c r="F114" s="302">
        <v>4.2755227506778452E-2</v>
      </c>
      <c r="G114" s="302">
        <v>1.9178025644749165E-2</v>
      </c>
      <c r="H114" s="302">
        <f t="shared" si="32"/>
        <v>6.1933253151527617E-2</v>
      </c>
      <c r="I114" s="303"/>
      <c r="J114" s="302">
        <v>3.0578426059531254E-2</v>
      </c>
      <c r="K114" s="302">
        <v>1.8852845529694295E-2</v>
      </c>
      <c r="L114" s="302">
        <f t="shared" si="33"/>
        <v>4.9431271589225549E-2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2.8547548818027928E-3</v>
      </c>
      <c r="C115" s="302">
        <v>0.16969681771515582</v>
      </c>
      <c r="D115" s="302">
        <f t="shared" si="31"/>
        <v>0.17255157259695861</v>
      </c>
      <c r="E115" s="303"/>
      <c r="F115" s="302">
        <v>2.7831921752368657E-3</v>
      </c>
      <c r="G115" s="302">
        <v>9.0295355063389815E-2</v>
      </c>
      <c r="H115" s="302">
        <f t="shared" si="32"/>
        <v>9.3078547238626685E-2</v>
      </c>
      <c r="I115" s="303"/>
      <c r="J115" s="302">
        <v>4.9695143302148281E-3</v>
      </c>
      <c r="K115" s="302">
        <v>6.2577701690349291E-2</v>
      </c>
      <c r="L115" s="302">
        <f t="shared" si="33"/>
        <v>6.7547216020564113E-2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3.3652815346144663E-3</v>
      </c>
      <c r="C116" s="302">
        <v>4.0243567628149516E-3</v>
      </c>
      <c r="D116" s="302">
        <f t="shared" si="31"/>
        <v>7.3896382974294184E-3</v>
      </c>
      <c r="E116" s="303"/>
      <c r="F116" s="302">
        <v>2.4261801345266849E-3</v>
      </c>
      <c r="G116" s="302">
        <v>2.4956410108426487E-3</v>
      </c>
      <c r="H116" s="302">
        <f t="shared" si="32"/>
        <v>4.9218211453693336E-3</v>
      </c>
      <c r="I116" s="303"/>
      <c r="J116" s="302">
        <v>1.5494603454374953E-3</v>
      </c>
      <c r="K116" s="302">
        <v>1.9384755737194069E-3</v>
      </c>
      <c r="L116" s="302">
        <f t="shared" si="33"/>
        <v>3.4879359191569022E-3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2.756050546864653E-2</v>
      </c>
      <c r="C117" s="302">
        <v>2.5816850427730187E-2</v>
      </c>
      <c r="D117" s="302">
        <f t="shared" si="31"/>
        <v>5.3377355896376717E-2</v>
      </c>
      <c r="E117" s="303"/>
      <c r="F117" s="302">
        <v>2.3084191701139088E-2</v>
      </c>
      <c r="G117" s="302">
        <v>1.6351519976922069E-2</v>
      </c>
      <c r="H117" s="302">
        <f t="shared" si="32"/>
        <v>3.9435711678061161E-2</v>
      </c>
      <c r="I117" s="303"/>
      <c r="J117" s="302">
        <v>2.2420317595455888E-2</v>
      </c>
      <c r="K117" s="302">
        <v>1.7651537760374175E-2</v>
      </c>
      <c r="L117" s="302">
        <f t="shared" si="33"/>
        <v>4.0071855355830063E-2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2.5000385858503548E-3</v>
      </c>
      <c r="C118" s="302">
        <v>3.2946732110674615E-2</v>
      </c>
      <c r="D118" s="302">
        <f t="shared" si="31"/>
        <v>3.5446770696524972E-2</v>
      </c>
      <c r="E118" s="303"/>
      <c r="F118" s="302">
        <v>1.5705076166518132E-3</v>
      </c>
      <c r="G118" s="302">
        <v>1.6844620966842888E-2</v>
      </c>
      <c r="H118" s="302">
        <f t="shared" si="32"/>
        <v>1.84151285834947E-2</v>
      </c>
      <c r="I118" s="303"/>
      <c r="J118" s="302">
        <v>8.0061539663399861E-4</v>
      </c>
      <c r="K118" s="302">
        <v>1.4767458411448312E-2</v>
      </c>
      <c r="L118" s="302">
        <f t="shared" si="33"/>
        <v>1.5568073808082311E-2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2.8842510190633355E-3</v>
      </c>
      <c r="C119" s="302">
        <v>8.1542480222760449E-3</v>
      </c>
      <c r="D119" s="302">
        <f t="shared" si="31"/>
        <v>1.103849904133938E-2</v>
      </c>
      <c r="E119" s="303"/>
      <c r="F119" s="302">
        <v>1.7614927027276724E-3</v>
      </c>
      <c r="G119" s="302">
        <v>3.8945623863407652E-3</v>
      </c>
      <c r="H119" s="302">
        <f t="shared" si="32"/>
        <v>5.6560550890684376E-3</v>
      </c>
      <c r="I119" s="303"/>
      <c r="J119" s="302">
        <v>1.9401515461248023E-3</v>
      </c>
      <c r="K119" s="302">
        <v>2.8712501723412369E-3</v>
      </c>
      <c r="L119" s="302">
        <f t="shared" si="33"/>
        <v>4.8114017184660391E-3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0.16087672705014752</v>
      </c>
      <c r="C121" s="311">
        <f t="shared" ref="C121:D121" si="34">SUM(C111:C119)</f>
        <v>0.50512327294985182</v>
      </c>
      <c r="D121" s="311">
        <f t="shared" si="34"/>
        <v>0.66599999999999937</v>
      </c>
      <c r="E121" s="311"/>
      <c r="F121" s="311">
        <f t="shared" ref="F121:H121" si="35">SUM(F111:F119)</f>
        <v>0.14675577156570219</v>
      </c>
      <c r="G121" s="311">
        <f t="shared" si="35"/>
        <v>0.34124422843429736</v>
      </c>
      <c r="H121" s="311">
        <f t="shared" si="35"/>
        <v>0.48799999999999949</v>
      </c>
      <c r="I121" s="311"/>
      <c r="J121" s="311">
        <f t="shared" ref="J121:L121" si="36">SUM(J111:J119)</f>
        <v>0.14084232365225341</v>
      </c>
      <c r="K121" s="311">
        <f t="shared" si="36"/>
        <v>0.31415767634774738</v>
      </c>
      <c r="L121" s="311">
        <f t="shared" si="36"/>
        <v>0.45500000000000074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5.9924145663464039E-2</v>
      </c>
      <c r="C128" s="302">
        <v>0.26061180135828976</v>
      </c>
      <c r="D128" s="302">
        <f>SUM(B128:C128)</f>
        <v>0.32053594702175381</v>
      </c>
      <c r="E128" s="303"/>
      <c r="F128" s="302">
        <v>6.7397434518778485E-2</v>
      </c>
      <c r="G128" s="302">
        <v>0.27368807742515744</v>
      </c>
      <c r="H128" s="302">
        <f>SUM(F128:G128)</f>
        <v>0.34108551194393594</v>
      </c>
      <c r="I128" s="303"/>
      <c r="J128" s="302">
        <v>7.0550608886645397E-2</v>
      </c>
      <c r="K128" s="302">
        <v>0.27001362497274062</v>
      </c>
      <c r="L128" s="302">
        <f>SUM(J128:K128)</f>
        <v>0.340564233859386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8.473337905536231E-2</v>
      </c>
      <c r="C129" s="302">
        <v>0.24755768189769045</v>
      </c>
      <c r="D129" s="302">
        <f t="shared" ref="D129:D136" si="37">SUM(B129:C129)</f>
        <v>0.33229106095305277</v>
      </c>
      <c r="E129" s="303"/>
      <c r="F129" s="302">
        <v>0.11607758330660642</v>
      </c>
      <c r="G129" s="302">
        <v>0.26928726656809704</v>
      </c>
      <c r="H129" s="302">
        <f t="shared" ref="H129:H136" si="38">SUM(F129:G129)</f>
        <v>0.38536484987470343</v>
      </c>
      <c r="I129" s="303"/>
      <c r="J129" s="302">
        <v>0.1518140972010707</v>
      </c>
      <c r="K129" s="302">
        <v>0.31189104996788919</v>
      </c>
      <c r="L129" s="302">
        <f t="shared" ref="L129:L136" si="39">SUM(J129:K129)</f>
        <v>0.46370514716895989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0.19408197262714647</v>
      </c>
      <c r="C130" s="302">
        <v>0.25405017394878776</v>
      </c>
      <c r="D130" s="302">
        <f t="shared" si="37"/>
        <v>0.44813214657593425</v>
      </c>
      <c r="E130" s="303"/>
      <c r="F130" s="302">
        <v>0.27740417168664155</v>
      </c>
      <c r="G130" s="302">
        <v>0.27541339086894279</v>
      </c>
      <c r="H130" s="302">
        <f t="shared" si="38"/>
        <v>0.55281756255558434</v>
      </c>
      <c r="I130" s="303"/>
      <c r="J130" s="302">
        <v>0.34540582076906079</v>
      </c>
      <c r="K130" s="302">
        <v>0.24659765747537066</v>
      </c>
      <c r="L130" s="302">
        <f t="shared" si="39"/>
        <v>0.59200347824443145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0.20124462643124494</v>
      </c>
      <c r="C131" s="302">
        <v>9.571547595289237E-2</v>
      </c>
      <c r="D131" s="302">
        <f t="shared" si="37"/>
        <v>0.29696010238413728</v>
      </c>
      <c r="E131" s="303"/>
      <c r="F131" s="302">
        <v>0.2455923813932826</v>
      </c>
      <c r="G131" s="302">
        <v>0.19525518516620274</v>
      </c>
      <c r="H131" s="302">
        <f t="shared" si="38"/>
        <v>0.44084756655948532</v>
      </c>
      <c r="I131" s="303"/>
      <c r="J131" s="302">
        <v>0.21871313541700271</v>
      </c>
      <c r="K131" s="302">
        <v>0.22260429173354254</v>
      </c>
      <c r="L131" s="302">
        <f t="shared" si="39"/>
        <v>0.44131742715054523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3.0209369553268303E-2</v>
      </c>
      <c r="C132" s="302">
        <v>0.36442720182618865</v>
      </c>
      <c r="D132" s="302">
        <f t="shared" si="37"/>
        <v>0.39463657137945696</v>
      </c>
      <c r="E132" s="303"/>
      <c r="F132" s="302">
        <v>1.4622824052120264E-2</v>
      </c>
      <c r="G132" s="302">
        <v>0.33359069810569475</v>
      </c>
      <c r="H132" s="302">
        <f t="shared" si="38"/>
        <v>0.34821352215781504</v>
      </c>
      <c r="I132" s="303"/>
      <c r="J132" s="302">
        <v>1.9822024058392118E-2</v>
      </c>
      <c r="K132" s="302">
        <v>0.35330576081631748</v>
      </c>
      <c r="L132" s="302">
        <f t="shared" si="39"/>
        <v>0.3731277848747096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5.5115028136933808E-2</v>
      </c>
      <c r="C133" s="302">
        <v>2.9919616761351076E-2</v>
      </c>
      <c r="D133" s="302">
        <f t="shared" si="37"/>
        <v>8.5034644898284883E-2</v>
      </c>
      <c r="E133" s="303"/>
      <c r="F133" s="302">
        <v>5.7245133874067336E-2</v>
      </c>
      <c r="G133" s="302">
        <v>3.1893188727585661E-2</v>
      </c>
      <c r="H133" s="302">
        <f t="shared" si="38"/>
        <v>8.9138322601652997E-2</v>
      </c>
      <c r="I133" s="303"/>
      <c r="J133" s="302">
        <v>7.6003153971973547E-2</v>
      </c>
      <c r="K133" s="302">
        <v>2.812205141120723E-2</v>
      </c>
      <c r="L133" s="302">
        <f t="shared" si="39"/>
        <v>0.10412520538318078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4.9671024642983182E-2</v>
      </c>
      <c r="C134" s="302">
        <v>6.8588981339120586E-2</v>
      </c>
      <c r="D134" s="302">
        <f>SUM(B134:C134)</f>
        <v>0.11826000598210376</v>
      </c>
      <c r="E134" s="303"/>
      <c r="F134" s="302">
        <v>5.1475699668906229E-2</v>
      </c>
      <c r="G134" s="302">
        <v>0.13630333361404667</v>
      </c>
      <c r="H134" s="302">
        <f t="shared" si="38"/>
        <v>0.1877790332829529</v>
      </c>
      <c r="I134" s="303"/>
      <c r="J134" s="302">
        <v>5.2733524400647797E-2</v>
      </c>
      <c r="K134" s="302">
        <v>0.12468879267737411</v>
      </c>
      <c r="L134" s="302">
        <f t="shared" si="39"/>
        <v>0.17742231707802192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2.4558237137626435E-2</v>
      </c>
      <c r="C135" s="302">
        <v>0.77911242706892925</v>
      </c>
      <c r="D135" s="302">
        <f t="shared" si="37"/>
        <v>0.80367066420655564</v>
      </c>
      <c r="E135" s="303"/>
      <c r="F135" s="302">
        <v>1.8793473118151216E-2</v>
      </c>
      <c r="G135" s="302">
        <v>0.67731207825044193</v>
      </c>
      <c r="H135" s="302">
        <f t="shared" si="38"/>
        <v>0.6961055513685932</v>
      </c>
      <c r="I135" s="303"/>
      <c r="J135" s="302">
        <v>1.6561305170320523E-2</v>
      </c>
      <c r="K135" s="302">
        <v>0.7208276160813869</v>
      </c>
      <c r="L135" s="302">
        <f t="shared" si="39"/>
        <v>0.73738892125170741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8.7108361546771582E-2</v>
      </c>
      <c r="C136" s="302">
        <v>0.52937049505193778</v>
      </c>
      <c r="D136" s="302">
        <f t="shared" si="37"/>
        <v>0.61647885659870938</v>
      </c>
      <c r="E136" s="303"/>
      <c r="F136" s="302">
        <v>8.8660701918744436E-2</v>
      </c>
      <c r="G136" s="302">
        <v>0.38998737773652936</v>
      </c>
      <c r="H136" s="302">
        <f t="shared" si="38"/>
        <v>0.47864807965527378</v>
      </c>
      <c r="I136" s="303"/>
      <c r="J136" s="302">
        <v>0.10322315892801966</v>
      </c>
      <c r="K136" s="302">
        <v>0.356122326061032</v>
      </c>
      <c r="L136" s="302">
        <f t="shared" si="39"/>
        <v>0.45934548498905164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0.78664614479480099</v>
      </c>
      <c r="C138" s="311">
        <f t="shared" ref="C138" si="40">SUM(C128:C136)</f>
        <v>2.6293538552051876</v>
      </c>
      <c r="D138" s="311">
        <f>SUM(D128:D136)</f>
        <v>3.4159999999999888</v>
      </c>
      <c r="E138" s="311"/>
      <c r="F138" s="311">
        <f t="shared" ref="F138:H138" si="41">SUM(F128:F136)</f>
        <v>0.9372694035372986</v>
      </c>
      <c r="G138" s="311">
        <f t="shared" si="41"/>
        <v>2.5827305964626985</v>
      </c>
      <c r="H138" s="311">
        <f t="shared" si="41"/>
        <v>3.5199999999999969</v>
      </c>
      <c r="I138" s="311"/>
      <c r="J138" s="311">
        <f t="shared" ref="J138:L138" si="42">SUM(J128:J136)</f>
        <v>1.0548268288031333</v>
      </c>
      <c r="K138" s="311">
        <f t="shared" si="42"/>
        <v>2.6341731711968608</v>
      </c>
      <c r="L138" s="311">
        <f t="shared" si="42"/>
        <v>3.6889999999999938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0.72102202850169184</v>
      </c>
      <c r="C145" s="302">
        <v>1.8151557928978199</v>
      </c>
      <c r="D145" s="302">
        <f>SUM(B145:C145)</f>
        <v>2.5361778213995119</v>
      </c>
      <c r="E145" s="303"/>
      <c r="F145" s="302">
        <v>0.94061564864169234</v>
      </c>
      <c r="G145" s="302">
        <v>2.8376336537842586</v>
      </c>
      <c r="H145" s="302">
        <f>SUM(F145:G145)</f>
        <v>3.7782493024259507</v>
      </c>
      <c r="I145" s="303"/>
      <c r="J145" s="302">
        <v>1.0867376907406234</v>
      </c>
      <c r="K145" s="302">
        <v>2.76709573242292</v>
      </c>
      <c r="L145" s="302">
        <f>SUM(J145:K145)</f>
        <v>3.8538334231635432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0.45163749139345877</v>
      </c>
      <c r="C146" s="302">
        <v>3.1326697395554097</v>
      </c>
      <c r="D146" s="302">
        <f t="shared" ref="D146:D153" si="43">SUM(B146:C146)</f>
        <v>3.5843072309488684</v>
      </c>
      <c r="E146" s="303"/>
      <c r="F146" s="302">
        <v>0.61749771193705894</v>
      </c>
      <c r="G146" s="302">
        <v>4.3118286431440129</v>
      </c>
      <c r="H146" s="302">
        <f t="shared" ref="H146:H153" si="44">SUM(F146:G146)</f>
        <v>4.9293263550810718</v>
      </c>
      <c r="I146" s="303"/>
      <c r="J146" s="302">
        <v>0.7844645820514925</v>
      </c>
      <c r="K146" s="302">
        <v>5.352014270411126</v>
      </c>
      <c r="L146" s="302">
        <f t="shared" ref="L146:L153" si="45">SUM(J146:K146)</f>
        <v>6.1364788524626181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0.59193109784323428</v>
      </c>
      <c r="C147" s="302">
        <v>1.2414189279772416</v>
      </c>
      <c r="D147" s="302">
        <f t="shared" si="43"/>
        <v>1.8333500258204758</v>
      </c>
      <c r="E147" s="303"/>
      <c r="F147" s="302">
        <v>0.69413806945580792</v>
      </c>
      <c r="G147" s="302">
        <v>1.5899698634771104</v>
      </c>
      <c r="H147" s="302">
        <f t="shared" si="44"/>
        <v>2.2841079329329181</v>
      </c>
      <c r="I147" s="303"/>
      <c r="J147" s="302">
        <v>0.85305652681813826</v>
      </c>
      <c r="K147" s="302">
        <v>1.5837418043917824</v>
      </c>
      <c r="L147" s="302">
        <f t="shared" si="45"/>
        <v>2.4367983312099204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2.6562604672023777</v>
      </c>
      <c r="C148" s="302">
        <v>0.72995370352944977</v>
      </c>
      <c r="D148" s="302">
        <f t="shared" si="43"/>
        <v>3.3862141707318276</v>
      </c>
      <c r="E148" s="303"/>
      <c r="F148" s="302">
        <v>2.4702361066128815</v>
      </c>
      <c r="G148" s="302">
        <v>0.79325754463627496</v>
      </c>
      <c r="H148" s="302">
        <f t="shared" si="44"/>
        <v>3.2634936512491564</v>
      </c>
      <c r="I148" s="303"/>
      <c r="J148" s="302">
        <v>2.0726852480867874</v>
      </c>
      <c r="K148" s="302">
        <v>0.96868096423845274</v>
      </c>
      <c r="L148" s="302">
        <f t="shared" si="45"/>
        <v>3.0413662123252401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0.27676887334642153</v>
      </c>
      <c r="C149" s="302">
        <v>18.086402135244757</v>
      </c>
      <c r="D149" s="302">
        <f t="shared" si="43"/>
        <v>18.363171008591181</v>
      </c>
      <c r="E149" s="303"/>
      <c r="F149" s="302">
        <v>0.31764601554480076</v>
      </c>
      <c r="G149" s="302">
        <v>20.505876696816223</v>
      </c>
      <c r="H149" s="302">
        <f t="shared" si="44"/>
        <v>20.823522712361022</v>
      </c>
      <c r="I149" s="303"/>
      <c r="J149" s="302">
        <v>0.40686433960625912</v>
      </c>
      <c r="K149" s="302">
        <v>18.789145706304993</v>
      </c>
      <c r="L149" s="302">
        <f t="shared" si="45"/>
        <v>19.196010045911251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4.5466506843507455E-2</v>
      </c>
      <c r="C150" s="302">
        <v>4.7000161584936341E-2</v>
      </c>
      <c r="D150" s="302">
        <f t="shared" si="43"/>
        <v>9.2466668428443796E-2</v>
      </c>
      <c r="E150" s="303"/>
      <c r="F150" s="302">
        <v>4.2145047709948924E-2</v>
      </c>
      <c r="G150" s="302">
        <v>5.2323614797050839E-2</v>
      </c>
      <c r="H150" s="302">
        <f t="shared" si="44"/>
        <v>9.4468662506999757E-2</v>
      </c>
      <c r="I150" s="303"/>
      <c r="J150" s="302">
        <v>4.1999803087186441E-2</v>
      </c>
      <c r="K150" s="302">
        <v>5.1834237926766703E-2</v>
      </c>
      <c r="L150" s="302">
        <f t="shared" si="45"/>
        <v>9.3834041013953151E-2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0.40961528627135757</v>
      </c>
      <c r="C151" s="302">
        <v>0.35391046302522533</v>
      </c>
      <c r="D151" s="302">
        <f t="shared" si="43"/>
        <v>0.7635257492965829</v>
      </c>
      <c r="E151" s="303"/>
      <c r="F151" s="302">
        <v>0.39562669652842919</v>
      </c>
      <c r="G151" s="302">
        <v>0.38927564090767292</v>
      </c>
      <c r="H151" s="302">
        <f t="shared" si="44"/>
        <v>0.78490233743610216</v>
      </c>
      <c r="I151" s="303"/>
      <c r="J151" s="302">
        <v>0.3963743107690576</v>
      </c>
      <c r="K151" s="302">
        <v>0.43312145699365906</v>
      </c>
      <c r="L151" s="302">
        <f t="shared" si="45"/>
        <v>0.82949576776271661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4.3223880187197181E-2</v>
      </c>
      <c r="C152" s="302">
        <v>2.9290418294072373</v>
      </c>
      <c r="D152" s="302">
        <f t="shared" si="43"/>
        <v>2.9722657095944345</v>
      </c>
      <c r="E152" s="303"/>
      <c r="F152" s="302">
        <v>3.7424190491862165E-2</v>
      </c>
      <c r="G152" s="302">
        <v>3.0631812674856711</v>
      </c>
      <c r="H152" s="302">
        <f t="shared" si="44"/>
        <v>3.1006054579775331</v>
      </c>
      <c r="I152" s="303"/>
      <c r="J152" s="302">
        <v>5.5309084523474113E-2</v>
      </c>
      <c r="K152" s="302">
        <v>3.4179592082145613</v>
      </c>
      <c r="L152" s="302">
        <f t="shared" si="45"/>
        <v>3.4732682927380356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0.50123157658741102</v>
      </c>
      <c r="C153" s="302">
        <v>2.1112900386012381</v>
      </c>
      <c r="D153" s="302">
        <f t="shared" si="43"/>
        <v>2.612521615188649</v>
      </c>
      <c r="E153" s="303"/>
      <c r="F153" s="302">
        <v>0.34509386706684464</v>
      </c>
      <c r="G153" s="302">
        <v>2.2362297209623532</v>
      </c>
      <c r="H153" s="302">
        <f t="shared" si="44"/>
        <v>2.581323588029198</v>
      </c>
      <c r="I153" s="303"/>
      <c r="J153" s="302">
        <v>0.41014281742738057</v>
      </c>
      <c r="K153" s="302">
        <v>2.7817722159852782</v>
      </c>
      <c r="L153" s="302">
        <f t="shared" si="45"/>
        <v>3.1919150334126587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5.6971572081766579</v>
      </c>
      <c r="C155" s="311">
        <f t="shared" ref="C155:D155" si="46">SUM(C145:C153)</f>
        <v>30.446842791823315</v>
      </c>
      <c r="D155" s="311">
        <f t="shared" si="46"/>
        <v>36.14399999999997</v>
      </c>
      <c r="E155" s="311"/>
      <c r="F155" s="311">
        <f t="shared" ref="F155:H155" si="47">SUM(F145:F153)</f>
        <v>5.8604233539893249</v>
      </c>
      <c r="G155" s="311">
        <f t="shared" si="47"/>
        <v>35.779576646010625</v>
      </c>
      <c r="H155" s="311">
        <f t="shared" si="47"/>
        <v>41.639999999999951</v>
      </c>
      <c r="I155" s="311"/>
      <c r="J155" s="311">
        <f t="shared" ref="J155:L155" si="48">SUM(J145:J153)</f>
        <v>6.1076344031103993</v>
      </c>
      <c r="K155" s="311">
        <f t="shared" si="48"/>
        <v>36.145365596889533</v>
      </c>
      <c r="L155" s="311">
        <f t="shared" si="48"/>
        <v>42.252999999999936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3.3387722961788184</v>
      </c>
      <c r="C162" s="302">
        <v>8.2965346362947301</v>
      </c>
      <c r="D162" s="302">
        <f>SUM(B162:C162)</f>
        <v>11.635306932473549</v>
      </c>
      <c r="E162" s="303"/>
      <c r="F162" s="302">
        <v>4.5433816125956792</v>
      </c>
      <c r="G162" s="302">
        <v>8.3655410177101182</v>
      </c>
      <c r="H162" s="302">
        <f>SUM(F162:G162)</f>
        <v>12.908922630305797</v>
      </c>
      <c r="I162" s="303"/>
      <c r="J162" s="302">
        <v>5.1505899514985316</v>
      </c>
      <c r="K162" s="302">
        <v>8.5159162864739422</v>
      </c>
      <c r="L162" s="302">
        <f>SUM(J162:K162)</f>
        <v>13.666506237972474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3.4354560112020658</v>
      </c>
      <c r="C163" s="302">
        <v>4.3135379538237002</v>
      </c>
      <c r="D163" s="302">
        <f t="shared" ref="D163:D170" si="49">SUM(B163:C163)</f>
        <v>7.7489939650257664</v>
      </c>
      <c r="E163" s="303"/>
      <c r="F163" s="302">
        <v>4.3814783370303978</v>
      </c>
      <c r="G163" s="302">
        <v>4.8975011331029563</v>
      </c>
      <c r="H163" s="302">
        <f t="shared" ref="H163:H170" si="50">SUM(F163:G163)</f>
        <v>9.2789794701333541</v>
      </c>
      <c r="I163" s="303"/>
      <c r="J163" s="302">
        <v>5.0704709761367086</v>
      </c>
      <c r="K163" s="302">
        <v>6.5411242632477054</v>
      </c>
      <c r="L163" s="302">
        <f t="shared" ref="L163:L170" si="51">SUM(J163:K163)</f>
        <v>11.611595239384414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2.9024023986222991</v>
      </c>
      <c r="C164" s="302">
        <v>4.2447945826442046</v>
      </c>
      <c r="D164" s="302">
        <f t="shared" si="49"/>
        <v>7.1471969812665037</v>
      </c>
      <c r="E164" s="303"/>
      <c r="F164" s="302">
        <v>3.2931890210319188</v>
      </c>
      <c r="G164" s="302">
        <v>4.5457342451713734</v>
      </c>
      <c r="H164" s="302">
        <f t="shared" si="50"/>
        <v>7.8389232662032917</v>
      </c>
      <c r="I164" s="303"/>
      <c r="J164" s="302">
        <v>3.6736402219409738</v>
      </c>
      <c r="K164" s="302">
        <v>4.7775980131396389</v>
      </c>
      <c r="L164" s="302">
        <f t="shared" si="51"/>
        <v>8.4512382350806128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6.2093546795062595</v>
      </c>
      <c r="C165" s="302">
        <v>3.1765750963162431</v>
      </c>
      <c r="D165" s="302">
        <f t="shared" si="49"/>
        <v>9.3859297758225022</v>
      </c>
      <c r="E165" s="303"/>
      <c r="F165" s="302">
        <v>5.9337382116987794</v>
      </c>
      <c r="G165" s="302">
        <v>3.5106776566015752</v>
      </c>
      <c r="H165" s="302">
        <f t="shared" si="50"/>
        <v>9.4444158683003536</v>
      </c>
      <c r="I165" s="303"/>
      <c r="J165" s="302">
        <v>5.4490132057692717</v>
      </c>
      <c r="K165" s="302">
        <v>4.5463850189498975</v>
      </c>
      <c r="L165" s="302">
        <f t="shared" si="51"/>
        <v>9.9953982247191693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0.76689861068943899</v>
      </c>
      <c r="C166" s="302">
        <v>8.8213899244573373</v>
      </c>
      <c r="D166" s="302">
        <f t="shared" si="49"/>
        <v>9.588288535146777</v>
      </c>
      <c r="E166" s="303"/>
      <c r="F166" s="302">
        <v>0.81417767642783612</v>
      </c>
      <c r="G166" s="302">
        <v>6.7648987979842259</v>
      </c>
      <c r="H166" s="302">
        <f t="shared" si="50"/>
        <v>7.5790764744120622</v>
      </c>
      <c r="I166" s="303"/>
      <c r="J166" s="302">
        <v>0.84052574642671884</v>
      </c>
      <c r="K166" s="302">
        <v>6.5245063357244542</v>
      </c>
      <c r="L166" s="302">
        <f t="shared" si="51"/>
        <v>7.3650320821511732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0.57250169872328727</v>
      </c>
      <c r="C167" s="302">
        <v>0.18360950551738853</v>
      </c>
      <c r="D167" s="302">
        <f t="shared" si="49"/>
        <v>0.75611120424067579</v>
      </c>
      <c r="E167" s="303"/>
      <c r="F167" s="302">
        <v>0.59235644026986489</v>
      </c>
      <c r="G167" s="302">
        <v>0.18591199078071932</v>
      </c>
      <c r="H167" s="302">
        <f t="shared" si="50"/>
        <v>0.77826843105058419</v>
      </c>
      <c r="I167" s="303"/>
      <c r="J167" s="302">
        <v>0.76294421035812843</v>
      </c>
      <c r="K167" s="302">
        <v>0.20996146032188148</v>
      </c>
      <c r="L167" s="302">
        <f t="shared" si="51"/>
        <v>0.97290567068000988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16.344980172577884</v>
      </c>
      <c r="C168" s="302">
        <v>9.0975911262805713</v>
      </c>
      <c r="D168" s="302">
        <f t="shared" si="49"/>
        <v>25.442571298858454</v>
      </c>
      <c r="E168" s="303"/>
      <c r="F168" s="302">
        <v>14.144013910183203</v>
      </c>
      <c r="G168" s="302">
        <v>8.9029443198593743</v>
      </c>
      <c r="H168" s="302">
        <f t="shared" si="50"/>
        <v>23.046958230042577</v>
      </c>
      <c r="I168" s="303"/>
      <c r="J168" s="302">
        <v>11.485259091573099</v>
      </c>
      <c r="K168" s="302">
        <v>8.6774027362397366</v>
      </c>
      <c r="L168" s="302">
        <f t="shared" si="51"/>
        <v>20.162661827812833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1.7019856339432995</v>
      </c>
      <c r="C169" s="302">
        <v>6.4943828470973983</v>
      </c>
      <c r="D169" s="302">
        <f t="shared" si="49"/>
        <v>8.1963684810406985</v>
      </c>
      <c r="E169" s="303"/>
      <c r="F169" s="302">
        <v>1.4395158349840051</v>
      </c>
      <c r="G169" s="302">
        <v>5.1948133397575091</v>
      </c>
      <c r="H169" s="302">
        <f t="shared" si="50"/>
        <v>6.6343291747415147</v>
      </c>
      <c r="I169" s="303"/>
      <c r="J169" s="302">
        <v>2.0195780123949136</v>
      </c>
      <c r="K169" s="302">
        <v>4.5209633855282121</v>
      </c>
      <c r="L169" s="302">
        <f t="shared" si="51"/>
        <v>6.5405413979231257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4.4551147970870604</v>
      </c>
      <c r="C170" s="302">
        <v>6.285118029038034</v>
      </c>
      <c r="D170" s="302">
        <f t="shared" si="49"/>
        <v>10.740232826125094</v>
      </c>
      <c r="E170" s="303"/>
      <c r="F170" s="302">
        <v>3.4539897837257358</v>
      </c>
      <c r="G170" s="302">
        <v>4.7871366710848307</v>
      </c>
      <c r="H170" s="302">
        <f t="shared" si="50"/>
        <v>8.2411264548105656</v>
      </c>
      <c r="I170" s="303"/>
      <c r="J170" s="302">
        <v>4.5870906129078453</v>
      </c>
      <c r="K170" s="302">
        <v>4.2430304713682085</v>
      </c>
      <c r="L170" s="302">
        <f t="shared" si="51"/>
        <v>8.8301210842760547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39.727466298530416</v>
      </c>
      <c r="C172" s="311">
        <f t="shared" ref="C172:D172" si="52">SUM(C162:C170)</f>
        <v>50.913533701469603</v>
      </c>
      <c r="D172" s="311">
        <f t="shared" si="52"/>
        <v>90.641000000000005</v>
      </c>
      <c r="E172" s="311"/>
      <c r="F172" s="311">
        <f t="shared" ref="F172:H172" si="53">SUM(F162:F170)</f>
        <v>38.595840827947427</v>
      </c>
      <c r="G172" s="311">
        <f t="shared" si="53"/>
        <v>47.155159172052684</v>
      </c>
      <c r="H172" s="311">
        <f t="shared" si="53"/>
        <v>85.75100000000009</v>
      </c>
      <c r="I172" s="311"/>
      <c r="J172" s="311">
        <f t="shared" ref="J172:L172" si="54">SUM(J162:J170)</f>
        <v>39.039112029006191</v>
      </c>
      <c r="K172" s="311">
        <f t="shared" si="54"/>
        <v>48.556887970993678</v>
      </c>
      <c r="L172" s="311">
        <f t="shared" si="54"/>
        <v>87.595999999999862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0.50131825424868348</v>
      </c>
      <c r="C179" s="302">
        <v>2.1249392971607701</v>
      </c>
      <c r="D179" s="302">
        <f>SUM(B179:C179)</f>
        <v>2.6262575514094535</v>
      </c>
      <c r="E179" s="303"/>
      <c r="F179" s="302">
        <v>0.82770471815910063</v>
      </c>
      <c r="G179" s="302">
        <v>3.0664837973704797</v>
      </c>
      <c r="H179" s="302">
        <f>SUM(F179:G179)</f>
        <v>3.8941885155295806</v>
      </c>
      <c r="I179" s="303"/>
      <c r="J179" s="302">
        <v>1.1381484879165111</v>
      </c>
      <c r="K179" s="302">
        <v>3.5116358050104557</v>
      </c>
      <c r="L179" s="302">
        <f>SUM(J179:K179)</f>
        <v>4.6497842929269666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0.42184864782268927</v>
      </c>
      <c r="C180" s="302">
        <v>1.3163216145028518</v>
      </c>
      <c r="D180" s="302">
        <f t="shared" ref="D180:D187" si="55">SUM(B180:C180)</f>
        <v>1.7381702623255411</v>
      </c>
      <c r="E180" s="303"/>
      <c r="F180" s="302">
        <v>0.76717865284524356</v>
      </c>
      <c r="G180" s="302">
        <v>2.0807662263924684</v>
      </c>
      <c r="H180" s="302">
        <f t="shared" ref="H180:H187" si="56">SUM(F180:G180)</f>
        <v>2.847944879237712</v>
      </c>
      <c r="I180" s="303"/>
      <c r="J180" s="302">
        <v>1.1125487397382767</v>
      </c>
      <c r="K180" s="302">
        <v>3.1386230547964495</v>
      </c>
      <c r="L180" s="302">
        <f t="shared" ref="L180:L187" si="57">SUM(J180:K180)</f>
        <v>4.2511717945347263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0.47089692859363652</v>
      </c>
      <c r="C181" s="302">
        <v>1.2534315244200589</v>
      </c>
      <c r="D181" s="302">
        <f t="shared" si="55"/>
        <v>1.7243284530136953</v>
      </c>
      <c r="E181" s="303"/>
      <c r="F181" s="302">
        <v>0.72045888444102435</v>
      </c>
      <c r="G181" s="302">
        <v>1.7862014476588004</v>
      </c>
      <c r="H181" s="302">
        <f t="shared" si="56"/>
        <v>2.5066603320998246</v>
      </c>
      <c r="I181" s="303"/>
      <c r="J181" s="302">
        <v>0.97227797014724504</v>
      </c>
      <c r="K181" s="302">
        <v>1.9965115055997389</v>
      </c>
      <c r="L181" s="302">
        <f t="shared" si="57"/>
        <v>2.9687894757469842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2.3135771585386546</v>
      </c>
      <c r="C182" s="302">
        <v>1.3124545976486002</v>
      </c>
      <c r="D182" s="302">
        <f t="shared" si="55"/>
        <v>3.6260317561872548</v>
      </c>
      <c r="E182" s="303"/>
      <c r="F182" s="302">
        <v>2.7745952968694025</v>
      </c>
      <c r="G182" s="302">
        <v>1.9656553075215035</v>
      </c>
      <c r="H182" s="302">
        <f t="shared" si="56"/>
        <v>4.7402506043909058</v>
      </c>
      <c r="I182" s="303"/>
      <c r="J182" s="302">
        <v>3.2419717610670555</v>
      </c>
      <c r="K182" s="302">
        <v>2.7972524570307349</v>
      </c>
      <c r="L182" s="302">
        <f t="shared" si="57"/>
        <v>6.0392242180977904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5.0480937694262609E-2</v>
      </c>
      <c r="C183" s="302">
        <v>2.1107141275643677</v>
      </c>
      <c r="D183" s="302">
        <f t="shared" si="55"/>
        <v>2.1611950652586303</v>
      </c>
      <c r="E183" s="303"/>
      <c r="F183" s="302">
        <v>7.1135020913652133E-2</v>
      </c>
      <c r="G183" s="302">
        <v>1.7844009601296615</v>
      </c>
      <c r="H183" s="302">
        <f t="shared" si="56"/>
        <v>1.8555359810433136</v>
      </c>
      <c r="I183" s="303"/>
      <c r="J183" s="302">
        <v>0.10341163541571866</v>
      </c>
      <c r="K183" s="302">
        <v>1.8055246696530241</v>
      </c>
      <c r="L183" s="302">
        <f t="shared" si="57"/>
        <v>1.9089363050687427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0.85314209939323071</v>
      </c>
      <c r="C184" s="302">
        <v>0.75821909474769134</v>
      </c>
      <c r="D184" s="302">
        <f t="shared" si="55"/>
        <v>1.611361194140922</v>
      </c>
      <c r="E184" s="303"/>
      <c r="F184" s="302">
        <v>1.3303900812520206</v>
      </c>
      <c r="G184" s="302">
        <v>1.1263628346485872</v>
      </c>
      <c r="H184" s="302">
        <f t="shared" si="56"/>
        <v>2.4567529159006076</v>
      </c>
      <c r="I184" s="303"/>
      <c r="J184" s="302">
        <v>1.2010660518357088</v>
      </c>
      <c r="K184" s="302">
        <v>1.3139943810327297</v>
      </c>
      <c r="L184" s="302">
        <f t="shared" si="57"/>
        <v>2.5150604328684385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0.62019655796099871</v>
      </c>
      <c r="C185" s="302">
        <v>0.57681818617404668</v>
      </c>
      <c r="D185" s="302">
        <f t="shared" si="55"/>
        <v>1.1970147441350454</v>
      </c>
      <c r="E185" s="303"/>
      <c r="F185" s="302">
        <v>0.72233792153747922</v>
      </c>
      <c r="G185" s="302">
        <v>0.75192522673595275</v>
      </c>
      <c r="H185" s="302">
        <f t="shared" si="56"/>
        <v>1.4742631482734319</v>
      </c>
      <c r="I185" s="303"/>
      <c r="J185" s="302">
        <v>0.89121236209293953</v>
      </c>
      <c r="K185" s="302">
        <v>1.0137750652629072</v>
      </c>
      <c r="L185" s="302">
        <f t="shared" si="57"/>
        <v>1.9049874273558467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0.48073392983347585</v>
      </c>
      <c r="C186" s="302">
        <v>13.50783913709844</v>
      </c>
      <c r="D186" s="302">
        <f t="shared" si="55"/>
        <v>13.988573066931917</v>
      </c>
      <c r="E186" s="303"/>
      <c r="F186" s="302">
        <v>0.65078622511658279</v>
      </c>
      <c r="G186" s="302">
        <v>15.419469387862845</v>
      </c>
      <c r="H186" s="302">
        <f t="shared" si="56"/>
        <v>16.070255612979427</v>
      </c>
      <c r="I186" s="303"/>
      <c r="J186" s="302">
        <v>1.1763566330042803</v>
      </c>
      <c r="K186" s="302">
        <v>17.289339398326781</v>
      </c>
      <c r="L186" s="302">
        <f t="shared" si="57"/>
        <v>18.465696031331063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1.4800003637619925</v>
      </c>
      <c r="C187" s="302">
        <v>5.0440675428355286</v>
      </c>
      <c r="D187" s="302">
        <f t="shared" si="55"/>
        <v>6.5240679065975211</v>
      </c>
      <c r="E187" s="303"/>
      <c r="F187" s="302">
        <v>1.3984536424551812</v>
      </c>
      <c r="G187" s="302">
        <v>5.0636943680899593</v>
      </c>
      <c r="H187" s="302">
        <f t="shared" si="56"/>
        <v>6.4621480105451408</v>
      </c>
      <c r="I187" s="303"/>
      <c r="J187" s="302">
        <v>2.2460040377457862</v>
      </c>
      <c r="K187" s="302">
        <v>5.945345984323696</v>
      </c>
      <c r="L187" s="302">
        <f t="shared" si="57"/>
        <v>8.1913500220694822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7.1921948778476246</v>
      </c>
      <c r="C189" s="311">
        <f t="shared" ref="C189:D189" si="58">SUM(C179:C187)</f>
        <v>28.004805122152355</v>
      </c>
      <c r="D189" s="311">
        <f t="shared" si="58"/>
        <v>35.196999999999981</v>
      </c>
      <c r="E189" s="311"/>
      <c r="F189" s="311">
        <f t="shared" ref="F189:H189" si="59">SUM(F179:F187)</f>
        <v>9.263040443589686</v>
      </c>
      <c r="G189" s="311">
        <f t="shared" si="59"/>
        <v>33.044959556410262</v>
      </c>
      <c r="H189" s="311">
        <f t="shared" si="59"/>
        <v>42.307999999999943</v>
      </c>
      <c r="I189" s="311"/>
      <c r="J189" s="311">
        <f t="shared" ref="J189:L189" si="60">SUM(J179:J187)</f>
        <v>12.082997678963523</v>
      </c>
      <c r="K189" s="311">
        <f t="shared" si="60"/>
        <v>38.812002321036516</v>
      </c>
      <c r="L189" s="311">
        <f t="shared" si="60"/>
        <v>50.895000000000039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1.9424187023452164</v>
      </c>
      <c r="C196" s="302">
        <v>2.1966293116079401</v>
      </c>
      <c r="D196" s="302">
        <f>SUM(B196:C196)</f>
        <v>4.1390480139531567</v>
      </c>
      <c r="E196" s="303"/>
      <c r="F196" s="302">
        <v>2.3216375186730831</v>
      </c>
      <c r="G196" s="302">
        <v>2.3569571179927515</v>
      </c>
      <c r="H196" s="302">
        <f>SUM(F196:G196)</f>
        <v>4.6785946366658351</v>
      </c>
      <c r="I196" s="303"/>
      <c r="J196" s="302">
        <v>2.7520107456762664</v>
      </c>
      <c r="K196" s="302">
        <v>3.2648188977370083</v>
      </c>
      <c r="L196" s="302">
        <f>SUM(J196:K196)</f>
        <v>6.0168296434132742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0.55198647964365466</v>
      </c>
      <c r="C197" s="302">
        <v>0.6000795229893483</v>
      </c>
      <c r="D197" s="302">
        <f t="shared" ref="D197:D204" si="61">SUM(B197:C197)</f>
        <v>1.152066002633003</v>
      </c>
      <c r="E197" s="303"/>
      <c r="F197" s="302">
        <v>0.79003088508070118</v>
      </c>
      <c r="G197" s="302">
        <v>0.80900045028645096</v>
      </c>
      <c r="H197" s="302">
        <f t="shared" ref="H197:H204" si="62">SUM(F197:G197)</f>
        <v>1.5990313353671521</v>
      </c>
      <c r="I197" s="303"/>
      <c r="J197" s="302">
        <v>1.1149974652082746</v>
      </c>
      <c r="K197" s="302">
        <v>1.3120659640173598</v>
      </c>
      <c r="L197" s="302">
        <f t="shared" ref="L197:L204" si="63">SUM(J197:K197)</f>
        <v>2.4270634292256341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0.58604106854243843</v>
      </c>
      <c r="C198" s="302">
        <v>0.61111773663223357</v>
      </c>
      <c r="D198" s="302">
        <f t="shared" si="61"/>
        <v>1.197158805174672</v>
      </c>
      <c r="E198" s="303"/>
      <c r="F198" s="302">
        <v>0.74721757053081805</v>
      </c>
      <c r="G198" s="302">
        <v>0.722510952601916</v>
      </c>
      <c r="H198" s="302">
        <f t="shared" si="62"/>
        <v>1.4697285231327339</v>
      </c>
      <c r="I198" s="303"/>
      <c r="J198" s="302">
        <v>1.2012879334807804</v>
      </c>
      <c r="K198" s="302">
        <v>1.136420606492992</v>
      </c>
      <c r="L198" s="302">
        <f t="shared" si="63"/>
        <v>2.3377085399737725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1.2868145009350751</v>
      </c>
      <c r="C199" s="302">
        <v>0.56804057227527183</v>
      </c>
      <c r="D199" s="302">
        <f t="shared" si="61"/>
        <v>1.8548550732103468</v>
      </c>
      <c r="E199" s="303"/>
      <c r="F199" s="302">
        <v>1.4006481854896602</v>
      </c>
      <c r="G199" s="302">
        <v>0.59048524421865678</v>
      </c>
      <c r="H199" s="302">
        <f t="shared" si="62"/>
        <v>1.991133429708317</v>
      </c>
      <c r="I199" s="303"/>
      <c r="J199" s="302">
        <v>2.2535677983806726</v>
      </c>
      <c r="K199" s="302">
        <v>1.0143630375093733</v>
      </c>
      <c r="L199" s="302">
        <f t="shared" si="63"/>
        <v>3.2679308358900458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1.3690902953150113</v>
      </c>
      <c r="C200" s="302">
        <v>2.9499096042463444</v>
      </c>
      <c r="D200" s="302">
        <f t="shared" si="61"/>
        <v>4.3189998995613559</v>
      </c>
      <c r="E200" s="303"/>
      <c r="F200" s="302">
        <v>1.3578354646050272</v>
      </c>
      <c r="G200" s="302">
        <v>2.2340124577105369</v>
      </c>
      <c r="H200" s="302">
        <f t="shared" si="62"/>
        <v>3.5918479223155639</v>
      </c>
      <c r="I200" s="303"/>
      <c r="J200" s="302">
        <v>1.713548252120328</v>
      </c>
      <c r="K200" s="302">
        <v>2.1029896622253945</v>
      </c>
      <c r="L200" s="302">
        <f t="shared" si="63"/>
        <v>3.8165379143457225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1.2817444164051994</v>
      </c>
      <c r="C201" s="302">
        <v>0.27584931547532987</v>
      </c>
      <c r="D201" s="302">
        <f t="shared" si="61"/>
        <v>1.5575937318805293</v>
      </c>
      <c r="E201" s="303"/>
      <c r="F201" s="302">
        <v>1.2256707976064629</v>
      </c>
      <c r="G201" s="302">
        <v>0.31138915064486478</v>
      </c>
      <c r="H201" s="302">
        <f t="shared" si="62"/>
        <v>1.5370599482513276</v>
      </c>
      <c r="I201" s="303"/>
      <c r="J201" s="302">
        <v>1.4314902833432246</v>
      </c>
      <c r="K201" s="302">
        <v>0.41511118482638965</v>
      </c>
      <c r="L201" s="302">
        <f t="shared" si="63"/>
        <v>1.8466014681696143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1.6795422663084012</v>
      </c>
      <c r="C202" s="302">
        <v>1.0996432122157982</v>
      </c>
      <c r="D202" s="302">
        <f t="shared" si="61"/>
        <v>2.7791854785241994</v>
      </c>
      <c r="E202" s="303"/>
      <c r="F202" s="302">
        <v>1.7202899607664048</v>
      </c>
      <c r="G202" s="302">
        <v>1.0727145804651004</v>
      </c>
      <c r="H202" s="302">
        <f t="shared" si="62"/>
        <v>2.7930045412315052</v>
      </c>
      <c r="I202" s="303"/>
      <c r="J202" s="302">
        <v>3.0988440423387686</v>
      </c>
      <c r="K202" s="302">
        <v>1.5270297695126482</v>
      </c>
      <c r="L202" s="302">
        <f t="shared" si="63"/>
        <v>4.6258738118514167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0.24717677736185034</v>
      </c>
      <c r="C203" s="302">
        <v>1.0643919097171075</v>
      </c>
      <c r="D203" s="302">
        <f t="shared" si="61"/>
        <v>1.3115686870789578</v>
      </c>
      <c r="E203" s="303"/>
      <c r="F203" s="302">
        <v>0.22341940949827443</v>
      </c>
      <c r="G203" s="302">
        <v>1.1172406711641534</v>
      </c>
      <c r="H203" s="302">
        <f t="shared" si="62"/>
        <v>1.3406600806624278</v>
      </c>
      <c r="I203" s="303"/>
      <c r="J203" s="302">
        <v>0.57572038234061385</v>
      </c>
      <c r="K203" s="302">
        <v>1.8168886200647012</v>
      </c>
      <c r="L203" s="302">
        <f t="shared" si="63"/>
        <v>2.3926090024053153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8.9966418151960834</v>
      </c>
      <c r="C204" s="302">
        <v>6.4818824927876371</v>
      </c>
      <c r="D204" s="302">
        <f t="shared" si="61"/>
        <v>15.47852430798372</v>
      </c>
      <c r="E204" s="303"/>
      <c r="F204" s="302">
        <v>8.4987878380474999</v>
      </c>
      <c r="G204" s="302">
        <v>5.881151744617652</v>
      </c>
      <c r="H204" s="302">
        <f t="shared" si="62"/>
        <v>14.379939582665152</v>
      </c>
      <c r="I204" s="303"/>
      <c r="J204" s="302">
        <v>8.1349888121013301</v>
      </c>
      <c r="K204" s="302">
        <v>6.056856542623839</v>
      </c>
      <c r="L204" s="302">
        <f t="shared" si="63"/>
        <v>14.191845354725169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17.941456322052929</v>
      </c>
      <c r="C206" s="311">
        <f t="shared" ref="C206:D206" si="64">SUM(C196:C204)</f>
        <v>15.84754367794701</v>
      </c>
      <c r="D206" s="311">
        <f t="shared" si="64"/>
        <v>33.788999999999938</v>
      </c>
      <c r="E206" s="311"/>
      <c r="F206" s="311">
        <f t="shared" ref="F206:H206" si="65">SUM(F196:F204)</f>
        <v>18.285537630297931</v>
      </c>
      <c r="G206" s="311">
        <f t="shared" si="65"/>
        <v>15.095462369702082</v>
      </c>
      <c r="H206" s="311">
        <f t="shared" si="65"/>
        <v>33.381000000000014</v>
      </c>
      <c r="I206" s="311"/>
      <c r="J206" s="311">
        <f t="shared" ref="J206:L206" si="66">SUM(J196:J204)</f>
        <v>22.276455714990259</v>
      </c>
      <c r="K206" s="311">
        <f t="shared" si="66"/>
        <v>18.646544285009707</v>
      </c>
      <c r="L206" s="311">
        <f t="shared" si="66"/>
        <v>40.922999999999959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4.4992702943375165E-2</v>
      </c>
      <c r="C213" s="302">
        <v>0.12031842248651009</v>
      </c>
      <c r="D213" s="302">
        <f>SUM(B213:C213)</f>
        <v>0.16531112542988524</v>
      </c>
      <c r="E213" s="303"/>
      <c r="F213" s="302">
        <v>6.8617726174316426E-2</v>
      </c>
      <c r="G213" s="302">
        <v>0.16723852555498198</v>
      </c>
      <c r="H213" s="302">
        <f>SUM(F213:G213)</f>
        <v>0.23585625172929842</v>
      </c>
      <c r="I213" s="303"/>
      <c r="J213" s="302">
        <v>6.2619001273702943E-2</v>
      </c>
      <c r="K213" s="302">
        <v>0.16549414628537254</v>
      </c>
      <c r="L213" s="302">
        <f>SUM(J213:K213)</f>
        <v>0.22811314755907547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8.0388323808093756E-2</v>
      </c>
      <c r="C214" s="302">
        <v>0.29293173845829484</v>
      </c>
      <c r="D214" s="302">
        <f t="shared" ref="D214:D221" si="67">SUM(B214:C214)</f>
        <v>0.37332006226638859</v>
      </c>
      <c r="E214" s="303"/>
      <c r="F214" s="302">
        <v>0.12204943318357289</v>
      </c>
      <c r="G214" s="302">
        <v>0.44237743046342054</v>
      </c>
      <c r="H214" s="302">
        <f t="shared" ref="H214:H221" si="68">SUM(F214:G214)</f>
        <v>0.56442686364699346</v>
      </c>
      <c r="I214" s="303"/>
      <c r="J214" s="302">
        <v>0.13508175809482864</v>
      </c>
      <c r="K214" s="302">
        <v>0.47240707048733771</v>
      </c>
      <c r="L214" s="302">
        <f t="shared" ref="L214:L221" si="69">SUM(J214:K214)</f>
        <v>0.60748882858216635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0.12398028450992422</v>
      </c>
      <c r="C215" s="302">
        <v>0.32639480243457819</v>
      </c>
      <c r="D215" s="302">
        <f t="shared" si="67"/>
        <v>0.4503750869445024</v>
      </c>
      <c r="E215" s="303"/>
      <c r="F215" s="302">
        <v>0.20966737424162518</v>
      </c>
      <c r="G215" s="302">
        <v>0.4915584816059772</v>
      </c>
      <c r="H215" s="302">
        <f t="shared" si="68"/>
        <v>0.70122585584760233</v>
      </c>
      <c r="I215" s="303"/>
      <c r="J215" s="302">
        <v>0.20840040999619219</v>
      </c>
      <c r="K215" s="302">
        <v>0.45385410613597388</v>
      </c>
      <c r="L215" s="302">
        <f t="shared" si="69"/>
        <v>0.66225451613216602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0.1567761380998324</v>
      </c>
      <c r="C216" s="302">
        <v>5.4661898566329838E-2</v>
      </c>
      <c r="D216" s="302">
        <f t="shared" si="67"/>
        <v>0.21143803666616223</v>
      </c>
      <c r="E216" s="303"/>
      <c r="F216" s="302">
        <v>0.16168600576592834</v>
      </c>
      <c r="G216" s="302">
        <v>7.1305766590345002E-2</v>
      </c>
      <c r="H216" s="302">
        <f t="shared" si="68"/>
        <v>0.23299177235627333</v>
      </c>
      <c r="I216" s="303"/>
      <c r="J216" s="302">
        <v>0.14887430416885908</v>
      </c>
      <c r="K216" s="302">
        <v>7.0357438051108043E-2</v>
      </c>
      <c r="L216" s="302">
        <f t="shared" si="69"/>
        <v>0.21923174221996711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1.941992385909852E-2</v>
      </c>
      <c r="C217" s="302">
        <v>0.11088673275907886</v>
      </c>
      <c r="D217" s="302">
        <f t="shared" si="67"/>
        <v>0.13030665661817736</v>
      </c>
      <c r="E217" s="303"/>
      <c r="F217" s="302">
        <v>3.5546701579527502E-2</v>
      </c>
      <c r="G217" s="302">
        <v>0.12088320022634577</v>
      </c>
      <c r="H217" s="302">
        <f t="shared" si="68"/>
        <v>0.15642990180587327</v>
      </c>
      <c r="I217" s="303"/>
      <c r="J217" s="302">
        <v>4.2231664229633294E-2</v>
      </c>
      <c r="K217" s="302">
        <v>0.11021097357313012</v>
      </c>
      <c r="L217" s="302">
        <f t="shared" si="69"/>
        <v>0.1524426378027634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8.2464207678044285E-2</v>
      </c>
      <c r="C218" s="302">
        <v>2.8485266946501948E-2</v>
      </c>
      <c r="D218" s="302">
        <f t="shared" si="67"/>
        <v>0.11094947462454624</v>
      </c>
      <c r="E218" s="303"/>
      <c r="F218" s="302">
        <v>8.5660730722341802E-2</v>
      </c>
      <c r="G218" s="302">
        <v>4.2202809506823341E-2</v>
      </c>
      <c r="H218" s="302">
        <f t="shared" si="68"/>
        <v>0.12786354022916513</v>
      </c>
      <c r="I218" s="303"/>
      <c r="J218" s="302">
        <v>7.994165383294434E-2</v>
      </c>
      <c r="K218" s="302">
        <v>4.8533700950231407E-2</v>
      </c>
      <c r="L218" s="302">
        <f t="shared" si="69"/>
        <v>0.12847535478317573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5.5276114901495234E-2</v>
      </c>
      <c r="C219" s="302">
        <v>5.2645345692213068E-2</v>
      </c>
      <c r="D219" s="302">
        <f t="shared" si="67"/>
        <v>0.1079214605937083</v>
      </c>
      <c r="E219" s="303"/>
      <c r="F219" s="302">
        <v>5.825079317048467E-2</v>
      </c>
      <c r="G219" s="302">
        <v>6.3975119431011349E-2</v>
      </c>
      <c r="H219" s="302">
        <f t="shared" si="68"/>
        <v>0.12222591260149601</v>
      </c>
      <c r="I219" s="303"/>
      <c r="J219" s="302">
        <v>5.5772360472361567E-2</v>
      </c>
      <c r="K219" s="302">
        <v>7.8528496032459025E-2</v>
      </c>
      <c r="L219" s="302">
        <f t="shared" si="69"/>
        <v>0.1343008565048206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1.3050528582033464E-2</v>
      </c>
      <c r="C220" s="302">
        <v>2.7259515991287293E-2</v>
      </c>
      <c r="D220" s="302">
        <f t="shared" si="67"/>
        <v>4.0310044573320755E-2</v>
      </c>
      <c r="E220" s="303"/>
      <c r="F220" s="302">
        <v>2.9008891421103314E-2</v>
      </c>
      <c r="G220" s="302">
        <v>3.3550060509957416E-2</v>
      </c>
      <c r="H220" s="302">
        <f t="shared" si="68"/>
        <v>6.255895193106073E-2</v>
      </c>
      <c r="I220" s="303"/>
      <c r="J220" s="302">
        <v>4.1077029373371647E-2</v>
      </c>
      <c r="K220" s="302">
        <v>3.1966630857417813E-2</v>
      </c>
      <c r="L220" s="302">
        <f t="shared" si="69"/>
        <v>7.3043660230789453E-2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0.14817501312843542</v>
      </c>
      <c r="C221" s="302">
        <v>0.12189303915487122</v>
      </c>
      <c r="D221" s="302">
        <f t="shared" si="67"/>
        <v>0.27006805228330666</v>
      </c>
      <c r="E221" s="303"/>
      <c r="F221" s="302">
        <v>0.1729548315412647</v>
      </c>
      <c r="G221" s="302">
        <v>0.11946611831097477</v>
      </c>
      <c r="H221" s="302">
        <f t="shared" si="68"/>
        <v>0.29242094985223949</v>
      </c>
      <c r="I221" s="303"/>
      <c r="J221" s="302">
        <v>0.14739459083004611</v>
      </c>
      <c r="K221" s="302">
        <v>0.13825466535502728</v>
      </c>
      <c r="L221" s="302">
        <f t="shared" si="69"/>
        <v>0.28564925618507342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0.72452323751033243</v>
      </c>
      <c r="C223" s="311">
        <f t="shared" ref="C223:D223" si="70">SUM(C213:C221)</f>
        <v>1.1354767624896653</v>
      </c>
      <c r="D223" s="311">
        <f t="shared" si="70"/>
        <v>1.8599999999999977</v>
      </c>
      <c r="E223" s="311"/>
      <c r="F223" s="311">
        <f t="shared" ref="F223:H223" si="71">SUM(F213:F221)</f>
        <v>0.94344248780016482</v>
      </c>
      <c r="G223" s="311">
        <f t="shared" si="71"/>
        <v>1.5525575121998376</v>
      </c>
      <c r="H223" s="311">
        <f t="shared" si="71"/>
        <v>2.4960000000000022</v>
      </c>
      <c r="I223" s="311"/>
      <c r="J223" s="311">
        <f t="shared" ref="J223:L223" si="72">SUM(J213:J221)</f>
        <v>0.92139277227193994</v>
      </c>
      <c r="K223" s="311">
        <f t="shared" si="72"/>
        <v>1.5696072277280577</v>
      </c>
      <c r="L223" s="311">
        <f t="shared" si="72"/>
        <v>2.4909999999999974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0.39871471370979422</v>
      </c>
      <c r="C230" s="302">
        <v>1.0152913202107028</v>
      </c>
      <c r="D230" s="302">
        <f>SUM(B230:C230)</f>
        <v>1.414006033920497</v>
      </c>
      <c r="E230" s="303"/>
      <c r="F230" s="302">
        <v>0.5349261744433409</v>
      </c>
      <c r="G230" s="302">
        <v>1.3196319213076233</v>
      </c>
      <c r="H230" s="302">
        <f>SUM(F230:G230)</f>
        <v>1.8545580957509642</v>
      </c>
      <c r="I230" s="303"/>
      <c r="J230" s="302">
        <v>0.62588626381651014</v>
      </c>
      <c r="K230" s="302">
        <v>1.2703363850605274</v>
      </c>
      <c r="L230" s="302">
        <f>SUM(J230:K230)</f>
        <v>1.8962226488770375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0.73129722487904347</v>
      </c>
      <c r="C231" s="302">
        <v>3.4568640092711092</v>
      </c>
      <c r="D231" s="302">
        <f t="shared" ref="D231:D238" si="73">SUM(B231:C231)</f>
        <v>4.1881612341501526</v>
      </c>
      <c r="E231" s="303"/>
      <c r="F231" s="302">
        <v>1.0807433751091169</v>
      </c>
      <c r="G231" s="302">
        <v>4.4998848058013907</v>
      </c>
      <c r="H231" s="302">
        <f t="shared" ref="H231:H238" si="74">SUM(F231:G231)</f>
        <v>5.5806281809105078</v>
      </c>
      <c r="I231" s="303"/>
      <c r="J231" s="302">
        <v>1.5238888969560398</v>
      </c>
      <c r="K231" s="302">
        <v>5.560039770633713</v>
      </c>
      <c r="L231" s="302">
        <f t="shared" ref="L231:L238" si="75">SUM(J231:K231)</f>
        <v>7.0839286675897526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0.59111838949445028</v>
      </c>
      <c r="C232" s="302">
        <v>1.2513765161867345</v>
      </c>
      <c r="D232" s="302">
        <f t="shared" si="73"/>
        <v>1.8424949056811848</v>
      </c>
      <c r="E232" s="303"/>
      <c r="F232" s="302">
        <v>0.75931758883965772</v>
      </c>
      <c r="G232" s="302">
        <v>1.5672921438572016</v>
      </c>
      <c r="H232" s="302">
        <f t="shared" si="74"/>
        <v>2.3266097326968591</v>
      </c>
      <c r="I232" s="303"/>
      <c r="J232" s="302">
        <v>0.9067784432334639</v>
      </c>
      <c r="K232" s="302">
        <v>1.558574022321602</v>
      </c>
      <c r="L232" s="302">
        <f t="shared" si="75"/>
        <v>2.4653524655550658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0.76162358773238059</v>
      </c>
      <c r="C233" s="302">
        <v>0.30156360755419509</v>
      </c>
      <c r="D233" s="302">
        <f t="shared" si="73"/>
        <v>1.0631871952865757</v>
      </c>
      <c r="E233" s="303"/>
      <c r="F233" s="302">
        <v>0.6405801741393149</v>
      </c>
      <c r="G233" s="302">
        <v>0.37230194916094062</v>
      </c>
      <c r="H233" s="302">
        <f t="shared" si="74"/>
        <v>1.0128821233002556</v>
      </c>
      <c r="I233" s="303"/>
      <c r="J233" s="302">
        <v>0.52293413437342051</v>
      </c>
      <c r="K233" s="302">
        <v>0.45079196875709548</v>
      </c>
      <c r="L233" s="302">
        <f t="shared" si="75"/>
        <v>0.973726103130516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3.9539789716934143E-2</v>
      </c>
      <c r="C234" s="302">
        <v>0.51778967058763992</v>
      </c>
      <c r="D234" s="302">
        <f t="shared" si="73"/>
        <v>0.55732946030457409</v>
      </c>
      <c r="E234" s="303"/>
      <c r="F234" s="302">
        <v>5.2679209640666261E-2</v>
      </c>
      <c r="G234" s="302">
        <v>0.56863632585336477</v>
      </c>
      <c r="H234" s="302">
        <f t="shared" si="74"/>
        <v>0.62131553549403107</v>
      </c>
      <c r="I234" s="303"/>
      <c r="J234" s="302">
        <v>9.319385648360172E-2</v>
      </c>
      <c r="K234" s="302">
        <v>0.60753843729157986</v>
      </c>
      <c r="L234" s="302">
        <f t="shared" si="75"/>
        <v>0.70073229377518154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0.14991854081367795</v>
      </c>
      <c r="C235" s="302">
        <v>0.11251411645354299</v>
      </c>
      <c r="D235" s="302">
        <f t="shared" si="73"/>
        <v>0.26243265726722093</v>
      </c>
      <c r="E235" s="303"/>
      <c r="F235" s="302">
        <v>0.1547178325854629</v>
      </c>
      <c r="G235" s="302">
        <v>0.12889492977289224</v>
      </c>
      <c r="H235" s="302">
        <f t="shared" si="74"/>
        <v>0.28361276235835514</v>
      </c>
      <c r="I235" s="303"/>
      <c r="J235" s="302">
        <v>0.19551781358149997</v>
      </c>
      <c r="K235" s="302">
        <v>0.17332341726696499</v>
      </c>
      <c r="L235" s="302">
        <f t="shared" si="75"/>
        <v>0.36884123084846498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0.30127666320014429</v>
      </c>
      <c r="C236" s="302">
        <v>0.15635533918610545</v>
      </c>
      <c r="D236" s="302">
        <f t="shared" si="73"/>
        <v>0.45763200238624974</v>
      </c>
      <c r="E236" s="303"/>
      <c r="F236" s="302">
        <v>0.27810470020878825</v>
      </c>
      <c r="G236" s="302">
        <v>0.20831336254833177</v>
      </c>
      <c r="H236" s="302">
        <f t="shared" si="74"/>
        <v>0.48641806275712002</v>
      </c>
      <c r="I236" s="303"/>
      <c r="J236" s="302">
        <v>0.29744226917822442</v>
      </c>
      <c r="K236" s="302">
        <v>0.27093026881226984</v>
      </c>
      <c r="L236" s="302">
        <f t="shared" si="75"/>
        <v>0.56837253799049425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1.9907177894782812E-2</v>
      </c>
      <c r="C237" s="302">
        <v>7.4833942852376448E-2</v>
      </c>
      <c r="D237" s="302">
        <f t="shared" si="73"/>
        <v>9.4741120747159263E-2</v>
      </c>
      <c r="E237" s="303"/>
      <c r="F237" s="302">
        <v>1.8549582125461733E-2</v>
      </c>
      <c r="G237" s="302">
        <v>0.1103904750015169</v>
      </c>
      <c r="H237" s="302">
        <f t="shared" si="74"/>
        <v>0.12894005712697865</v>
      </c>
      <c r="I237" s="303"/>
      <c r="J237" s="302">
        <v>2.4621681744427151E-2</v>
      </c>
      <c r="K237" s="302">
        <v>0.12487400912573741</v>
      </c>
      <c r="L237" s="302">
        <f t="shared" si="75"/>
        <v>0.14949569087016457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6.4534408309595337E-2</v>
      </c>
      <c r="C238" s="302">
        <v>0.10048098194679224</v>
      </c>
      <c r="D238" s="302">
        <f t="shared" si="73"/>
        <v>0.16501539025638756</v>
      </c>
      <c r="E238" s="303"/>
      <c r="F238" s="302">
        <v>5.0419461413431697E-2</v>
      </c>
      <c r="G238" s="302">
        <v>0.10361598819146951</v>
      </c>
      <c r="H238" s="302">
        <f t="shared" si="74"/>
        <v>0.1540354496049012</v>
      </c>
      <c r="I238" s="303"/>
      <c r="J238" s="302">
        <v>8.2561391122560446E-2</v>
      </c>
      <c r="K238" s="302">
        <v>0.10676697024074798</v>
      </c>
      <c r="L238" s="302">
        <f t="shared" si="75"/>
        <v>0.18932836136330844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3.0579304957508029</v>
      </c>
      <c r="C240" s="311">
        <f t="shared" ref="C240:D240" si="76">SUM(C230:C238)</f>
        <v>6.9870695042491988</v>
      </c>
      <c r="D240" s="311">
        <f t="shared" si="76"/>
        <v>10.045000000000002</v>
      </c>
      <c r="E240" s="311"/>
      <c r="F240" s="311">
        <f t="shared" ref="F240:H240" si="77">SUM(F230:F238)</f>
        <v>3.5700380985052411</v>
      </c>
      <c r="G240" s="311">
        <f t="shared" si="77"/>
        <v>8.8789619014947299</v>
      </c>
      <c r="H240" s="311">
        <f t="shared" si="77"/>
        <v>12.448999999999973</v>
      </c>
      <c r="I240" s="311"/>
      <c r="J240" s="311">
        <f t="shared" ref="J240:L240" si="78">SUM(J230:J238)</f>
        <v>4.2728247504897476</v>
      </c>
      <c r="K240" s="311">
        <f t="shared" si="78"/>
        <v>10.12317524951024</v>
      </c>
      <c r="L240" s="311">
        <f t="shared" si="78"/>
        <v>14.395999999999988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0.44048835290507238</v>
      </c>
      <c r="C247" s="302">
        <v>0.92147924766356304</v>
      </c>
      <c r="D247" s="302">
        <f>SUM(B247:C247)</f>
        <v>1.3619676005686354</v>
      </c>
      <c r="E247" s="303"/>
      <c r="F247" s="302">
        <v>0.37899094022641816</v>
      </c>
      <c r="G247" s="302">
        <v>0.68406152563997469</v>
      </c>
      <c r="H247" s="302">
        <f>SUM(F247:G247)</f>
        <v>1.0630524658663929</v>
      </c>
      <c r="I247" s="303"/>
      <c r="J247" s="302">
        <v>0.39353244300386225</v>
      </c>
      <c r="K247" s="302">
        <v>0.55296852395285134</v>
      </c>
      <c r="L247" s="302">
        <f>SUM(J247:K247)</f>
        <v>0.9465009669567136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0.57398086754261635</v>
      </c>
      <c r="C248" s="302">
        <v>1.2331905409590811</v>
      </c>
      <c r="D248" s="302">
        <f t="shared" ref="D248:D255" si="79">SUM(B248:C248)</f>
        <v>1.8071714085016974</v>
      </c>
      <c r="E248" s="303"/>
      <c r="F248" s="302">
        <v>0.53405027601944333</v>
      </c>
      <c r="G248" s="302">
        <v>0.96716632150471693</v>
      </c>
      <c r="H248" s="302">
        <f t="shared" ref="H248:H255" si="80">SUM(F248:G248)</f>
        <v>1.5012165975241603</v>
      </c>
      <c r="I248" s="303"/>
      <c r="J248" s="302">
        <v>0.62974021590793194</v>
      </c>
      <c r="K248" s="302">
        <v>1.0718561922912282</v>
      </c>
      <c r="L248" s="302">
        <f t="shared" ref="L248:L255" si="81">SUM(J248:K248)</f>
        <v>1.7015964081991601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0.94172212080330497</v>
      </c>
      <c r="C249" s="302">
        <v>1.3431230055155952</v>
      </c>
      <c r="D249" s="302">
        <f t="shared" si="79"/>
        <v>2.2848451263189</v>
      </c>
      <c r="E249" s="303"/>
      <c r="F249" s="302">
        <v>0.70175376170752968</v>
      </c>
      <c r="G249" s="302">
        <v>1.0018080187600065</v>
      </c>
      <c r="H249" s="302">
        <f t="shared" si="80"/>
        <v>1.703561780467536</v>
      </c>
      <c r="I249" s="303"/>
      <c r="J249" s="302">
        <v>0.71452133763416603</v>
      </c>
      <c r="K249" s="302">
        <v>0.86770605819533408</v>
      </c>
      <c r="L249" s="302">
        <f t="shared" si="81"/>
        <v>1.5822273958295001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2.2540247030470217</v>
      </c>
      <c r="C250" s="302">
        <v>0.91228980582695829</v>
      </c>
      <c r="D250" s="302">
        <f t="shared" si="79"/>
        <v>3.1663145088739801</v>
      </c>
      <c r="E250" s="303"/>
      <c r="F250" s="302">
        <v>1.4830387907408091</v>
      </c>
      <c r="G250" s="302">
        <v>0.69536626248222944</v>
      </c>
      <c r="H250" s="302">
        <f t="shared" si="80"/>
        <v>2.1784050532230386</v>
      </c>
      <c r="I250" s="303"/>
      <c r="J250" s="302">
        <v>1.1531844171620194</v>
      </c>
      <c r="K250" s="302">
        <v>0.71421476880809376</v>
      </c>
      <c r="L250" s="302">
        <f t="shared" si="81"/>
        <v>1.8673991859701131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2.93754545620377E-2</v>
      </c>
      <c r="C251" s="302">
        <v>9.4567743144665234E-2</v>
      </c>
      <c r="D251" s="302">
        <f t="shared" si="79"/>
        <v>0.12394319770670294</v>
      </c>
      <c r="E251" s="303"/>
      <c r="F251" s="302">
        <v>1.7872640487389981E-2</v>
      </c>
      <c r="G251" s="302">
        <v>5.1456905864898518E-2</v>
      </c>
      <c r="H251" s="302">
        <f t="shared" si="80"/>
        <v>6.9329546352288496E-2</v>
      </c>
      <c r="I251" s="303"/>
      <c r="J251" s="302">
        <v>2.032631324452714E-2</v>
      </c>
      <c r="K251" s="302">
        <v>3.9502782634237413E-2</v>
      </c>
      <c r="L251" s="302">
        <f t="shared" si="81"/>
        <v>5.9829095878764553E-2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6.4639707610918903E-2</v>
      </c>
      <c r="C252" s="302">
        <v>3.1811041412327663E-2</v>
      </c>
      <c r="D252" s="302">
        <f t="shared" si="79"/>
        <v>9.6450749023246574E-2</v>
      </c>
      <c r="E252" s="303"/>
      <c r="F252" s="302">
        <v>3.3234902681490326E-2</v>
      </c>
      <c r="G252" s="302">
        <v>2.5500527988317097E-2</v>
      </c>
      <c r="H252" s="302">
        <f t="shared" si="80"/>
        <v>5.8735430669807423E-2</v>
      </c>
      <c r="I252" s="303"/>
      <c r="J252" s="302">
        <v>3.8806581688600919E-2</v>
      </c>
      <c r="K252" s="302">
        <v>2.8047883798809351E-2</v>
      </c>
      <c r="L252" s="302">
        <f t="shared" si="81"/>
        <v>6.6854465487410267E-2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0.60352004540618354</v>
      </c>
      <c r="C253" s="302">
        <v>0.33317994559636915</v>
      </c>
      <c r="D253" s="302">
        <f t="shared" si="79"/>
        <v>0.93669999100255263</v>
      </c>
      <c r="E253" s="303"/>
      <c r="F253" s="302">
        <v>0.37555568322751087</v>
      </c>
      <c r="G253" s="302">
        <v>0.23098481626964701</v>
      </c>
      <c r="H253" s="302">
        <f t="shared" si="80"/>
        <v>0.60654049949715794</v>
      </c>
      <c r="I253" s="303"/>
      <c r="J253" s="302">
        <v>0.33892862189068806</v>
      </c>
      <c r="K253" s="302">
        <v>0.24856683781369418</v>
      </c>
      <c r="L253" s="302">
        <f t="shared" si="81"/>
        <v>0.58749545970438222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1.3039176195015439E-2</v>
      </c>
      <c r="C254" s="302">
        <v>5.6854847092212064E-2</v>
      </c>
      <c r="D254" s="302">
        <f t="shared" si="79"/>
        <v>6.9894023287227505E-2</v>
      </c>
      <c r="E254" s="303"/>
      <c r="F254" s="302">
        <v>6.1301528538083971E-3</v>
      </c>
      <c r="G254" s="302">
        <v>4.7506557467182936E-2</v>
      </c>
      <c r="H254" s="302">
        <f t="shared" si="80"/>
        <v>5.3636710320991335E-2</v>
      </c>
      <c r="I254" s="303"/>
      <c r="J254" s="302">
        <v>8.4673540084839807E-3</v>
      </c>
      <c r="K254" s="302">
        <v>5.4500922514631497E-2</v>
      </c>
      <c r="L254" s="302">
        <f t="shared" si="81"/>
        <v>6.2968276523115485E-2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9.7703049323554794E-2</v>
      </c>
      <c r="C255" s="302">
        <v>7.501034539353163E-2</v>
      </c>
      <c r="D255" s="302">
        <f t="shared" si="79"/>
        <v>0.17271339471708641</v>
      </c>
      <c r="E255" s="303"/>
      <c r="F255" s="302">
        <v>3.3903669179258952E-2</v>
      </c>
      <c r="G255" s="302">
        <v>4.4618246899364347E-2</v>
      </c>
      <c r="H255" s="302">
        <f t="shared" si="80"/>
        <v>7.8521916078623299E-2</v>
      </c>
      <c r="I255" s="303"/>
      <c r="J255" s="302">
        <v>3.4231827336117099E-2</v>
      </c>
      <c r="K255" s="302">
        <v>3.7896918114723989E-2</v>
      </c>
      <c r="L255" s="302">
        <f t="shared" si="81"/>
        <v>7.2128745450841081E-2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5.018493477395725</v>
      </c>
      <c r="C257" s="311">
        <f t="shared" ref="C257:D257" si="82">SUM(C247:C255)</f>
        <v>5.0015065226043038</v>
      </c>
      <c r="D257" s="311">
        <f t="shared" si="82"/>
        <v>10.020000000000026</v>
      </c>
      <c r="E257" s="311"/>
      <c r="F257" s="311">
        <f t="shared" ref="F257:H257" si="83">SUM(F247:F255)</f>
        <v>3.5645308171236589</v>
      </c>
      <c r="G257" s="311">
        <f t="shared" si="83"/>
        <v>3.7484691828763377</v>
      </c>
      <c r="H257" s="311">
        <f t="shared" si="83"/>
        <v>7.3129999999999962</v>
      </c>
      <c r="I257" s="311"/>
      <c r="J257" s="311">
        <f t="shared" ref="J257:L257" si="84">SUM(J247:J255)</f>
        <v>3.3317391118763964</v>
      </c>
      <c r="K257" s="311">
        <f t="shared" si="84"/>
        <v>3.6152608881236037</v>
      </c>
      <c r="L257" s="311">
        <f t="shared" si="84"/>
        <v>6.9470000000000001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0.35476869744568174</v>
      </c>
      <c r="C264" s="302">
        <v>0.51668408124511367</v>
      </c>
      <c r="D264" s="302">
        <f>SUM(B264:C264)</f>
        <v>0.8714527786907954</v>
      </c>
      <c r="E264" s="303"/>
      <c r="F264" s="302">
        <v>0.37309808828076541</v>
      </c>
      <c r="G264" s="302">
        <v>0.73191656238852354</v>
      </c>
      <c r="H264" s="302">
        <f>SUM(F264:G264)</f>
        <v>1.1050146506692888</v>
      </c>
      <c r="I264" s="303"/>
      <c r="J264" s="302">
        <v>0.40861175517099951</v>
      </c>
      <c r="K264" s="302">
        <v>0.8010651975005717</v>
      </c>
      <c r="L264" s="302">
        <f>SUM(J264:K264)</f>
        <v>1.2096769526715712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0.46528959731605857</v>
      </c>
      <c r="C265" s="302">
        <v>0.43949476661067061</v>
      </c>
      <c r="D265" s="302">
        <f t="shared" ref="D265:D272" si="85">SUM(B265:C265)</f>
        <v>0.90478436392672923</v>
      </c>
      <c r="E265" s="303"/>
      <c r="F265" s="302">
        <v>0.50632012207974941</v>
      </c>
      <c r="G265" s="302">
        <v>0.6656096930644233</v>
      </c>
      <c r="H265" s="302">
        <f t="shared" ref="H265:H272" si="86">SUM(F265:G265)</f>
        <v>1.1719298151441726</v>
      </c>
      <c r="I265" s="303"/>
      <c r="J265" s="302">
        <v>0.6190083785742716</v>
      </c>
      <c r="K265" s="302">
        <v>0.84646114262256122</v>
      </c>
      <c r="L265" s="302">
        <f t="shared" ref="L265:L272" si="87">SUM(J265:K265)</f>
        <v>1.4654695211968329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0.47823684891452051</v>
      </c>
      <c r="C266" s="302">
        <v>0.47560627819297635</v>
      </c>
      <c r="D266" s="302">
        <f t="shared" si="85"/>
        <v>0.95384312710749686</v>
      </c>
      <c r="E266" s="303"/>
      <c r="F266" s="302">
        <v>0.49179687395800614</v>
      </c>
      <c r="G266" s="302">
        <v>0.66537472938780484</v>
      </c>
      <c r="H266" s="302">
        <f t="shared" si="86"/>
        <v>1.157171603345811</v>
      </c>
      <c r="I266" s="303"/>
      <c r="J266" s="302">
        <v>0.72501431901011237</v>
      </c>
      <c r="K266" s="302">
        <v>0.73424555637455213</v>
      </c>
      <c r="L266" s="302">
        <f t="shared" si="87"/>
        <v>1.4592598753846646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1.2973564219918954</v>
      </c>
      <c r="C267" s="302">
        <v>0.20961553061596416</v>
      </c>
      <c r="D267" s="302">
        <f t="shared" si="85"/>
        <v>1.5069719526078595</v>
      </c>
      <c r="E267" s="303"/>
      <c r="F267" s="302">
        <v>1.1182874385677215</v>
      </c>
      <c r="G267" s="302">
        <v>0.28296660425582126</v>
      </c>
      <c r="H267" s="302">
        <f t="shared" si="86"/>
        <v>1.4012540428235427</v>
      </c>
      <c r="I267" s="303"/>
      <c r="J267" s="302">
        <v>0.98728284876345807</v>
      </c>
      <c r="K267" s="302">
        <v>0.31999870298005645</v>
      </c>
      <c r="L267" s="302">
        <f t="shared" si="87"/>
        <v>1.3072815517435146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5.8222452515166112E-2</v>
      </c>
      <c r="C268" s="302">
        <v>0.33366543170170265</v>
      </c>
      <c r="D268" s="302">
        <f t="shared" si="85"/>
        <v>0.39188788421686876</v>
      </c>
      <c r="E268" s="303"/>
      <c r="F268" s="302">
        <v>7.0005410783228764E-2</v>
      </c>
      <c r="G268" s="302">
        <v>0.24779635181147544</v>
      </c>
      <c r="H268" s="302">
        <f t="shared" si="86"/>
        <v>0.31780176259470422</v>
      </c>
      <c r="I268" s="303"/>
      <c r="J268" s="302">
        <v>0.11554101402420934</v>
      </c>
      <c r="K268" s="302">
        <v>0.27046853648572339</v>
      </c>
      <c r="L268" s="302">
        <f t="shared" si="87"/>
        <v>0.38600955050993274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0.16368528140745436</v>
      </c>
      <c r="C269" s="302">
        <v>8.2391074021762989E-2</v>
      </c>
      <c r="D269" s="302">
        <f t="shared" si="85"/>
        <v>0.24607635542921735</v>
      </c>
      <c r="E269" s="303"/>
      <c r="F269" s="302">
        <v>0.13690873094970776</v>
      </c>
      <c r="G269" s="302">
        <v>0.10087176883081922</v>
      </c>
      <c r="H269" s="302">
        <f t="shared" si="86"/>
        <v>0.23778049978052698</v>
      </c>
      <c r="I269" s="303"/>
      <c r="J269" s="302">
        <v>0.16893191887033321</v>
      </c>
      <c r="K269" s="302">
        <v>0.12478423365835452</v>
      </c>
      <c r="L269" s="302">
        <f t="shared" si="87"/>
        <v>0.29371615252868771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0.61426771844480954</v>
      </c>
      <c r="C270" s="302">
        <v>0.3358738948515021</v>
      </c>
      <c r="D270" s="302">
        <f t="shared" si="85"/>
        <v>0.95014161329631164</v>
      </c>
      <c r="E270" s="303"/>
      <c r="F270" s="302">
        <v>0.48604456347183506</v>
      </c>
      <c r="G270" s="302">
        <v>0.41658089653385799</v>
      </c>
      <c r="H270" s="302">
        <f t="shared" si="86"/>
        <v>0.9026254600056931</v>
      </c>
      <c r="I270" s="303"/>
      <c r="J270" s="302">
        <v>0.55637575099088732</v>
      </c>
      <c r="K270" s="302">
        <v>0.44155781724648407</v>
      </c>
      <c r="L270" s="302">
        <f t="shared" si="87"/>
        <v>0.99793356823737134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9.747703059205793E-3</v>
      </c>
      <c r="C271" s="302">
        <v>7.5210454703665677E-2</v>
      </c>
      <c r="D271" s="302">
        <f t="shared" si="85"/>
        <v>8.4958157762871467E-2</v>
      </c>
      <c r="E271" s="303"/>
      <c r="F271" s="302">
        <v>8.6398030390455946E-3</v>
      </c>
      <c r="G271" s="302">
        <v>7.8282620954695556E-2</v>
      </c>
      <c r="H271" s="302">
        <f t="shared" si="86"/>
        <v>8.6922423993741144E-2</v>
      </c>
      <c r="I271" s="303"/>
      <c r="J271" s="302">
        <v>1.4943783937963404E-2</v>
      </c>
      <c r="K271" s="302">
        <v>6.8276455789903157E-2</v>
      </c>
      <c r="L271" s="302">
        <f t="shared" si="87"/>
        <v>8.322023972786656E-2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0.34857656893922279</v>
      </c>
      <c r="C272" s="302">
        <v>0.13130719802263202</v>
      </c>
      <c r="D272" s="302">
        <f t="shared" si="85"/>
        <v>0.47988376696185481</v>
      </c>
      <c r="E272" s="303"/>
      <c r="F272" s="302">
        <v>0.29339482800256739</v>
      </c>
      <c r="G272" s="302">
        <v>0.1251049136399526</v>
      </c>
      <c r="H272" s="302">
        <f t="shared" si="86"/>
        <v>0.41849974164252002</v>
      </c>
      <c r="I272" s="303"/>
      <c r="J272" s="302">
        <v>0.30568311873675746</v>
      </c>
      <c r="K272" s="302">
        <v>0.15574946926280733</v>
      </c>
      <c r="L272" s="302">
        <f t="shared" si="87"/>
        <v>0.46143258799956477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3.7901512900340144</v>
      </c>
      <c r="C274" s="311">
        <f t="shared" ref="C274:D274" si="88">SUM(C264:C272)</f>
        <v>2.5998487099659902</v>
      </c>
      <c r="D274" s="311">
        <f t="shared" si="88"/>
        <v>6.3900000000000059</v>
      </c>
      <c r="E274" s="311"/>
      <c r="F274" s="311">
        <f t="shared" ref="F274:H274" si="89">SUM(F264:F272)</f>
        <v>3.4844958591326276</v>
      </c>
      <c r="G274" s="311">
        <f t="shared" si="89"/>
        <v>3.3145041408673737</v>
      </c>
      <c r="H274" s="311">
        <f t="shared" si="89"/>
        <v>6.7990000000000013</v>
      </c>
      <c r="I274" s="311"/>
      <c r="J274" s="311">
        <f t="shared" ref="J274:L274" si="90">SUM(J264:J272)</f>
        <v>3.9013928880789925</v>
      </c>
      <c r="K274" s="311">
        <f t="shared" si="90"/>
        <v>3.7626071119210143</v>
      </c>
      <c r="L274" s="311">
        <f t="shared" si="90"/>
        <v>7.6640000000000059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1.071427188077507</v>
      </c>
      <c r="C281" s="302">
        <v>2.1911384206933437</v>
      </c>
      <c r="D281" s="302">
        <f>SUM(B281:C281)</f>
        <v>3.262565608770851</v>
      </c>
      <c r="E281" s="303"/>
      <c r="F281" s="302">
        <v>1.1826692810407757</v>
      </c>
      <c r="G281" s="302">
        <v>2.5855434887065964</v>
      </c>
      <c r="H281" s="302">
        <f>SUM(F281:G281)</f>
        <v>3.7682127697473722</v>
      </c>
      <c r="I281" s="303"/>
      <c r="J281" s="302">
        <v>1.4188962610165339</v>
      </c>
      <c r="K281" s="302">
        <v>2.5241921470158926</v>
      </c>
      <c r="L281" s="302">
        <f>SUM(J281:K281)</f>
        <v>3.9430884080324264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2.7465972452832843</v>
      </c>
      <c r="C282" s="302">
        <v>6.6540272361966286</v>
      </c>
      <c r="D282" s="302">
        <f t="shared" ref="D282:D289" si="91">SUM(B282:C282)</f>
        <v>9.4006244814799125</v>
      </c>
      <c r="E282" s="303"/>
      <c r="F282" s="302">
        <v>3.1678811947775696</v>
      </c>
      <c r="G282" s="302">
        <v>8.8217974887433925</v>
      </c>
      <c r="H282" s="302">
        <f t="shared" ref="H282:H289" si="92">SUM(F282:G282)</f>
        <v>11.989678683520962</v>
      </c>
      <c r="I282" s="303"/>
      <c r="J282" s="302">
        <v>4.2126358648860247</v>
      </c>
      <c r="K282" s="302">
        <v>9.7250845278451088</v>
      </c>
      <c r="L282" s="302">
        <f t="shared" ref="L282:L289" si="93">SUM(J282:K282)</f>
        <v>13.937720392731134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2.1731603978641121</v>
      </c>
      <c r="C283" s="302">
        <v>3.2632486214837129</v>
      </c>
      <c r="D283" s="302">
        <f t="shared" si="91"/>
        <v>5.4364090193478249</v>
      </c>
      <c r="E283" s="303"/>
      <c r="F283" s="302">
        <v>2.056487681293532</v>
      </c>
      <c r="G283" s="302">
        <v>3.8930062917234101</v>
      </c>
      <c r="H283" s="302">
        <f t="shared" si="92"/>
        <v>5.949493973016942</v>
      </c>
      <c r="I283" s="303"/>
      <c r="J283" s="302">
        <v>2.6969930638406487</v>
      </c>
      <c r="K283" s="302">
        <v>3.8440656472198564</v>
      </c>
      <c r="L283" s="302">
        <f t="shared" si="93"/>
        <v>6.5410587110605052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5.2107714456631333</v>
      </c>
      <c r="C284" s="302">
        <v>2.1064793711212624</v>
      </c>
      <c r="D284" s="302">
        <f t="shared" si="91"/>
        <v>7.3172508167843962</v>
      </c>
      <c r="E284" s="303"/>
      <c r="F284" s="302">
        <v>4.2907470927193589</v>
      </c>
      <c r="G284" s="302">
        <v>2.1643363709254522</v>
      </c>
      <c r="H284" s="302">
        <f t="shared" si="92"/>
        <v>6.4550834636448116</v>
      </c>
      <c r="I284" s="303"/>
      <c r="J284" s="302">
        <v>3.613767306918779</v>
      </c>
      <c r="K284" s="302">
        <v>2.7675973316037497</v>
      </c>
      <c r="L284" s="302">
        <f t="shared" si="93"/>
        <v>6.3813646385225287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0.1094137808214999</v>
      </c>
      <c r="C285" s="302">
        <v>0.57000459802602388</v>
      </c>
      <c r="D285" s="302">
        <f t="shared" si="91"/>
        <v>0.67941837884752376</v>
      </c>
      <c r="E285" s="303"/>
      <c r="F285" s="302">
        <v>9.3209598410438563E-2</v>
      </c>
      <c r="G285" s="302">
        <v>0.46029622868272718</v>
      </c>
      <c r="H285" s="302">
        <f t="shared" si="92"/>
        <v>0.55350582709316576</v>
      </c>
      <c r="I285" s="303"/>
      <c r="J285" s="302">
        <v>0.15318298939293645</v>
      </c>
      <c r="K285" s="302">
        <v>0.36802162240957786</v>
      </c>
      <c r="L285" s="302">
        <f t="shared" si="93"/>
        <v>0.52120461180251432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0.37030987441547941</v>
      </c>
      <c r="C286" s="302">
        <v>0.13042722092592737</v>
      </c>
      <c r="D286" s="302">
        <f t="shared" si="91"/>
        <v>0.50073709534140676</v>
      </c>
      <c r="E286" s="303"/>
      <c r="F286" s="302">
        <v>0.43314526350907062</v>
      </c>
      <c r="G286" s="302">
        <v>0.16543249152241235</v>
      </c>
      <c r="H286" s="302">
        <f t="shared" si="92"/>
        <v>0.59857775503148303</v>
      </c>
      <c r="I286" s="303"/>
      <c r="J286" s="302">
        <v>0.52888849322874565</v>
      </c>
      <c r="K286" s="302">
        <v>0.23487494333857931</v>
      </c>
      <c r="L286" s="302">
        <f t="shared" si="93"/>
        <v>0.76376343656732493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0.86768231662008133</v>
      </c>
      <c r="C287" s="302">
        <v>0.64508120028595017</v>
      </c>
      <c r="D287" s="302">
        <f t="shared" si="91"/>
        <v>1.5127635169060314</v>
      </c>
      <c r="E287" s="303"/>
      <c r="F287" s="302">
        <v>0.68776528486311594</v>
      </c>
      <c r="G287" s="302">
        <v>0.59965911804986327</v>
      </c>
      <c r="H287" s="302">
        <f t="shared" si="92"/>
        <v>1.2874244029129791</v>
      </c>
      <c r="I287" s="303"/>
      <c r="J287" s="302">
        <v>0.72585569857069498</v>
      </c>
      <c r="K287" s="302">
        <v>0.7300775292224696</v>
      </c>
      <c r="L287" s="302">
        <f t="shared" si="93"/>
        <v>1.4559332277931647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4.8761827283133316E-2</v>
      </c>
      <c r="C288" s="302">
        <v>0.32832330792747705</v>
      </c>
      <c r="D288" s="302">
        <f t="shared" si="91"/>
        <v>0.37708513521061038</v>
      </c>
      <c r="E288" s="303"/>
      <c r="F288" s="302">
        <v>3.4252723526550469E-2</v>
      </c>
      <c r="G288" s="302">
        <v>0.28397522266596842</v>
      </c>
      <c r="H288" s="302">
        <f t="shared" si="92"/>
        <v>0.31822794619251887</v>
      </c>
      <c r="I288" s="303"/>
      <c r="J288" s="302">
        <v>4.9728834108563331E-2</v>
      </c>
      <c r="K288" s="302">
        <v>0.24505184559208282</v>
      </c>
      <c r="L288" s="302">
        <f t="shared" si="93"/>
        <v>0.29478067970064614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0.74525525847215857</v>
      </c>
      <c r="C289" s="302">
        <v>0.51089068883926547</v>
      </c>
      <c r="D289" s="302">
        <f t="shared" si="91"/>
        <v>1.256145947311424</v>
      </c>
      <c r="E289" s="303"/>
      <c r="F289" s="302">
        <v>0.51904790507558807</v>
      </c>
      <c r="G289" s="302">
        <v>0.4697472737641411</v>
      </c>
      <c r="H289" s="302">
        <f t="shared" si="92"/>
        <v>0.98879517883972912</v>
      </c>
      <c r="I289" s="303"/>
      <c r="J289" s="302">
        <v>0.57525336274932193</v>
      </c>
      <c r="K289" s="302">
        <v>0.49483253104048541</v>
      </c>
      <c r="L289" s="302">
        <f t="shared" si="93"/>
        <v>1.0700858937898072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13.343379334500391</v>
      </c>
      <c r="C291" s="311">
        <f t="shared" ref="C291:D291" si="94">SUM(C281:C289)</f>
        <v>16.39962066549959</v>
      </c>
      <c r="D291" s="311">
        <f t="shared" si="94"/>
        <v>29.742999999999981</v>
      </c>
      <c r="E291" s="311"/>
      <c r="F291" s="311">
        <f t="shared" ref="F291:H291" si="95">SUM(F281:F289)</f>
        <v>12.465206025216</v>
      </c>
      <c r="G291" s="311">
        <f t="shared" si="95"/>
        <v>19.443793974783965</v>
      </c>
      <c r="H291" s="311">
        <f t="shared" si="95"/>
        <v>31.908999999999963</v>
      </c>
      <c r="I291" s="311"/>
      <c r="J291" s="311">
        <f t="shared" ref="J291:L291" si="96">SUM(J281:J289)</f>
        <v>13.97520187471225</v>
      </c>
      <c r="K291" s="311">
        <f t="shared" si="96"/>
        <v>20.933798125287804</v>
      </c>
      <c r="L291" s="311">
        <f t="shared" si="96"/>
        <v>34.909000000000056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0.88963337872506909</v>
      </c>
      <c r="C298" s="302">
        <v>1.94677177306141</v>
      </c>
      <c r="D298" s="302">
        <f>SUM(B298:C298)</f>
        <v>2.836405151786479</v>
      </c>
      <c r="E298" s="303"/>
      <c r="F298" s="302">
        <v>1.0583894805634391</v>
      </c>
      <c r="G298" s="302">
        <v>1.9154055553237594</v>
      </c>
      <c r="H298" s="302">
        <f>SUM(F298:G298)</f>
        <v>2.9737950358871985</v>
      </c>
      <c r="I298" s="303"/>
      <c r="J298" s="302">
        <v>1.2179580817095843</v>
      </c>
      <c r="K298" s="302">
        <v>1.9435666087113441</v>
      </c>
      <c r="L298" s="302">
        <f>SUM(J298:K298)</f>
        <v>3.1615246904209284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1.4046421424977238</v>
      </c>
      <c r="C299" s="302">
        <v>2.1228649020255648</v>
      </c>
      <c r="D299" s="302">
        <f t="shared" ref="D299:D306" si="97">SUM(B299:C299)</f>
        <v>3.5275070445232886</v>
      </c>
      <c r="E299" s="303"/>
      <c r="F299" s="302">
        <v>1.7365433345082768</v>
      </c>
      <c r="G299" s="302">
        <v>2.3548140212239477</v>
      </c>
      <c r="H299" s="302">
        <f t="shared" ref="H299:H306" si="98">SUM(F299:G299)</f>
        <v>4.0913573557322245</v>
      </c>
      <c r="I299" s="303"/>
      <c r="J299" s="302">
        <v>2.3325384480905886</v>
      </c>
      <c r="K299" s="302">
        <v>3.3241027724018983</v>
      </c>
      <c r="L299" s="302">
        <f t="shared" ref="L299:L306" si="99">SUM(J299:K299)</f>
        <v>5.656641220492487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1.6987020588100883</v>
      </c>
      <c r="C300" s="302">
        <v>3.4896533373657457</v>
      </c>
      <c r="D300" s="302">
        <f t="shared" si="97"/>
        <v>5.188355396175834</v>
      </c>
      <c r="E300" s="303"/>
      <c r="F300" s="302">
        <v>1.9436431609028637</v>
      </c>
      <c r="G300" s="302">
        <v>3.3337749708682987</v>
      </c>
      <c r="H300" s="302">
        <f t="shared" si="98"/>
        <v>5.2774181317711619</v>
      </c>
      <c r="I300" s="303"/>
      <c r="J300" s="302">
        <v>2.7467530120141253</v>
      </c>
      <c r="K300" s="302">
        <v>3.3677152685400982</v>
      </c>
      <c r="L300" s="302">
        <f t="shared" si="99"/>
        <v>6.1144682805542239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3.7938353961005307</v>
      </c>
      <c r="C301" s="302">
        <v>2.2657863047833415</v>
      </c>
      <c r="D301" s="302">
        <f t="shared" si="97"/>
        <v>6.0596217008838718</v>
      </c>
      <c r="E301" s="303"/>
      <c r="F301" s="302">
        <v>3.4192973510150924</v>
      </c>
      <c r="G301" s="302">
        <v>2.2467988896138067</v>
      </c>
      <c r="H301" s="302">
        <f t="shared" si="98"/>
        <v>5.6660962406288995</v>
      </c>
      <c r="I301" s="303"/>
      <c r="J301" s="302">
        <v>3.6005493475596659</v>
      </c>
      <c r="K301" s="302">
        <v>2.9627801242095662</v>
      </c>
      <c r="L301" s="302">
        <f t="shared" si="99"/>
        <v>6.5633294717692321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0.15942556103371641</v>
      </c>
      <c r="C302" s="302">
        <v>1.0116256616293176</v>
      </c>
      <c r="D302" s="302">
        <f t="shared" si="97"/>
        <v>1.1710512226630341</v>
      </c>
      <c r="E302" s="303"/>
      <c r="F302" s="302">
        <v>0.15992018262947674</v>
      </c>
      <c r="G302" s="302">
        <v>0.56246575215854122</v>
      </c>
      <c r="H302" s="302">
        <f t="shared" si="98"/>
        <v>0.72238593478801794</v>
      </c>
      <c r="I302" s="303"/>
      <c r="J302" s="302">
        <v>0.2541107351979891</v>
      </c>
      <c r="K302" s="302">
        <v>0.52565369859820388</v>
      </c>
      <c r="L302" s="302">
        <f t="shared" si="99"/>
        <v>0.77976443379619298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2.2346732969276992</v>
      </c>
      <c r="C303" s="302">
        <v>0.84056582216749898</v>
      </c>
      <c r="D303" s="302">
        <f t="shared" si="97"/>
        <v>3.0752391190951984</v>
      </c>
      <c r="E303" s="303"/>
      <c r="F303" s="302">
        <v>2.0886755471208396</v>
      </c>
      <c r="G303" s="302">
        <v>0.76172856135711164</v>
      </c>
      <c r="H303" s="302">
        <f t="shared" si="98"/>
        <v>2.8504041084779512</v>
      </c>
      <c r="I303" s="303"/>
      <c r="J303" s="302">
        <v>2.641063196912496</v>
      </c>
      <c r="K303" s="302">
        <v>0.93578649698891814</v>
      </c>
      <c r="L303" s="302">
        <f t="shared" si="99"/>
        <v>3.5768496939014143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1.3476933995016374</v>
      </c>
      <c r="C304" s="302">
        <v>2.8013364323810976</v>
      </c>
      <c r="D304" s="302">
        <f t="shared" si="97"/>
        <v>4.1490298318827348</v>
      </c>
      <c r="E304" s="303"/>
      <c r="F304" s="302">
        <v>1.2867617417228459</v>
      </c>
      <c r="G304" s="302">
        <v>2.2951447866151939</v>
      </c>
      <c r="H304" s="302">
        <f t="shared" si="98"/>
        <v>3.58190652833804</v>
      </c>
      <c r="I304" s="303"/>
      <c r="J304" s="302">
        <v>1.8154094158986893</v>
      </c>
      <c r="K304" s="302">
        <v>2.8873410211203034</v>
      </c>
      <c r="L304" s="302">
        <f t="shared" si="99"/>
        <v>4.7027504370189925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0.12411970166234497</v>
      </c>
      <c r="C305" s="302">
        <v>1.8255642771717855</v>
      </c>
      <c r="D305" s="302">
        <f t="shared" si="97"/>
        <v>1.9496839788341305</v>
      </c>
      <c r="E305" s="303"/>
      <c r="F305" s="302">
        <v>9.7906573612820916E-2</v>
      </c>
      <c r="G305" s="302">
        <v>1.3208945548800373</v>
      </c>
      <c r="H305" s="302">
        <f t="shared" si="98"/>
        <v>1.4188011284928581</v>
      </c>
      <c r="I305" s="303"/>
      <c r="J305" s="302">
        <v>0.12612940293995925</v>
      </c>
      <c r="K305" s="302">
        <v>1.1980292104841916</v>
      </c>
      <c r="L305" s="302">
        <f t="shared" si="99"/>
        <v>1.324158613424151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4.3098487783212942</v>
      </c>
      <c r="C306" s="302">
        <v>7.5142577758341398</v>
      </c>
      <c r="D306" s="302">
        <f t="shared" si="97"/>
        <v>11.824106554155435</v>
      </c>
      <c r="E306" s="303"/>
      <c r="F306" s="302">
        <v>3.7081978603537018</v>
      </c>
      <c r="G306" s="302">
        <v>5.473637675529976</v>
      </c>
      <c r="H306" s="302">
        <f t="shared" si="98"/>
        <v>9.1818355358836783</v>
      </c>
      <c r="I306" s="303"/>
      <c r="J306" s="302">
        <v>3.4155673574148273</v>
      </c>
      <c r="K306" s="302">
        <v>6.6139458012075263</v>
      </c>
      <c r="L306" s="302">
        <f t="shared" si="99"/>
        <v>10.029513158622354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15.962573713580102</v>
      </c>
      <c r="C308" s="311">
        <f t="shared" ref="C308:D308" si="100">SUM(C298:C306)</f>
        <v>23.8184262864199</v>
      </c>
      <c r="D308" s="311">
        <f t="shared" si="100"/>
        <v>39.781000000000006</v>
      </c>
      <c r="E308" s="311"/>
      <c r="F308" s="311">
        <f t="shared" ref="F308:H308" si="101">SUM(F298:F306)</f>
        <v>15.499335232429358</v>
      </c>
      <c r="G308" s="311">
        <f t="shared" si="101"/>
        <v>20.264664767570672</v>
      </c>
      <c r="H308" s="311">
        <f t="shared" si="101"/>
        <v>35.764000000000031</v>
      </c>
      <c r="I308" s="311"/>
      <c r="J308" s="311">
        <f t="shared" ref="J308:L308" si="102">SUM(J298:J306)</f>
        <v>18.150078997737925</v>
      </c>
      <c r="K308" s="311">
        <f t="shared" si="102"/>
        <v>23.758921002262049</v>
      </c>
      <c r="L308" s="311">
        <f t="shared" si="102"/>
        <v>41.908999999999978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0.53498438224738354</v>
      </c>
      <c r="C315" s="302">
        <v>0.83449426822628614</v>
      </c>
      <c r="D315" s="302">
        <f>SUM(B315:C315)</f>
        <v>1.3694786504736696</v>
      </c>
      <c r="E315" s="303"/>
      <c r="F315" s="302">
        <v>0.6000801746279818</v>
      </c>
      <c r="G315" s="302">
        <v>0.72478422094446882</v>
      </c>
      <c r="H315" s="302">
        <f>SUM(F315:G315)</f>
        <v>1.3248643955724506</v>
      </c>
      <c r="I315" s="303"/>
      <c r="J315" s="302">
        <v>0.68814537419845212</v>
      </c>
      <c r="K315" s="302">
        <v>0.70135837602720352</v>
      </c>
      <c r="L315" s="302">
        <f>SUM(J315:K315)</f>
        <v>1.3895037502256558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2.1042054374366894</v>
      </c>
      <c r="C316" s="302">
        <v>1.2968083184186252</v>
      </c>
      <c r="D316" s="302">
        <f t="shared" ref="D316:D323" si="103">SUM(B316:C316)</f>
        <v>3.4010137558553146</v>
      </c>
      <c r="E316" s="303"/>
      <c r="F316" s="302">
        <v>2.3290292706209939</v>
      </c>
      <c r="G316" s="302">
        <v>1.3212564463409788</v>
      </c>
      <c r="H316" s="302">
        <f t="shared" ref="H316:H323" si="104">SUM(F316:G316)</f>
        <v>3.6502857169619727</v>
      </c>
      <c r="I316" s="303"/>
      <c r="J316" s="302">
        <v>2.7946981016207846</v>
      </c>
      <c r="K316" s="302">
        <v>1.7212855746194069</v>
      </c>
      <c r="L316" s="302">
        <f t="shared" ref="L316:L323" si="105">SUM(J316:K316)</f>
        <v>4.5159836762401913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2.3828089774858392</v>
      </c>
      <c r="C317" s="302">
        <v>3.0569170056827142</v>
      </c>
      <c r="D317" s="302">
        <f t="shared" si="103"/>
        <v>5.4397259831685538</v>
      </c>
      <c r="E317" s="303"/>
      <c r="F317" s="302">
        <v>2.5061809521611162</v>
      </c>
      <c r="G317" s="302">
        <v>2.8912974483517022</v>
      </c>
      <c r="H317" s="302">
        <f t="shared" si="104"/>
        <v>5.3974784005128189</v>
      </c>
      <c r="I317" s="303"/>
      <c r="J317" s="302">
        <v>3.2522324548950818</v>
      </c>
      <c r="K317" s="302">
        <v>2.4537033068731988</v>
      </c>
      <c r="L317" s="302">
        <f t="shared" si="105"/>
        <v>5.7059357617682807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4.7518991990474388</v>
      </c>
      <c r="C318" s="302">
        <v>1.4917196624747684</v>
      </c>
      <c r="D318" s="302">
        <f t="shared" si="103"/>
        <v>6.243618861522207</v>
      </c>
      <c r="E318" s="303"/>
      <c r="F318" s="302">
        <v>3.9222265596987698</v>
      </c>
      <c r="G318" s="302">
        <v>1.372796249764491</v>
      </c>
      <c r="H318" s="302">
        <f t="shared" si="104"/>
        <v>5.2950228094632603</v>
      </c>
      <c r="I318" s="303"/>
      <c r="J318" s="302">
        <v>3.1833043188923238</v>
      </c>
      <c r="K318" s="302">
        <v>1.6026599595161868</v>
      </c>
      <c r="L318" s="302">
        <f t="shared" si="105"/>
        <v>4.7859642784085104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4.196433951362976E-2</v>
      </c>
      <c r="C319" s="302">
        <v>0.41983087561548205</v>
      </c>
      <c r="D319" s="302">
        <f t="shared" si="103"/>
        <v>0.46179521512911181</v>
      </c>
      <c r="E319" s="303"/>
      <c r="F319" s="302">
        <v>3.9362165833199479E-2</v>
      </c>
      <c r="G319" s="302">
        <v>0.18258925075150723</v>
      </c>
      <c r="H319" s="302">
        <f t="shared" si="104"/>
        <v>0.22195141658470671</v>
      </c>
      <c r="I319" s="303"/>
      <c r="J319" s="302">
        <v>8.3088879207083244E-2</v>
      </c>
      <c r="K319" s="302">
        <v>0.1670186057183487</v>
      </c>
      <c r="L319" s="302">
        <f t="shared" si="105"/>
        <v>0.25010748492543194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0.77491338251693254</v>
      </c>
      <c r="C320" s="302">
        <v>0.18891834527404239</v>
      </c>
      <c r="D320" s="302">
        <f t="shared" si="103"/>
        <v>0.96383172779097492</v>
      </c>
      <c r="E320" s="303"/>
      <c r="F320" s="302">
        <v>0.65291686668881166</v>
      </c>
      <c r="G320" s="302">
        <v>0.15097788306814397</v>
      </c>
      <c r="H320" s="302">
        <f t="shared" si="104"/>
        <v>0.80389474975695563</v>
      </c>
      <c r="I320" s="303"/>
      <c r="J320" s="302">
        <v>0.70317335883734289</v>
      </c>
      <c r="K320" s="302">
        <v>0.15841793938394977</v>
      </c>
      <c r="L320" s="302">
        <f t="shared" si="105"/>
        <v>0.86159129822129266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0.39380133345872809</v>
      </c>
      <c r="C321" s="302">
        <v>0.17172259736668213</v>
      </c>
      <c r="D321" s="302">
        <f t="shared" si="103"/>
        <v>0.56552393082541019</v>
      </c>
      <c r="E321" s="303"/>
      <c r="F321" s="302">
        <v>0.35190401806519228</v>
      </c>
      <c r="G321" s="302">
        <v>0.1283220421997025</v>
      </c>
      <c r="H321" s="302">
        <f t="shared" si="104"/>
        <v>0.48022606026489478</v>
      </c>
      <c r="I321" s="303"/>
      <c r="J321" s="302">
        <v>0.38013864294223459</v>
      </c>
      <c r="K321" s="302">
        <v>0.1688124983350659</v>
      </c>
      <c r="L321" s="302">
        <f t="shared" si="105"/>
        <v>0.54895114127730049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2.7145399843396201E-2</v>
      </c>
      <c r="C322" s="302">
        <v>0.2850244467158809</v>
      </c>
      <c r="D322" s="302">
        <f t="shared" si="103"/>
        <v>0.3121698465592771</v>
      </c>
      <c r="E322" s="303"/>
      <c r="F322" s="302">
        <v>1.6427307736666053E-2</v>
      </c>
      <c r="G322" s="302">
        <v>0.1862382587725793</v>
      </c>
      <c r="H322" s="302">
        <f t="shared" si="104"/>
        <v>0.20266556650924536</v>
      </c>
      <c r="I322" s="303"/>
      <c r="J322" s="302">
        <v>2.5863264426458216E-2</v>
      </c>
      <c r="K322" s="302">
        <v>0.18113941289323759</v>
      </c>
      <c r="L322" s="302">
        <f t="shared" si="105"/>
        <v>0.20700267731969582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0.32403730152458243</v>
      </c>
      <c r="C323" s="302">
        <v>0.28380472715088151</v>
      </c>
      <c r="D323" s="302">
        <f t="shared" si="103"/>
        <v>0.607842028675464</v>
      </c>
      <c r="E323" s="303"/>
      <c r="F323" s="302">
        <v>0.22615685832717303</v>
      </c>
      <c r="G323" s="302">
        <v>0.1874540260465172</v>
      </c>
      <c r="H323" s="302">
        <f t="shared" si="104"/>
        <v>0.4136108843736902</v>
      </c>
      <c r="I323" s="303"/>
      <c r="J323" s="302">
        <v>0.1671769954715113</v>
      </c>
      <c r="K323" s="302">
        <v>0.15978293614210243</v>
      </c>
      <c r="L323" s="302">
        <f t="shared" si="105"/>
        <v>0.3269599316136137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11.335759753074619</v>
      </c>
      <c r="C325" s="311">
        <f t="shared" ref="C325:D325" si="106">SUM(C315:C323)</f>
        <v>8.0292402469253616</v>
      </c>
      <c r="D325" s="311">
        <f t="shared" si="106"/>
        <v>19.364999999999984</v>
      </c>
      <c r="E325" s="311"/>
      <c r="F325" s="311">
        <f t="shared" ref="F325:H325" si="107">SUM(F315:F323)</f>
        <v>10.644284173759905</v>
      </c>
      <c r="G325" s="311">
        <f t="shared" si="107"/>
        <v>7.1457158262400915</v>
      </c>
      <c r="H325" s="311">
        <f t="shared" si="107"/>
        <v>17.789999999999996</v>
      </c>
      <c r="I325" s="311"/>
      <c r="J325" s="311">
        <f t="shared" ref="J325:L325" si="108">SUM(J315:J323)</f>
        <v>11.277821390491274</v>
      </c>
      <c r="K325" s="311">
        <f t="shared" si="108"/>
        <v>7.3141786095087005</v>
      </c>
      <c r="L325" s="311">
        <f t="shared" si="108"/>
        <v>18.591999999999974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0.40119681203308011</v>
      </c>
      <c r="C332" s="302">
        <v>0.56335050036357204</v>
      </c>
      <c r="D332" s="302">
        <f>SUM(B332:C332)</f>
        <v>0.96454731239665215</v>
      </c>
      <c r="E332" s="303"/>
      <c r="F332" s="302">
        <v>0.48409686280184633</v>
      </c>
      <c r="G332" s="302">
        <v>0.56503843641066576</v>
      </c>
      <c r="H332" s="302">
        <f>SUM(F332:G332)</f>
        <v>1.049135299212512</v>
      </c>
      <c r="I332" s="303"/>
      <c r="J332" s="302">
        <v>0.52032656393277954</v>
      </c>
      <c r="K332" s="302">
        <v>0.53958903496090171</v>
      </c>
      <c r="L332" s="302">
        <f>SUM(J332:K332)</f>
        <v>1.0599155988936813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11.273201047789335</v>
      </c>
      <c r="C333" s="302">
        <v>6.6927804111342493</v>
      </c>
      <c r="D333" s="302">
        <f t="shared" ref="D333:D340" si="109">SUM(B333:C333)</f>
        <v>17.965981458923586</v>
      </c>
      <c r="E333" s="303"/>
      <c r="F333" s="302">
        <v>12.639390365701987</v>
      </c>
      <c r="G333" s="302">
        <v>7.070252819905642</v>
      </c>
      <c r="H333" s="302">
        <f t="shared" ref="H333:H340" si="110">SUM(F333:G333)</f>
        <v>19.709643185607629</v>
      </c>
      <c r="I333" s="303"/>
      <c r="J333" s="302">
        <v>14.359948634224089</v>
      </c>
      <c r="K333" s="302">
        <v>7.9319423867890508</v>
      </c>
      <c r="L333" s="302">
        <f t="shared" ref="L333:L340" si="111">SUM(J333:K333)</f>
        <v>22.291891021013139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1.8355836013420663</v>
      </c>
      <c r="C334" s="302">
        <v>1.5612486089258777</v>
      </c>
      <c r="D334" s="302">
        <f t="shared" si="109"/>
        <v>3.3968322102679442</v>
      </c>
      <c r="E334" s="303"/>
      <c r="F334" s="302">
        <v>1.9709073187049115</v>
      </c>
      <c r="G334" s="302">
        <v>1.5551496271413794</v>
      </c>
      <c r="H334" s="302">
        <f t="shared" si="110"/>
        <v>3.5260569458462907</v>
      </c>
      <c r="I334" s="303"/>
      <c r="J334" s="302">
        <v>3.0567578736380079</v>
      </c>
      <c r="K334" s="302">
        <v>1.3706776098417777</v>
      </c>
      <c r="L334" s="302">
        <f t="shared" si="111"/>
        <v>4.4274354834797851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2.5491661646953645</v>
      </c>
      <c r="C335" s="302">
        <v>0.43801574504978008</v>
      </c>
      <c r="D335" s="302">
        <f t="shared" si="109"/>
        <v>2.9871819097451446</v>
      </c>
      <c r="E335" s="303"/>
      <c r="F335" s="302">
        <v>2.1636593711973728</v>
      </c>
      <c r="G335" s="302">
        <v>0.35632966369122643</v>
      </c>
      <c r="H335" s="302">
        <f t="shared" si="110"/>
        <v>2.5199890348885994</v>
      </c>
      <c r="I335" s="303"/>
      <c r="J335" s="302">
        <v>1.1869405842480441</v>
      </c>
      <c r="K335" s="302">
        <v>0.33946734543217494</v>
      </c>
      <c r="L335" s="302">
        <f t="shared" si="111"/>
        <v>1.5264079296802189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0.34037820378885553</v>
      </c>
      <c r="C336" s="302">
        <v>0.43071892735486955</v>
      </c>
      <c r="D336" s="302">
        <f t="shared" si="109"/>
        <v>0.77109713114372513</v>
      </c>
      <c r="E336" s="303"/>
      <c r="F336" s="302">
        <v>0.26913403339496744</v>
      </c>
      <c r="G336" s="302">
        <v>0.28088926476590437</v>
      </c>
      <c r="H336" s="302">
        <f t="shared" si="110"/>
        <v>0.55002329816087181</v>
      </c>
      <c r="I336" s="303"/>
      <c r="J336" s="302">
        <v>0.20654560494788052</v>
      </c>
      <c r="K336" s="302">
        <v>0.1924811239524411</v>
      </c>
      <c r="L336" s="302">
        <f t="shared" si="111"/>
        <v>0.39902672890032165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10.425560463047312</v>
      </c>
      <c r="C337" s="302">
        <v>0.8875057857724733</v>
      </c>
      <c r="D337" s="302">
        <f t="shared" si="109"/>
        <v>11.313066248819785</v>
      </c>
      <c r="E337" s="303"/>
      <c r="F337" s="302">
        <v>9.4584621371607582</v>
      </c>
      <c r="G337" s="302">
        <v>0.75529661587401575</v>
      </c>
      <c r="H337" s="302">
        <f t="shared" si="110"/>
        <v>10.213758753034774</v>
      </c>
      <c r="I337" s="303"/>
      <c r="J337" s="302">
        <v>10.667008396506121</v>
      </c>
      <c r="K337" s="302">
        <v>0.82105338833163455</v>
      </c>
      <c r="L337" s="302">
        <f t="shared" si="111"/>
        <v>11.488061784837756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0.20409770342676697</v>
      </c>
      <c r="C338" s="302">
        <v>7.1110821549778089E-2</v>
      </c>
      <c r="D338" s="302">
        <f t="shared" si="109"/>
        <v>0.27520852497654508</v>
      </c>
      <c r="E338" s="303"/>
      <c r="F338" s="302">
        <v>0.17374866116394935</v>
      </c>
      <c r="G338" s="302">
        <v>5.5414749700335005E-2</v>
      </c>
      <c r="H338" s="302">
        <f t="shared" si="110"/>
        <v>0.22916341086428435</v>
      </c>
      <c r="I338" s="303"/>
      <c r="J338" s="302">
        <v>0.18374374812170793</v>
      </c>
      <c r="K338" s="302">
        <v>6.3195734571146411E-2</v>
      </c>
      <c r="L338" s="302">
        <f t="shared" si="111"/>
        <v>0.24693948269285435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0.13684367182271454</v>
      </c>
      <c r="C339" s="302">
        <v>0.58368459974657694</v>
      </c>
      <c r="D339" s="302">
        <f t="shared" si="109"/>
        <v>0.72052827156929145</v>
      </c>
      <c r="E339" s="303"/>
      <c r="F339" s="302">
        <v>0.14891575894068404</v>
      </c>
      <c r="G339" s="302">
        <v>0.54955929403518999</v>
      </c>
      <c r="H339" s="302">
        <f t="shared" si="110"/>
        <v>0.69847505297587409</v>
      </c>
      <c r="I339" s="303"/>
      <c r="J339" s="302">
        <v>0.18596525141869089</v>
      </c>
      <c r="K339" s="302">
        <v>0.58897946772722465</v>
      </c>
      <c r="L339" s="302">
        <f t="shared" si="111"/>
        <v>0.77494471914591556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2.133968829157038</v>
      </c>
      <c r="C340" s="302">
        <v>0.2355881030003619</v>
      </c>
      <c r="D340" s="302">
        <f t="shared" si="109"/>
        <v>2.3695569321573999</v>
      </c>
      <c r="E340" s="303"/>
      <c r="F340" s="302">
        <v>1.5659337657851622</v>
      </c>
      <c r="G340" s="302">
        <v>0.13782125362397835</v>
      </c>
      <c r="H340" s="302">
        <f t="shared" si="110"/>
        <v>1.7037550194091406</v>
      </c>
      <c r="I340" s="303"/>
      <c r="J340" s="302">
        <v>0.39994431208709863</v>
      </c>
      <c r="K340" s="302">
        <v>7.9432939269187638E-2</v>
      </c>
      <c r="L340" s="302">
        <f t="shared" si="111"/>
        <v>0.47937725135628628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29.29999649710253</v>
      </c>
      <c r="C342" s="311">
        <f t="shared" ref="C342:D342" si="112">SUM(C332:C340)</f>
        <v>11.46400350289754</v>
      </c>
      <c r="D342" s="311">
        <f t="shared" si="112"/>
        <v>40.764000000000088</v>
      </c>
      <c r="E342" s="311"/>
      <c r="F342" s="311">
        <f t="shared" ref="F342:H342" si="113">SUM(F332:F340)</f>
        <v>28.874248274851638</v>
      </c>
      <c r="G342" s="311">
        <f t="shared" si="113"/>
        <v>11.325751725148335</v>
      </c>
      <c r="H342" s="311">
        <f t="shared" si="113"/>
        <v>40.199999999999974</v>
      </c>
      <c r="I342" s="311"/>
      <c r="J342" s="311">
        <f t="shared" ref="J342:L342" si="114">SUM(J332:J340)</f>
        <v>30.767180969124418</v>
      </c>
      <c r="K342" s="311">
        <f t="shared" si="114"/>
        <v>11.926819030875537</v>
      </c>
      <c r="L342" s="311">
        <f t="shared" si="114"/>
        <v>42.693999999999953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1.512399835392499</v>
      </c>
      <c r="C349" s="302">
        <v>1.0056231557689446</v>
      </c>
      <c r="D349" s="302">
        <f>SUM(B349:C349)</f>
        <v>2.5180229911614438</v>
      </c>
      <c r="E349" s="303"/>
      <c r="F349" s="302">
        <v>1.9337121712845677</v>
      </c>
      <c r="G349" s="302">
        <v>1.1714796447876792</v>
      </c>
      <c r="H349" s="302">
        <f>SUM(F349:G349)</f>
        <v>3.1051918160722467</v>
      </c>
      <c r="I349" s="303"/>
      <c r="J349" s="302">
        <v>2.1974251453239186</v>
      </c>
      <c r="K349" s="302">
        <v>1.1623618039094947</v>
      </c>
      <c r="L349" s="302">
        <f>SUM(J349:K349)</f>
        <v>3.3597869492334134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14.666161943550822</v>
      </c>
      <c r="C350" s="302">
        <v>4.8775904477877807</v>
      </c>
      <c r="D350" s="302">
        <f t="shared" ref="D350:D357" si="115">SUM(B350:C350)</f>
        <v>19.543752391338604</v>
      </c>
      <c r="E350" s="303"/>
      <c r="F350" s="302">
        <v>17.261466608127535</v>
      </c>
      <c r="G350" s="302">
        <v>6.066433555519005</v>
      </c>
      <c r="H350" s="302">
        <f t="shared" ref="H350:H357" si="116">SUM(F350:G350)</f>
        <v>23.32790016364654</v>
      </c>
      <c r="I350" s="303"/>
      <c r="J350" s="302">
        <v>19.098522387975713</v>
      </c>
      <c r="K350" s="302">
        <v>6.3027110950439456</v>
      </c>
      <c r="L350" s="302">
        <f t="shared" ref="L350:L357" si="117">SUM(J350:K350)</f>
        <v>25.401233483019659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6.3735954710804288</v>
      </c>
      <c r="C351" s="302">
        <v>2.4922197044649566</v>
      </c>
      <c r="D351" s="302">
        <f t="shared" si="115"/>
        <v>8.8658151755453858</v>
      </c>
      <c r="E351" s="303"/>
      <c r="F351" s="302">
        <v>7.4494270901622572</v>
      </c>
      <c r="G351" s="302">
        <v>2.5763740117163856</v>
      </c>
      <c r="H351" s="302">
        <f t="shared" si="116"/>
        <v>10.025801101878642</v>
      </c>
      <c r="I351" s="303"/>
      <c r="J351" s="302">
        <v>13.424214892458341</v>
      </c>
      <c r="K351" s="302">
        <v>3.2557511826926584</v>
      </c>
      <c r="L351" s="302">
        <f t="shared" si="117"/>
        <v>16.679966075151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5.2326713556490718</v>
      </c>
      <c r="C352" s="302">
        <v>0.82846413018823206</v>
      </c>
      <c r="D352" s="302">
        <f t="shared" si="115"/>
        <v>6.0611354858373039</v>
      </c>
      <c r="E352" s="303"/>
      <c r="F352" s="302">
        <v>4.9246948447809364</v>
      </c>
      <c r="G352" s="302">
        <v>0.76786887006936855</v>
      </c>
      <c r="H352" s="302">
        <f t="shared" si="116"/>
        <v>5.692563714850305</v>
      </c>
      <c r="I352" s="303"/>
      <c r="J352" s="302">
        <v>2.6715132989463926</v>
      </c>
      <c r="K352" s="302">
        <v>0.66401415480267656</v>
      </c>
      <c r="L352" s="302">
        <f t="shared" si="117"/>
        <v>3.3355274537490693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0.33463518790553459</v>
      </c>
      <c r="C353" s="302">
        <v>0.58727276482340729</v>
      </c>
      <c r="D353" s="302">
        <f t="shared" si="115"/>
        <v>0.92190795272894188</v>
      </c>
      <c r="E353" s="303"/>
      <c r="F353" s="302">
        <v>0.2831046735163576</v>
      </c>
      <c r="G353" s="302">
        <v>0.51953480390867945</v>
      </c>
      <c r="H353" s="302">
        <f t="shared" si="116"/>
        <v>0.80263947742503705</v>
      </c>
      <c r="I353" s="303"/>
      <c r="J353" s="302">
        <v>0.15910430009245402</v>
      </c>
      <c r="K353" s="302">
        <v>0.4812043948893216</v>
      </c>
      <c r="L353" s="302">
        <f t="shared" si="117"/>
        <v>0.64030869498177556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20.278909668421786</v>
      </c>
      <c r="C354" s="302">
        <v>2.4178040999185453</v>
      </c>
      <c r="D354" s="302">
        <f t="shared" si="115"/>
        <v>22.696713768340331</v>
      </c>
      <c r="E354" s="303"/>
      <c r="F354" s="302">
        <v>20.577850678436022</v>
      </c>
      <c r="G354" s="302">
        <v>2.3782219617681188</v>
      </c>
      <c r="H354" s="302">
        <f t="shared" si="116"/>
        <v>22.956072640204141</v>
      </c>
      <c r="I354" s="303"/>
      <c r="J354" s="302">
        <v>21.672814640081899</v>
      </c>
      <c r="K354" s="302">
        <v>3.0967308207993014</v>
      </c>
      <c r="L354" s="302">
        <f t="shared" si="117"/>
        <v>24.769545460881201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0.67371850506008923</v>
      </c>
      <c r="C355" s="302">
        <v>0.18875686593727012</v>
      </c>
      <c r="D355" s="302">
        <f t="shared" si="115"/>
        <v>0.86247537099735938</v>
      </c>
      <c r="E355" s="303"/>
      <c r="F355" s="302">
        <v>0.6472789171438692</v>
      </c>
      <c r="G355" s="302">
        <v>0.1757916957757365</v>
      </c>
      <c r="H355" s="302">
        <f t="shared" si="116"/>
        <v>0.8230706129196057</v>
      </c>
      <c r="I355" s="303"/>
      <c r="J355" s="302">
        <v>0.69588805944724119</v>
      </c>
      <c r="K355" s="302">
        <v>0.17160516790139224</v>
      </c>
      <c r="L355" s="302">
        <f t="shared" si="117"/>
        <v>0.86749322734863343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6.6002026280627277E-2</v>
      </c>
      <c r="C356" s="302">
        <v>0.37920987059233258</v>
      </c>
      <c r="D356" s="302">
        <f t="shared" si="115"/>
        <v>0.44521189687295987</v>
      </c>
      <c r="E356" s="303"/>
      <c r="F356" s="302">
        <v>5.3371788152207E-2</v>
      </c>
      <c r="G356" s="302">
        <v>0.33805058600454574</v>
      </c>
      <c r="H356" s="302">
        <f t="shared" si="116"/>
        <v>0.39142237415675274</v>
      </c>
      <c r="I356" s="303"/>
      <c r="J356" s="302">
        <v>3.0330225031529719E-2</v>
      </c>
      <c r="K356" s="302">
        <v>0.27656737153254923</v>
      </c>
      <c r="L356" s="302">
        <f t="shared" si="117"/>
        <v>0.30689759656407894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1.0921213302513015</v>
      </c>
      <c r="C357" s="302">
        <v>0.52084363692647118</v>
      </c>
      <c r="D357" s="302">
        <f t="shared" si="115"/>
        <v>1.6129649671777728</v>
      </c>
      <c r="E357" s="303"/>
      <c r="F357" s="302">
        <v>0.86976149893140553</v>
      </c>
      <c r="G357" s="302">
        <v>0.44557659991529042</v>
      </c>
      <c r="H357" s="302">
        <f t="shared" si="116"/>
        <v>1.3153380988466958</v>
      </c>
      <c r="I357" s="303"/>
      <c r="J357" s="302">
        <v>0.2757327432571865</v>
      </c>
      <c r="K357" s="302">
        <v>0.45150831581402678</v>
      </c>
      <c r="L357" s="302">
        <f t="shared" si="117"/>
        <v>0.72724105907121328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50.230215323592155</v>
      </c>
      <c r="C359" s="311">
        <f t="shared" ref="C359:D359" si="118">SUM(C349:C357)</f>
        <v>13.297784676407939</v>
      </c>
      <c r="D359" s="311">
        <f t="shared" si="118"/>
        <v>63.528000000000105</v>
      </c>
      <c r="E359" s="311"/>
      <c r="F359" s="311">
        <f t="shared" ref="F359:H359" si="119">SUM(F349:F357)</f>
        <v>54.000668270535158</v>
      </c>
      <c r="G359" s="311">
        <f t="shared" si="119"/>
        <v>14.43933172946481</v>
      </c>
      <c r="H359" s="311">
        <f t="shared" si="119"/>
        <v>68.439999999999955</v>
      </c>
      <c r="I359" s="311"/>
      <c r="J359" s="311">
        <f t="shared" ref="J359:L359" si="120">SUM(J349:J357)</f>
        <v>60.225545692614673</v>
      </c>
      <c r="K359" s="311">
        <f t="shared" si="120"/>
        <v>15.862454307385367</v>
      </c>
      <c r="L359" s="311">
        <f t="shared" si="120"/>
        <v>76.088000000000051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0.47841272327216416</v>
      </c>
      <c r="C366" s="302">
        <v>0.79231775917672842</v>
      </c>
      <c r="D366" s="302">
        <f>SUM(B366:C366)</f>
        <v>1.2707304824488925</v>
      </c>
      <c r="E366" s="303"/>
      <c r="F366" s="302">
        <v>0.56941894678157157</v>
      </c>
      <c r="G366" s="302">
        <v>0.81601663983364503</v>
      </c>
      <c r="H366" s="302">
        <f>SUM(F366:G366)</f>
        <v>1.3854355866152166</v>
      </c>
      <c r="I366" s="303"/>
      <c r="J366" s="302">
        <v>0.62254339372653134</v>
      </c>
      <c r="K366" s="302">
        <v>0.89815871487904464</v>
      </c>
      <c r="L366" s="302">
        <f>SUM(J366:K366)</f>
        <v>1.5207021086055761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1.0106506877332873</v>
      </c>
      <c r="C367" s="302">
        <v>1.4872771554463242</v>
      </c>
      <c r="D367" s="302">
        <f t="shared" ref="D367:D374" si="121">SUM(B367:C367)</f>
        <v>2.4979278431796113</v>
      </c>
      <c r="E367" s="303"/>
      <c r="F367" s="302">
        <v>1.2848801578289135</v>
      </c>
      <c r="G367" s="302">
        <v>1.6122126004629844</v>
      </c>
      <c r="H367" s="302">
        <f t="shared" ref="H367:H374" si="122">SUM(F367:G367)</f>
        <v>2.8970927582918979</v>
      </c>
      <c r="I367" s="303"/>
      <c r="J367" s="302">
        <v>1.57876064531344</v>
      </c>
      <c r="K367" s="302">
        <v>2.1147568200080871</v>
      </c>
      <c r="L367" s="302">
        <f t="shared" ref="L367:L374" si="123">SUM(J367:K367)</f>
        <v>3.693517465321527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1.9421923298325496</v>
      </c>
      <c r="C368" s="302">
        <v>3.3795728533244795</v>
      </c>
      <c r="D368" s="302">
        <f t="shared" si="121"/>
        <v>5.3217651831570292</v>
      </c>
      <c r="E368" s="303"/>
      <c r="F368" s="302">
        <v>1.9703053550669918</v>
      </c>
      <c r="G368" s="302">
        <v>3.4323512022705835</v>
      </c>
      <c r="H368" s="302">
        <f t="shared" si="122"/>
        <v>5.4026565573375755</v>
      </c>
      <c r="I368" s="303"/>
      <c r="J368" s="302">
        <v>2.1435486854256141</v>
      </c>
      <c r="K368" s="302">
        <v>3.4271123393270844</v>
      </c>
      <c r="L368" s="302">
        <f t="shared" si="123"/>
        <v>5.5706610247526989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1.9969270769861505</v>
      </c>
      <c r="C369" s="302">
        <v>0.74803840281045986</v>
      </c>
      <c r="D369" s="302">
        <f t="shared" si="121"/>
        <v>2.7449654797966101</v>
      </c>
      <c r="E369" s="303"/>
      <c r="F369" s="302">
        <v>1.919755690780967</v>
      </c>
      <c r="G369" s="302">
        <v>0.66026020356319126</v>
      </c>
      <c r="H369" s="302">
        <f t="shared" si="122"/>
        <v>2.5800158943441582</v>
      </c>
      <c r="I369" s="303"/>
      <c r="J369" s="302">
        <v>2.0217946515646208</v>
      </c>
      <c r="K369" s="302">
        <v>0.79355088504314009</v>
      </c>
      <c r="L369" s="302">
        <f t="shared" si="123"/>
        <v>2.8153455366077607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0.33207190645686602</v>
      </c>
      <c r="C370" s="302">
        <v>0.67743414619370479</v>
      </c>
      <c r="D370" s="302">
        <f t="shared" si="121"/>
        <v>1.0095060526505708</v>
      </c>
      <c r="E370" s="303"/>
      <c r="F370" s="302">
        <v>0.3068355630391677</v>
      </c>
      <c r="G370" s="302">
        <v>0.47418144348485619</v>
      </c>
      <c r="H370" s="302">
        <f t="shared" si="122"/>
        <v>0.78101700652402384</v>
      </c>
      <c r="I370" s="303"/>
      <c r="J370" s="302">
        <v>0.36439711477583309</v>
      </c>
      <c r="K370" s="302">
        <v>0.38150608447396633</v>
      </c>
      <c r="L370" s="302">
        <f t="shared" si="123"/>
        <v>0.74590319924979942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1.3911456997183989</v>
      </c>
      <c r="C371" s="302">
        <v>0.70259566054913325</v>
      </c>
      <c r="D371" s="302">
        <f t="shared" si="121"/>
        <v>2.0937413602675319</v>
      </c>
      <c r="E371" s="303"/>
      <c r="F371" s="302">
        <v>1.1532739382353034</v>
      </c>
      <c r="G371" s="302">
        <v>0.53786954754692062</v>
      </c>
      <c r="H371" s="302">
        <f t="shared" si="122"/>
        <v>1.6911434857822241</v>
      </c>
      <c r="I371" s="303"/>
      <c r="J371" s="302">
        <v>1.0127609536257105</v>
      </c>
      <c r="K371" s="302">
        <v>0.65781320867720094</v>
      </c>
      <c r="L371" s="302">
        <f t="shared" si="123"/>
        <v>1.6705741623029113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0.55854757110436981</v>
      </c>
      <c r="C372" s="302">
        <v>0.69296431114587476</v>
      </c>
      <c r="D372" s="302">
        <f t="shared" si="121"/>
        <v>1.2515118822502447</v>
      </c>
      <c r="E372" s="303"/>
      <c r="F372" s="302">
        <v>0.52277149707333537</v>
      </c>
      <c r="G372" s="302">
        <v>0.53337299649518854</v>
      </c>
      <c r="H372" s="302">
        <f t="shared" si="122"/>
        <v>1.056144493568524</v>
      </c>
      <c r="I372" s="303"/>
      <c r="J372" s="302">
        <v>0.5821282996531788</v>
      </c>
      <c r="K372" s="302">
        <v>0.76287120304095113</v>
      </c>
      <c r="L372" s="302">
        <f t="shared" si="123"/>
        <v>1.3449995026941299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1.96202541417301E-2</v>
      </c>
      <c r="C373" s="302">
        <v>0.15634347042749561</v>
      </c>
      <c r="D373" s="302">
        <f t="shared" si="121"/>
        <v>0.17596372456922571</v>
      </c>
      <c r="E373" s="303"/>
      <c r="F373" s="302">
        <v>1.5522245414852847E-2</v>
      </c>
      <c r="G373" s="302">
        <v>0.11453136377623251</v>
      </c>
      <c r="H373" s="302">
        <f t="shared" si="122"/>
        <v>0.13005360919108536</v>
      </c>
      <c r="I373" s="303"/>
      <c r="J373" s="302">
        <v>2.2822594259068237E-2</v>
      </c>
      <c r="K373" s="302">
        <v>0.11021740566739877</v>
      </c>
      <c r="L373" s="302">
        <f t="shared" si="123"/>
        <v>0.13303999992646701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1.0455791317453322</v>
      </c>
      <c r="C374" s="302">
        <v>0.77330885993497622</v>
      </c>
      <c r="D374" s="302">
        <f t="shared" si="121"/>
        <v>1.8188879916803085</v>
      </c>
      <c r="E374" s="303"/>
      <c r="F374" s="302">
        <v>0.84521279647538994</v>
      </c>
      <c r="G374" s="302">
        <v>0.49522781186990272</v>
      </c>
      <c r="H374" s="302">
        <f t="shared" si="122"/>
        <v>1.3404406083452927</v>
      </c>
      <c r="I374" s="303"/>
      <c r="J374" s="302">
        <v>0.66182887556085224</v>
      </c>
      <c r="K374" s="302">
        <v>0.48042812497827148</v>
      </c>
      <c r="L374" s="302">
        <f t="shared" si="123"/>
        <v>1.1422570005391237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8.7751473809908482</v>
      </c>
      <c r="C376" s="311">
        <f t="shared" ref="C376:D376" si="124">SUM(C366:C374)</f>
        <v>9.4098526190091771</v>
      </c>
      <c r="D376" s="311">
        <f t="shared" si="124"/>
        <v>18.185000000000027</v>
      </c>
      <c r="E376" s="311"/>
      <c r="F376" s="311">
        <f t="shared" ref="F376:H376" si="125">SUM(F366:F374)</f>
        <v>8.5879761906964927</v>
      </c>
      <c r="G376" s="311">
        <f t="shared" si="125"/>
        <v>8.6760238093035049</v>
      </c>
      <c r="H376" s="311">
        <f t="shared" si="125"/>
        <v>17.263999999999996</v>
      </c>
      <c r="I376" s="311"/>
      <c r="J376" s="311">
        <f t="shared" ref="J376:L376" si="126">SUM(J366:J374)</f>
        <v>9.0105852139048501</v>
      </c>
      <c r="K376" s="311">
        <f t="shared" si="126"/>
        <v>9.626414786095145</v>
      </c>
      <c r="L376" s="311">
        <f t="shared" si="126"/>
        <v>18.636999999999997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0.4886405013317901</v>
      </c>
      <c r="C383" s="302">
        <v>0.68063961239155202</v>
      </c>
      <c r="D383" s="302">
        <f>SUM(B383:C383)</f>
        <v>1.1692801137233422</v>
      </c>
      <c r="E383" s="303"/>
      <c r="F383" s="302">
        <v>0.6507195108924464</v>
      </c>
      <c r="G383" s="302">
        <v>0.57490188799448383</v>
      </c>
      <c r="H383" s="302">
        <f>SUM(F383:G383)</f>
        <v>1.2256213988869302</v>
      </c>
      <c r="I383" s="303"/>
      <c r="J383" s="302">
        <v>0.61388433084283223</v>
      </c>
      <c r="K383" s="302">
        <v>0.57412214801206074</v>
      </c>
      <c r="L383" s="302">
        <f>SUM(J383:K383)</f>
        <v>1.188006478854893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1.097049785893885</v>
      </c>
      <c r="C384" s="302">
        <v>1.29740424016934</v>
      </c>
      <c r="D384" s="302">
        <f t="shared" ref="D384:D391" si="127">SUM(B384:C384)</f>
        <v>2.394454026063225</v>
      </c>
      <c r="E384" s="303"/>
      <c r="F384" s="302">
        <v>1.6843782429584571</v>
      </c>
      <c r="G384" s="302">
        <v>1.368677618934691</v>
      </c>
      <c r="H384" s="302">
        <f t="shared" ref="H384:H391" si="128">SUM(F384:G384)</f>
        <v>3.053055861893148</v>
      </c>
      <c r="I384" s="303"/>
      <c r="J384" s="302">
        <v>1.7851555333692108</v>
      </c>
      <c r="K384" s="302">
        <v>1.6172935446616217</v>
      </c>
      <c r="L384" s="302">
        <f t="shared" ref="L384:L391" si="129">SUM(J384:K384)</f>
        <v>3.4024490780308323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0.95567646477017176</v>
      </c>
      <c r="C385" s="302">
        <v>0.81494800761731989</v>
      </c>
      <c r="D385" s="302">
        <f t="shared" si="127"/>
        <v>1.7706244723874915</v>
      </c>
      <c r="E385" s="303"/>
      <c r="F385" s="302">
        <v>1.2231990248214368</v>
      </c>
      <c r="G385" s="302">
        <v>0.76977869980572289</v>
      </c>
      <c r="H385" s="302">
        <f t="shared" si="128"/>
        <v>1.9929777246271598</v>
      </c>
      <c r="I385" s="303"/>
      <c r="J385" s="302">
        <v>1.3402755553042667</v>
      </c>
      <c r="K385" s="302">
        <v>0.8079640428171444</v>
      </c>
      <c r="L385" s="302">
        <f t="shared" si="129"/>
        <v>2.1482395981214113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1.3095644643024007</v>
      </c>
      <c r="C386" s="302">
        <v>0.34294147367173772</v>
      </c>
      <c r="D386" s="302">
        <f t="shared" si="127"/>
        <v>1.6525059379741385</v>
      </c>
      <c r="E386" s="303"/>
      <c r="F386" s="302">
        <v>1.3868747957534793</v>
      </c>
      <c r="G386" s="302">
        <v>0.34385102362710224</v>
      </c>
      <c r="H386" s="302">
        <f t="shared" si="128"/>
        <v>1.7307258193805815</v>
      </c>
      <c r="I386" s="303"/>
      <c r="J386" s="302">
        <v>1.3563661744330171</v>
      </c>
      <c r="K386" s="302">
        <v>0.36380896062942852</v>
      </c>
      <c r="L386" s="302">
        <f t="shared" si="129"/>
        <v>1.7201751350624457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0.15351022713179299</v>
      </c>
      <c r="C387" s="302">
        <v>0.34428323689644358</v>
      </c>
      <c r="D387" s="302">
        <f t="shared" si="127"/>
        <v>0.49779346402823654</v>
      </c>
      <c r="E387" s="303"/>
      <c r="F387" s="302">
        <v>0.17233151002858985</v>
      </c>
      <c r="G387" s="302">
        <v>0.19814540370432207</v>
      </c>
      <c r="H387" s="302">
        <f t="shared" si="128"/>
        <v>0.37047691373291192</v>
      </c>
      <c r="I387" s="303"/>
      <c r="J387" s="302">
        <v>0.2333667379497433</v>
      </c>
      <c r="K387" s="302">
        <v>0.17246345833756083</v>
      </c>
      <c r="L387" s="302">
        <f t="shared" si="129"/>
        <v>0.4058301962873041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4.088337478895717</v>
      </c>
      <c r="C388" s="302">
        <v>0.9239431596679466</v>
      </c>
      <c r="D388" s="302">
        <f t="shared" si="127"/>
        <v>5.0122806385636638</v>
      </c>
      <c r="E388" s="303"/>
      <c r="F388" s="302">
        <v>2.8668197340955475</v>
      </c>
      <c r="G388" s="302">
        <v>0.61399135612683842</v>
      </c>
      <c r="H388" s="302">
        <f t="shared" si="128"/>
        <v>3.4808110902223861</v>
      </c>
      <c r="I388" s="303"/>
      <c r="J388" s="302">
        <v>2.3930287770652234</v>
      </c>
      <c r="K388" s="302">
        <v>0.55262924072242481</v>
      </c>
      <c r="L388" s="302">
        <f t="shared" si="129"/>
        <v>2.9456580177876481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0.3192146238465689</v>
      </c>
      <c r="C389" s="302">
        <v>0.30540825953915779</v>
      </c>
      <c r="D389" s="302">
        <f t="shared" si="127"/>
        <v>0.62462288338572669</v>
      </c>
      <c r="E389" s="303"/>
      <c r="F389" s="302">
        <v>0.26536101813655844</v>
      </c>
      <c r="G389" s="302">
        <v>0.23019252473747293</v>
      </c>
      <c r="H389" s="302">
        <f t="shared" si="128"/>
        <v>0.49555354287403136</v>
      </c>
      <c r="I389" s="303"/>
      <c r="J389" s="302">
        <v>0.23420363007266165</v>
      </c>
      <c r="K389" s="302">
        <v>0.26840573648103427</v>
      </c>
      <c r="L389" s="302">
        <f t="shared" si="129"/>
        <v>0.50260936655369592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5.7371950190797417E-2</v>
      </c>
      <c r="C390" s="302">
        <v>0.27990166912747716</v>
      </c>
      <c r="D390" s="302">
        <f t="shared" si="127"/>
        <v>0.3372736193182746</v>
      </c>
      <c r="E390" s="303"/>
      <c r="F390" s="302">
        <v>6.4006660211942318E-2</v>
      </c>
      <c r="G390" s="302">
        <v>0.16649471169257318</v>
      </c>
      <c r="H390" s="302">
        <f t="shared" si="128"/>
        <v>0.2305013719045155</v>
      </c>
      <c r="I390" s="303"/>
      <c r="J390" s="302">
        <v>5.1183637613592438E-2</v>
      </c>
      <c r="K390" s="302">
        <v>0.11930280984618805</v>
      </c>
      <c r="L390" s="302">
        <f t="shared" si="129"/>
        <v>0.17048644745978048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0.66216217591159554</v>
      </c>
      <c r="C391" s="302">
        <v>0.70400266864430638</v>
      </c>
      <c r="D391" s="302">
        <f t="shared" si="127"/>
        <v>1.366164844555902</v>
      </c>
      <c r="E391" s="303"/>
      <c r="F391" s="302">
        <v>0.56913920278701702</v>
      </c>
      <c r="G391" s="302">
        <v>0.39713707369133344</v>
      </c>
      <c r="H391" s="302">
        <f t="shared" si="128"/>
        <v>0.96627627647835046</v>
      </c>
      <c r="I391" s="303"/>
      <c r="J391" s="302">
        <v>0.36751231572503562</v>
      </c>
      <c r="K391" s="302">
        <v>0.40203336611693469</v>
      </c>
      <c r="L391" s="302">
        <f t="shared" si="129"/>
        <v>0.76954568184197036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9.1315276722747196</v>
      </c>
      <c r="C393" s="311">
        <f t="shared" ref="C393:D393" si="130">SUM(C383:C391)</f>
        <v>5.6934723277252806</v>
      </c>
      <c r="D393" s="311">
        <f t="shared" si="130"/>
        <v>14.825000000000001</v>
      </c>
      <c r="E393" s="311"/>
      <c r="F393" s="311">
        <f t="shared" ref="F393:H393" si="131">SUM(F383:F391)</f>
        <v>8.882829699685475</v>
      </c>
      <c r="G393" s="311">
        <f t="shared" si="131"/>
        <v>4.6631703003145404</v>
      </c>
      <c r="H393" s="311">
        <f t="shared" si="131"/>
        <v>13.546000000000014</v>
      </c>
      <c r="I393" s="311"/>
      <c r="J393" s="311">
        <f t="shared" ref="J393:L393" si="132">SUM(J383:J391)</f>
        <v>8.3749766923755828</v>
      </c>
      <c r="K393" s="311">
        <f t="shared" si="132"/>
        <v>4.8780233076243968</v>
      </c>
      <c r="L393" s="311">
        <f t="shared" si="132"/>
        <v>13.252999999999981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Stoke-on-Trent and Staffordshire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32.442234954050079</v>
      </c>
      <c r="C9" s="249">
        <f t="shared" ref="C9:D9" si="0">SUM(C26,C43,C60,C77,C94,C111,C128,C145,C162,C179,C196,C213,C230,C247,C264,C281,C298,C315,C332,C349,C366,C383)</f>
        <v>4.5963683140251597</v>
      </c>
      <c r="D9" s="249">
        <f t="shared" si="0"/>
        <v>7.4527698495069874</v>
      </c>
      <c r="E9" s="249">
        <f>SUM(B9:D9)</f>
        <v>44.491373117582221</v>
      </c>
      <c r="F9" s="238"/>
      <c r="G9" s="249">
        <f>SUM(G26,G43,G60,G77,G94,G111,G128,G145,G162,G179,G196,G213,G230,G247,G264,G281,G298,G315,G332,G349,G366,G383)</f>
        <v>35.777546626810562</v>
      </c>
      <c r="H9" s="249">
        <f t="shared" ref="H9:I9" si="1">SUM(H26,H43,H60,H77,H94,H111,H128,H145,H162,H179,H196,H213,H230,H247,H264,H281,H298,H315,H332,H349,H366,H383)</f>
        <v>7.0565013381981512</v>
      </c>
      <c r="I9" s="249">
        <f t="shared" si="1"/>
        <v>8.6973478316508572</v>
      </c>
      <c r="J9" s="249">
        <f>SUM(G9:I9)</f>
        <v>51.531395796659574</v>
      </c>
      <c r="K9" s="238"/>
      <c r="L9" s="249">
        <f>SUM(L26,L43,L60,L77,L94,L111,L128,L145,L162,L179,L196,L213,L230,L247,L264,L281,L298,L315,L332,L349,L366,L383)</f>
        <v>36.418155358054833</v>
      </c>
      <c r="M9" s="249">
        <f t="shared" ref="M9:N9" si="2">SUM(M26,M43,M60,M77,M94,M111,M128,M145,M162,M179,M196,M213,M230,M247,M264,M281,M298,M315,M332,M349,M366,M383)</f>
        <v>8.4393541351852797</v>
      </c>
      <c r="N9" s="249">
        <f t="shared" si="2"/>
        <v>9.54835359879009</v>
      </c>
      <c r="O9" s="249">
        <f>SUM(L9:N9)</f>
        <v>54.405863092030202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61.571298030764858</v>
      </c>
      <c r="C10" s="249">
        <f t="shared" si="3"/>
        <v>17.687771366802384</v>
      </c>
      <c r="D10" s="249">
        <f t="shared" si="3"/>
        <v>9.8730821184693021</v>
      </c>
      <c r="E10" s="249">
        <f t="shared" ref="E10:E17" si="4">SUM(B10:D10)</f>
        <v>89.132151516036544</v>
      </c>
      <c r="F10" s="238"/>
      <c r="G10" s="249">
        <f t="shared" ref="G10:I10" si="5">SUM(G27,G44,G61,G78,G95,G112,G129,G146,G163,G180,G197,G214,G231,G248,G265,G282,G299,G316,G333,G350,G367,G384)</f>
        <v>73.729995161412148</v>
      </c>
      <c r="H10" s="249">
        <f t="shared" si="5"/>
        <v>21.609000778779418</v>
      </c>
      <c r="I10" s="249">
        <f t="shared" si="5"/>
        <v>12.007133795727603</v>
      </c>
      <c r="J10" s="249">
        <f t="shared" ref="J10:J17" si="6">SUM(G10:I10)</f>
        <v>107.34612973591916</v>
      </c>
      <c r="K10" s="238"/>
      <c r="L10" s="249">
        <f t="shared" ref="L10:N10" si="7">SUM(L27,L44,L61,L78,L95,L112,L129,L146,L163,L180,L197,L214,L231,L248,L265,L282,L299,L316,L333,L350,L367,L384)</f>
        <v>90.139750550588175</v>
      </c>
      <c r="M10" s="249">
        <f t="shared" si="7"/>
        <v>26.199926927697536</v>
      </c>
      <c r="N10" s="249">
        <f t="shared" si="7"/>
        <v>11.340981976741539</v>
      </c>
      <c r="O10" s="249">
        <f t="shared" ref="O10:O17" si="8">SUM(L10:N10)</f>
        <v>127.68065945502724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38.641414582141678</v>
      </c>
      <c r="C11" s="249">
        <f t="shared" si="3"/>
        <v>12.020172197740704</v>
      </c>
      <c r="D11" s="249">
        <f t="shared" si="3"/>
        <v>8.3876307941342656</v>
      </c>
      <c r="E11" s="249">
        <f t="shared" si="4"/>
        <v>59.049217574016652</v>
      </c>
      <c r="F11" s="238"/>
      <c r="G11" s="249">
        <f t="shared" ref="G11:I11" si="9">SUM(G28,G45,G62,G79,G96,G113,G130,G147,G164,G181,G198,G215,G232,G249,G266,G283,G300,G317,G334,G351,G368,G385)</f>
        <v>43.101352159913311</v>
      </c>
      <c r="H11" s="249">
        <f t="shared" si="9"/>
        <v>13.905393416537825</v>
      </c>
      <c r="I11" s="249">
        <f t="shared" si="9"/>
        <v>8.0194318876346617</v>
      </c>
      <c r="J11" s="249">
        <f t="shared" si="6"/>
        <v>65.026177464085805</v>
      </c>
      <c r="K11" s="238"/>
      <c r="L11" s="249">
        <f t="shared" ref="L11:N11" si="10">SUM(L28,L45,L62,L79,L96,L113,L130,L147,L164,L181,L198,L215,L232,L249,L266,L283,L300,L317,L334,L351,L368,L385)</f>
        <v>50.117988387419722</v>
      </c>
      <c r="M11" s="249">
        <f t="shared" si="10"/>
        <v>17.933442568331472</v>
      </c>
      <c r="N11" s="249">
        <f t="shared" si="10"/>
        <v>8.5473109776103229</v>
      </c>
      <c r="O11" s="249">
        <f t="shared" si="8"/>
        <v>76.598741933361509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34.310036865152227</v>
      </c>
      <c r="C12" s="249">
        <f t="shared" si="3"/>
        <v>26.159628449632212</v>
      </c>
      <c r="D12" s="249">
        <f t="shared" si="3"/>
        <v>2.2248616129276102</v>
      </c>
      <c r="E12" s="249">
        <f t="shared" si="4"/>
        <v>62.694526927712047</v>
      </c>
      <c r="F12" s="238"/>
      <c r="G12" s="249">
        <f t="shared" ref="G12:I12" si="11">SUM(G29,G46,G63,G80,G97,G114,G131,G148,G165,G182,G199,G216,G233,G250,G267,G284,G301,G318,G335,G352,G369,G386)</f>
        <v>33.414808785197437</v>
      </c>
      <c r="H12" s="249">
        <f t="shared" si="11"/>
        <v>24.800556189377559</v>
      </c>
      <c r="I12" s="249">
        <f t="shared" si="11"/>
        <v>1.8243554788075707</v>
      </c>
      <c r="J12" s="249">
        <f t="shared" si="6"/>
        <v>60.039720453382564</v>
      </c>
      <c r="K12" s="238"/>
      <c r="L12" s="249">
        <f t="shared" ref="L12:N12" si="12">SUM(L29,L46,L63,L80,L97,L114,L131,L148,L165,L182,L199,L216,L233,L250,L267,L284,L301,L318,L335,L352,L369,L386)</f>
        <v>34.579407468185288</v>
      </c>
      <c r="M12" s="249">
        <f t="shared" si="12"/>
        <v>22.825004563824628</v>
      </c>
      <c r="N12" s="249">
        <f t="shared" si="12"/>
        <v>1.6270458595927864</v>
      </c>
      <c r="O12" s="249">
        <f t="shared" si="8"/>
        <v>59.031457891602699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40.898989866883532</v>
      </c>
      <c r="C13" s="249">
        <f t="shared" si="3"/>
        <v>5.9929654945264605</v>
      </c>
      <c r="D13" s="249">
        <f t="shared" si="3"/>
        <v>18.062446162761272</v>
      </c>
      <c r="E13" s="249">
        <f t="shared" si="4"/>
        <v>64.95440152417126</v>
      </c>
      <c r="F13" s="238"/>
      <c r="G13" s="249">
        <f t="shared" ref="G13:I13" si="13">SUM(G30,G47,G64,G81,G98,G115,G132,G149,G166,G183,G200,G217,G234,G251,G268,G285,G302,G319,G336,G353,G370,G387)</f>
        <v>32.740941794549713</v>
      </c>
      <c r="H13" s="249">
        <f t="shared" si="13"/>
        <v>4.6897571651675305</v>
      </c>
      <c r="I13" s="249">
        <f t="shared" si="13"/>
        <v>19.662151718843528</v>
      </c>
      <c r="J13" s="249">
        <f t="shared" si="6"/>
        <v>57.092850678560765</v>
      </c>
      <c r="K13" s="238"/>
      <c r="L13" s="249">
        <f t="shared" ref="L13:N13" si="14">SUM(L30,L47,L64,L81,L98,L115,L132,L149,L166,L183,L200,L217,L234,L251,L268,L285,L302,L319,L336,L353,L370,L387)</f>
        <v>26.476948382479819</v>
      </c>
      <c r="M13" s="249">
        <f t="shared" si="14"/>
        <v>5.8122284160570308</v>
      </c>
      <c r="N13" s="249">
        <f t="shared" si="14"/>
        <v>20.069343415785369</v>
      </c>
      <c r="O13" s="249">
        <f t="shared" si="8"/>
        <v>52.358520214322219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24.420611986189606</v>
      </c>
      <c r="C14" s="249">
        <f t="shared" si="3"/>
        <v>22.853389434859949</v>
      </c>
      <c r="D14" s="249">
        <f t="shared" si="3"/>
        <v>4.1697785537353047</v>
      </c>
      <c r="E14" s="249">
        <f t="shared" si="4"/>
        <v>51.44377997478486</v>
      </c>
      <c r="F14" s="238"/>
      <c r="G14" s="249">
        <f t="shared" ref="G14:I14" si="15">SUM(G31,G48,G65,G82,G99,G116,G133,G150,G167,G184,G201,G218,G235,G252,G269,G286,G303,G320,G337,G354,G371,G388)</f>
        <v>23.717347407640609</v>
      </c>
      <c r="H14" s="249">
        <f t="shared" si="15"/>
        <v>21.934513613021466</v>
      </c>
      <c r="I14" s="249">
        <f t="shared" si="15"/>
        <v>3.5903563945506223</v>
      </c>
      <c r="J14" s="249">
        <f t="shared" si="6"/>
        <v>49.2422174152127</v>
      </c>
      <c r="K14" s="238"/>
      <c r="L14" s="249">
        <f t="shared" ref="L14:N14" si="16">SUM(L31,L48,L65,L82,L99,L116,L133,L150,L167,L184,L201,L218,L235,L252,L269,L286,L303,L320,L337,L354,L371,L388)</f>
        <v>27.030239499110404</v>
      </c>
      <c r="M14" s="249">
        <f t="shared" si="16"/>
        <v>21.797962422199252</v>
      </c>
      <c r="N14" s="249">
        <f t="shared" si="16"/>
        <v>4.5884010491067935</v>
      </c>
      <c r="O14" s="249">
        <f t="shared" si="8"/>
        <v>53.416602970416449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15.493148210627465</v>
      </c>
      <c r="C15" s="249">
        <f t="shared" si="3"/>
        <v>25.895575306773218</v>
      </c>
      <c r="D15" s="249">
        <f t="shared" si="3"/>
        <v>2.6471646019358217</v>
      </c>
      <c r="E15" s="249">
        <f t="shared" si="4"/>
        <v>44.035888119336505</v>
      </c>
      <c r="F15" s="238"/>
      <c r="G15" s="249">
        <f t="shared" ref="G15:I15" si="17">SUM(G32,G49,G66,G83,G100,G117,G134,G151,G168,G185,G202,G219,G236,G253,G270,G287,G304,G321,G338,G355,G372,G389)</f>
        <v>14.234140142269647</v>
      </c>
      <c r="H15" s="249">
        <f t="shared" si="17"/>
        <v>24.558676868024843</v>
      </c>
      <c r="I15" s="249">
        <f t="shared" si="17"/>
        <v>1.7016498652962837</v>
      </c>
      <c r="J15" s="249">
        <f t="shared" si="6"/>
        <v>40.494466875590774</v>
      </c>
      <c r="K15" s="238"/>
      <c r="L15" s="249">
        <f t="shared" ref="L15:N15" si="18">SUM(L32,L49,L66,L83,L100,L117,L134,L151,L168,L185,L202,L219,L236,L253,L270,L287,L304,L321,L338,L355,L372,L389)</f>
        <v>14.705804418534477</v>
      </c>
      <c r="M15" s="249">
        <f t="shared" si="18"/>
        <v>25.601632052626783</v>
      </c>
      <c r="N15" s="249">
        <f t="shared" si="18"/>
        <v>1.4001501081308703</v>
      </c>
      <c r="O15" s="249">
        <f t="shared" si="8"/>
        <v>41.707586579292133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36.285036472894305</v>
      </c>
      <c r="C16" s="249">
        <f t="shared" si="3"/>
        <v>5.2300493139530984</v>
      </c>
      <c r="D16" s="249">
        <f t="shared" si="3"/>
        <v>5.6465978966088128</v>
      </c>
      <c r="E16" s="249">
        <f t="shared" si="4"/>
        <v>47.161683683456211</v>
      </c>
      <c r="F16" s="238"/>
      <c r="G16" s="249">
        <f t="shared" ref="G16:I16" si="19">SUM(G33,G50,G67,G84,G101,G118,G135,G152,G169,G186,G203,G220,G237,G254,G271,G288,G305,G322,G339,G356,G373,G390)</f>
        <v>29.861692718616084</v>
      </c>
      <c r="H16" s="249">
        <f t="shared" si="19"/>
        <v>7.0669446745441356</v>
      </c>
      <c r="I16" s="249">
        <f t="shared" si="19"/>
        <v>7.2159348092460496</v>
      </c>
      <c r="J16" s="249">
        <f t="shared" si="6"/>
        <v>44.144572202406266</v>
      </c>
      <c r="K16" s="238"/>
      <c r="L16" s="249">
        <f t="shared" ref="L16:N16" si="20">SUM(L33,L50,L67,L84,L101,L118,L135,L152,L169,L186,L203,L220,L237,L254,L271,L288,L305,L322,L339,L356,L373,L390)</f>
        <v>28.189167392256824</v>
      </c>
      <c r="M16" s="249">
        <f t="shared" si="20"/>
        <v>8.6563429662105271</v>
      </c>
      <c r="N16" s="249">
        <f t="shared" si="20"/>
        <v>9.1299767942095666</v>
      </c>
      <c r="O16" s="249">
        <f t="shared" si="8"/>
        <v>45.975487152676919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27.229155515874396</v>
      </c>
      <c r="C17" s="249">
        <f t="shared" si="3"/>
        <v>30.666014872792651</v>
      </c>
      <c r="D17" s="249">
        <f t="shared" si="3"/>
        <v>5.7228071742366904</v>
      </c>
      <c r="E17" s="249">
        <f t="shared" si="4"/>
        <v>63.617977562903739</v>
      </c>
      <c r="F17" s="238"/>
      <c r="G17" s="249">
        <f t="shared" ref="G17:I17" si="21">SUM(G34,G51,G68,G85,G102,G119,G136,G153,G170,G187,G204,G221,G238,G255,G272,G289,G306,G323,G340,G357,G374,G391)</f>
        <v>22.137952504669329</v>
      </c>
      <c r="H17" s="249">
        <f t="shared" si="21"/>
        <v>25.811355444586027</v>
      </c>
      <c r="I17" s="249">
        <f t="shared" si="21"/>
        <v>5.1601614289269691</v>
      </c>
      <c r="J17" s="249">
        <f t="shared" si="6"/>
        <v>53.109469378182325</v>
      </c>
      <c r="K17" s="238"/>
      <c r="L17" s="249">
        <f t="shared" ref="L17:N17" si="22">SUM(L34,L51,L68,L85,L102,L119,L136,L153,L170,L187,L204,L221,L238,L255,L272,L289,L306,L323,L340,L357,L374,L391)</f>
        <v>24.786198752136315</v>
      </c>
      <c r="M17" s="249">
        <f t="shared" si="22"/>
        <v>23.145477352075009</v>
      </c>
      <c r="N17" s="249">
        <f t="shared" si="22"/>
        <v>6.790404607058985</v>
      </c>
      <c r="O17" s="249">
        <f t="shared" si="8"/>
        <v>54.722080711270308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311.29192648457808</v>
      </c>
      <c r="C19" s="247">
        <f t="shared" ref="C19:O19" si="23">SUM(C9:C17)</f>
        <v>151.10193475110583</v>
      </c>
      <c r="D19" s="247">
        <f t="shared" si="23"/>
        <v>64.187138764316074</v>
      </c>
      <c r="E19" s="247">
        <f t="shared" si="23"/>
        <v>526.58100000000002</v>
      </c>
      <c r="F19" s="247"/>
      <c r="G19" s="247">
        <f t="shared" si="23"/>
        <v>308.71577730107884</v>
      </c>
      <c r="H19" s="247">
        <f t="shared" si="23"/>
        <v>151.43269948823695</v>
      </c>
      <c r="I19" s="247">
        <f t="shared" si="23"/>
        <v>67.878523210684151</v>
      </c>
      <c r="J19" s="247">
        <f t="shared" si="23"/>
        <v>528.02699999999993</v>
      </c>
      <c r="K19" s="247"/>
      <c r="L19" s="247">
        <f t="shared" si="23"/>
        <v>332.44366020876583</v>
      </c>
      <c r="M19" s="247">
        <f t="shared" si="23"/>
        <v>160.4113714042075</v>
      </c>
      <c r="N19" s="247">
        <f t="shared" si="23"/>
        <v>73.04196838702633</v>
      </c>
      <c r="O19" s="247">
        <f t="shared" si="23"/>
        <v>565.89699999999959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0.28457635741546722</v>
      </c>
      <c r="C26" s="302">
        <v>5.3197594265440878E-2</v>
      </c>
      <c r="D26" s="302">
        <v>0.10600538087393004</v>
      </c>
      <c r="E26" s="302">
        <f>SUM(B26:D26)</f>
        <v>0.44377933255483809</v>
      </c>
      <c r="F26" s="303"/>
      <c r="G26" s="302">
        <v>0.23649898532817484</v>
      </c>
      <c r="H26" s="302">
        <v>5.3050369399200549E-3</v>
      </c>
      <c r="I26" s="302">
        <v>8.5641981774558368E-2</v>
      </c>
      <c r="J26" s="302">
        <f>SUM(G26:I26)</f>
        <v>0.32744600404265323</v>
      </c>
      <c r="K26" s="303"/>
      <c r="L26" s="302">
        <v>0.2795286644498719</v>
      </c>
      <c r="M26" s="302">
        <v>4.0160280449657989E-3</v>
      </c>
      <c r="N26" s="302">
        <v>9.2111417079607849E-2</v>
      </c>
      <c r="O26" s="302">
        <f>SUM(L26:N26)</f>
        <v>0.37565610957444556</v>
      </c>
    </row>
    <row r="27" spans="1:15" s="236" customFormat="1" x14ac:dyDescent="0.2">
      <c r="A27" s="237" t="str">
        <f>name!E$5</f>
        <v>Professional occupations</v>
      </c>
      <c r="B27" s="302">
        <v>0.31244742947882875</v>
      </c>
      <c r="C27" s="302">
        <v>2.9352506634513911E-2</v>
      </c>
      <c r="D27" s="302">
        <v>2.6590289310773209E-2</v>
      </c>
      <c r="E27" s="302">
        <f t="shared" ref="E27:E34" si="24">SUM(B27:D27)</f>
        <v>0.36839022542411587</v>
      </c>
      <c r="F27" s="303"/>
      <c r="G27" s="302">
        <v>0.35378207225802871</v>
      </c>
      <c r="H27" s="302">
        <v>3.2207336512069776E-3</v>
      </c>
      <c r="I27" s="302">
        <v>1.9680126716018841E-2</v>
      </c>
      <c r="J27" s="302">
        <f t="shared" ref="J27:J34" si="25">SUM(G27:I27)</f>
        <v>0.37668293262525449</v>
      </c>
      <c r="K27" s="303"/>
      <c r="L27" s="302">
        <v>0.67227881677117618</v>
      </c>
      <c r="M27" s="302">
        <v>3.4326216315084244E-3</v>
      </c>
      <c r="N27" s="302">
        <v>1.9227047148060668E-2</v>
      </c>
      <c r="O27" s="302">
        <f t="shared" ref="O27:O34" si="26">SUM(L27:N27)</f>
        <v>0.69493848555074522</v>
      </c>
    </row>
    <row r="28" spans="1:15" s="236" customFormat="1" x14ac:dyDescent="0.2">
      <c r="A28" s="237" t="str">
        <f>name!E$6</f>
        <v>Associate professional occupations</v>
      </c>
      <c r="B28" s="302">
        <v>0.24213829513901805</v>
      </c>
      <c r="C28" s="302">
        <v>3.6861256460801607E-2</v>
      </c>
      <c r="D28" s="302">
        <v>1.1974540077223853E-2</v>
      </c>
      <c r="E28" s="302">
        <f t="shared" si="24"/>
        <v>0.29097409167704352</v>
      </c>
      <c r="F28" s="303"/>
      <c r="G28" s="302">
        <v>0.24010761481256762</v>
      </c>
      <c r="H28" s="302">
        <v>3.1855821070171366E-3</v>
      </c>
      <c r="I28" s="302">
        <v>8.9099290462157921E-3</v>
      </c>
      <c r="J28" s="302">
        <f t="shared" si="25"/>
        <v>0.25220312596580052</v>
      </c>
      <c r="K28" s="303"/>
      <c r="L28" s="302">
        <v>0.33800915519690528</v>
      </c>
      <c r="M28" s="302">
        <v>2.8938847213870094E-3</v>
      </c>
      <c r="N28" s="302">
        <v>1.2140597975815164E-2</v>
      </c>
      <c r="O28" s="302">
        <f t="shared" si="26"/>
        <v>0.35304363789410748</v>
      </c>
    </row>
    <row r="29" spans="1:15" s="236" customFormat="1" x14ac:dyDescent="0.2">
      <c r="A29" s="237" t="str">
        <f>name!E$7</f>
        <v>Administrative and secretarial occupations</v>
      </c>
      <c r="B29" s="302">
        <v>0.29223587826962433</v>
      </c>
      <c r="C29" s="302">
        <v>0.25549740603578763</v>
      </c>
      <c r="D29" s="302">
        <v>1.3685088387238122E-2</v>
      </c>
      <c r="E29" s="302">
        <f t="shared" si="24"/>
        <v>0.56141837269265005</v>
      </c>
      <c r="F29" s="303"/>
      <c r="G29" s="302">
        <v>0.26759519411118265</v>
      </c>
      <c r="H29" s="302">
        <v>1.7931020652288601E-2</v>
      </c>
      <c r="I29" s="302">
        <v>1.5728004386169253E-2</v>
      </c>
      <c r="J29" s="302">
        <f t="shared" si="25"/>
        <v>0.30125421914964046</v>
      </c>
      <c r="K29" s="303"/>
      <c r="L29" s="302">
        <v>0.27398867963247464</v>
      </c>
      <c r="M29" s="302">
        <v>1.0841755805560164E-2</v>
      </c>
      <c r="N29" s="302">
        <v>9.9577151553665085E-3</v>
      </c>
      <c r="O29" s="302">
        <f t="shared" si="26"/>
        <v>0.29478815059340135</v>
      </c>
    </row>
    <row r="30" spans="1:15" s="236" customFormat="1" x14ac:dyDescent="0.2">
      <c r="A30" s="237" t="str">
        <f>name!E$8</f>
        <v>Skilled trades occupations</v>
      </c>
      <c r="B30" s="302">
        <v>0.97705337396826164</v>
      </c>
      <c r="C30" s="302">
        <v>0.34533381315888734</v>
      </c>
      <c r="D30" s="302">
        <v>3.2055648827652026</v>
      </c>
      <c r="E30" s="302">
        <f t="shared" si="24"/>
        <v>4.5279520698923514</v>
      </c>
      <c r="F30" s="303"/>
      <c r="G30" s="302">
        <v>0.55879586372626455</v>
      </c>
      <c r="H30" s="302">
        <v>1.8025115472071307E-2</v>
      </c>
      <c r="I30" s="302">
        <v>2.0517054575686484</v>
      </c>
      <c r="J30" s="302">
        <f>SUM(G30:I30)</f>
        <v>2.6285264367669843</v>
      </c>
      <c r="K30" s="303"/>
      <c r="L30" s="302">
        <v>0.45538121401308973</v>
      </c>
      <c r="M30" s="302">
        <v>1.7481109500021279E-2</v>
      </c>
      <c r="N30" s="302">
        <v>1.9437878063934866</v>
      </c>
      <c r="O30" s="302">
        <f t="shared" si="26"/>
        <v>2.4166501299065977</v>
      </c>
    </row>
    <row r="31" spans="1:15" s="236" customFormat="1" x14ac:dyDescent="0.2">
      <c r="A31" s="237" t="str">
        <f>name!E$9</f>
        <v>Caring, leisure and other service occupations</v>
      </c>
      <c r="B31" s="302">
        <v>0.25804040695613095</v>
      </c>
      <c r="C31" s="302">
        <v>0.11581631972885983</v>
      </c>
      <c r="D31" s="302">
        <v>2.5189628682757877E-2</v>
      </c>
      <c r="E31" s="302">
        <f t="shared" si="24"/>
        <v>0.39904635536774868</v>
      </c>
      <c r="F31" s="303"/>
      <c r="G31" s="302">
        <v>0.1933946389308932</v>
      </c>
      <c r="H31" s="302">
        <v>8.425272842655188E-3</v>
      </c>
      <c r="I31" s="302">
        <v>1.7465438313886791E-2</v>
      </c>
      <c r="J31" s="302">
        <f t="shared" si="25"/>
        <v>0.21928535008743516</v>
      </c>
      <c r="K31" s="303"/>
      <c r="L31" s="302">
        <v>0.20523817364280655</v>
      </c>
      <c r="M31" s="302">
        <v>5.2347841790010936E-3</v>
      </c>
      <c r="N31" s="302">
        <v>2.2739965647797421E-2</v>
      </c>
      <c r="O31" s="302">
        <f t="shared" si="26"/>
        <v>0.23321292346960507</v>
      </c>
    </row>
    <row r="32" spans="1:15" s="236" customFormat="1" x14ac:dyDescent="0.2">
      <c r="A32" s="237" t="str">
        <f>name!E$10</f>
        <v>Sales and customer service occupations</v>
      </c>
      <c r="B32" s="302">
        <v>8.5951983518438912E-2</v>
      </c>
      <c r="C32" s="302">
        <v>5.7621328012087643E-2</v>
      </c>
      <c r="D32" s="302">
        <v>2.9765814501384488E-2</v>
      </c>
      <c r="E32" s="302">
        <f t="shared" si="24"/>
        <v>0.17333912603191104</v>
      </c>
      <c r="F32" s="303"/>
      <c r="G32" s="302">
        <v>6.7448129173103236E-2</v>
      </c>
      <c r="H32" s="302">
        <v>3.8695646625105423E-3</v>
      </c>
      <c r="I32" s="302">
        <v>1.8871028240301749E-2</v>
      </c>
      <c r="J32" s="302">
        <f t="shared" si="25"/>
        <v>9.0188722075915523E-2</v>
      </c>
      <c r="K32" s="303"/>
      <c r="L32" s="302">
        <v>7.4709040509408201E-2</v>
      </c>
      <c r="M32" s="302">
        <v>2.9230059282066303E-3</v>
      </c>
      <c r="N32" s="302">
        <v>1.3932499362243136E-2</v>
      </c>
      <c r="O32" s="302">
        <f t="shared" si="26"/>
        <v>9.1564545799857969E-2</v>
      </c>
    </row>
    <row r="33" spans="1:15" s="236" customFormat="1" x14ac:dyDescent="0.2">
      <c r="A33" s="237" t="str">
        <f>name!E$11</f>
        <v>Process, plant and machine operatives</v>
      </c>
      <c r="B33" s="302">
        <v>0.2596457022838114</v>
      </c>
      <c r="C33" s="302">
        <v>6.6013868867154157E-2</v>
      </c>
      <c r="D33" s="302">
        <v>1.6958636723947176E-2</v>
      </c>
      <c r="E33" s="302">
        <f t="shared" si="24"/>
        <v>0.34261820787491271</v>
      </c>
      <c r="F33" s="303"/>
      <c r="G33" s="302">
        <v>0.13634737271303507</v>
      </c>
      <c r="H33" s="302">
        <v>4.2740607001450779E-3</v>
      </c>
      <c r="I33" s="302">
        <v>1.3186788973589183E-2</v>
      </c>
      <c r="J33" s="302">
        <f t="shared" si="25"/>
        <v>0.15380822238676933</v>
      </c>
      <c r="K33" s="303"/>
      <c r="L33" s="302">
        <v>9.5484762255564112E-2</v>
      </c>
      <c r="M33" s="302">
        <v>5.3576218708787935E-3</v>
      </c>
      <c r="N33" s="302">
        <v>2.2364905653165075E-2</v>
      </c>
      <c r="O33" s="302">
        <f t="shared" si="26"/>
        <v>0.12320728977960799</v>
      </c>
    </row>
    <row r="34" spans="1:15" s="236" customFormat="1" x14ac:dyDescent="0.2">
      <c r="A34" s="237" t="str">
        <f>name!E$12</f>
        <v>Elementary occupations</v>
      </c>
      <c r="B34" s="302">
        <v>0.83928767765614853</v>
      </c>
      <c r="C34" s="302">
        <v>0.32286742149699088</v>
      </c>
      <c r="D34" s="302">
        <v>0.15732711933127785</v>
      </c>
      <c r="E34" s="302">
        <f t="shared" si="24"/>
        <v>1.319482218484417</v>
      </c>
      <c r="F34" s="303"/>
      <c r="G34" s="302">
        <v>0.42666010216072958</v>
      </c>
      <c r="H34" s="302">
        <v>1.9165951743657792E-2</v>
      </c>
      <c r="I34" s="302">
        <v>8.1778932995156428E-2</v>
      </c>
      <c r="J34" s="302">
        <f t="shared" si="25"/>
        <v>0.52760498689954383</v>
      </c>
      <c r="K34" s="303"/>
      <c r="L34" s="302">
        <v>0.37778114169365462</v>
      </c>
      <c r="M34" s="302">
        <v>3.0481498236284797E-2</v>
      </c>
      <c r="N34" s="302">
        <v>0.12067608750168717</v>
      </c>
      <c r="O34" s="302">
        <f t="shared" si="26"/>
        <v>0.52893872743162662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3.5513771046857299</v>
      </c>
      <c r="C36" s="311">
        <f t="shared" ref="C36:O36" si="27">SUM(C26:C34)</f>
        <v>1.2825615146605238</v>
      </c>
      <c r="D36" s="311">
        <f t="shared" si="27"/>
        <v>3.5930613806537348</v>
      </c>
      <c r="E36" s="311">
        <f t="shared" si="27"/>
        <v>8.4269999999999889</v>
      </c>
      <c r="F36" s="311"/>
      <c r="G36" s="311">
        <f t="shared" si="27"/>
        <v>2.4806299732139796</v>
      </c>
      <c r="H36" s="311">
        <f t="shared" si="27"/>
        <v>8.340233877147267E-2</v>
      </c>
      <c r="I36" s="311">
        <f t="shared" si="27"/>
        <v>2.3129676880145449</v>
      </c>
      <c r="J36" s="311">
        <f t="shared" si="27"/>
        <v>4.8769999999999962</v>
      </c>
      <c r="K36" s="311"/>
      <c r="L36" s="311">
        <f t="shared" si="27"/>
        <v>2.7723996481649511</v>
      </c>
      <c r="M36" s="311">
        <f t="shared" si="27"/>
        <v>8.2662309917813995E-2</v>
      </c>
      <c r="N36" s="311">
        <f t="shared" si="27"/>
        <v>2.2569380419172296</v>
      </c>
      <c r="O36" s="311">
        <f t="shared" si="27"/>
        <v>5.1119999999999948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2.8032355991731976E-2</v>
      </c>
      <c r="C43" s="302">
        <v>1.1813791470373265E-4</v>
      </c>
      <c r="D43" s="302">
        <v>2.2646650037161195E-2</v>
      </c>
      <c r="E43" s="302">
        <f>SUM(B43:D43)</f>
        <v>5.0797143943596905E-2</v>
      </c>
      <c r="F43" s="303"/>
      <c r="G43" s="302">
        <v>0.12163597610896183</v>
      </c>
      <c r="H43" s="302">
        <v>1.5337918463353549E-3</v>
      </c>
      <c r="I43" s="302">
        <v>0</v>
      </c>
      <c r="J43" s="302">
        <f>SUM(G43:I43)</f>
        <v>0.12316976795529719</v>
      </c>
      <c r="K43" s="303"/>
      <c r="L43" s="302">
        <v>5.5808565010616873E-2</v>
      </c>
      <c r="M43" s="302">
        <v>8.0922913456851352E-4</v>
      </c>
      <c r="N43" s="302">
        <v>0</v>
      </c>
      <c r="O43" s="302">
        <f>SUM(L43:N43)</f>
        <v>5.6617794145185384E-2</v>
      </c>
    </row>
    <row r="44" spans="1:15" s="236" customFormat="1" x14ac:dyDescent="0.2">
      <c r="A44" s="237" t="str">
        <f>name!E$5</f>
        <v>Professional occupations</v>
      </c>
      <c r="B44" s="302">
        <v>3.0918366508247606E-2</v>
      </c>
      <c r="C44" s="302">
        <v>4.6409994483935887E-4</v>
      </c>
      <c r="D44" s="302">
        <v>1.7314335279902636E-2</v>
      </c>
      <c r="E44" s="302">
        <f t="shared" ref="E44:E51" si="28">SUM(B44:D44)</f>
        <v>4.8696801732989604E-2</v>
      </c>
      <c r="F44" s="303"/>
      <c r="G44" s="302">
        <v>0.13225666146746407</v>
      </c>
      <c r="H44" s="302">
        <v>3.9161454022009438E-3</v>
      </c>
      <c r="I44" s="302">
        <v>0</v>
      </c>
      <c r="J44" s="302">
        <f t="shared" ref="J44:J46" si="29">SUM(G44:I44)</f>
        <v>0.13617280686966501</v>
      </c>
      <c r="K44" s="303"/>
      <c r="L44" s="302">
        <v>6.9151423437907145E-2</v>
      </c>
      <c r="M44" s="302">
        <v>2.0196863591339089E-3</v>
      </c>
      <c r="N44" s="302">
        <v>0</v>
      </c>
      <c r="O44" s="302">
        <f t="shared" ref="O44:O51" si="30">SUM(L44:N44)</f>
        <v>7.1171109797041054E-2</v>
      </c>
    </row>
    <row r="45" spans="1:15" s="236" customFormat="1" x14ac:dyDescent="0.2">
      <c r="A45" s="237" t="str">
        <f>name!E$6</f>
        <v>Associate professional occupations</v>
      </c>
      <c r="B45" s="302">
        <v>2.4076014858109111E-2</v>
      </c>
      <c r="C45" s="302">
        <v>2.890674076586087E-4</v>
      </c>
      <c r="D45" s="302">
        <v>9.8473896004981683E-3</v>
      </c>
      <c r="E45" s="302">
        <f t="shared" si="28"/>
        <v>3.4212471866265887E-2</v>
      </c>
      <c r="F45" s="303"/>
      <c r="G45" s="302">
        <v>0.11963124606379893</v>
      </c>
      <c r="H45" s="302">
        <v>2.268777737573488E-3</v>
      </c>
      <c r="I45" s="302">
        <v>0</v>
      </c>
      <c r="J45" s="302">
        <f t="shared" si="29"/>
        <v>0.12190002380137242</v>
      </c>
      <c r="K45" s="303"/>
      <c r="L45" s="302">
        <v>5.6030498789671569E-2</v>
      </c>
      <c r="M45" s="302">
        <v>1.0438190935901023E-3</v>
      </c>
      <c r="N45" s="302">
        <v>0</v>
      </c>
      <c r="O45" s="302">
        <f t="shared" si="30"/>
        <v>5.7074317883261672E-2</v>
      </c>
    </row>
    <row r="46" spans="1:15" s="236" customFormat="1" x14ac:dyDescent="0.2">
      <c r="A46" s="237" t="str">
        <f>name!E$7</f>
        <v>Administrative and secretarial occupations</v>
      </c>
      <c r="B46" s="302">
        <v>4.0463940169710106E-3</v>
      </c>
      <c r="C46" s="302">
        <v>5.9154605857679714E-4</v>
      </c>
      <c r="D46" s="302">
        <v>4.5910548501280728E-3</v>
      </c>
      <c r="E46" s="302">
        <f t="shared" si="28"/>
        <v>9.2289949256758805E-3</v>
      </c>
      <c r="F46" s="303"/>
      <c r="G46" s="302">
        <v>3.8584769755206437E-2</v>
      </c>
      <c r="H46" s="302">
        <v>3.3069650072327316E-3</v>
      </c>
      <c r="I46" s="302">
        <v>0</v>
      </c>
      <c r="J46" s="302">
        <f t="shared" si="29"/>
        <v>4.1891734762439167E-2</v>
      </c>
      <c r="K46" s="303"/>
      <c r="L46" s="302">
        <v>1.7819847020778885E-2</v>
      </c>
      <c r="M46" s="302">
        <v>1.2959677347292474E-3</v>
      </c>
      <c r="N46" s="302">
        <v>0</v>
      </c>
      <c r="O46" s="302">
        <f t="shared" si="30"/>
        <v>1.9115814755508134E-2</v>
      </c>
    </row>
    <row r="47" spans="1:15" s="236" customFormat="1" x14ac:dyDescent="0.2">
      <c r="A47" s="237" t="str">
        <f>name!E$8</f>
        <v>Skilled trades occupations</v>
      </c>
      <c r="B47" s="302">
        <v>4.0926103015712145E-2</v>
      </c>
      <c r="C47" s="302">
        <v>1.0647338909378998E-4</v>
      </c>
      <c r="D47" s="302">
        <v>4.2946876801475402E-2</v>
      </c>
      <c r="E47" s="302">
        <f t="shared" si="28"/>
        <v>8.3979453206281335E-2</v>
      </c>
      <c r="F47" s="303"/>
      <c r="G47" s="302">
        <v>0.12637088259722579</v>
      </c>
      <c r="H47" s="302">
        <v>9.4143823503645195E-4</v>
      </c>
      <c r="I47" s="302">
        <v>0</v>
      </c>
      <c r="J47" s="302">
        <f>SUM(G47:I47)</f>
        <v>0.12731232083226224</v>
      </c>
      <c r="K47" s="303"/>
      <c r="L47" s="302">
        <v>4.4121546661654007E-2</v>
      </c>
      <c r="M47" s="302">
        <v>8.2411536875312509E-4</v>
      </c>
      <c r="N47" s="302">
        <v>0</v>
      </c>
      <c r="O47" s="302">
        <f t="shared" si="30"/>
        <v>4.4945662030407132E-2</v>
      </c>
    </row>
    <row r="48" spans="1:15" s="236" customFormat="1" x14ac:dyDescent="0.2">
      <c r="A48" s="237" t="str">
        <f>name!E$9</f>
        <v>Caring, leisure and other service occupations</v>
      </c>
      <c r="B48" s="302">
        <v>5.5454272325240247E-3</v>
      </c>
      <c r="C48" s="302">
        <v>5.7117288943442216E-4</v>
      </c>
      <c r="D48" s="302">
        <v>1.3649328927371621E-3</v>
      </c>
      <c r="E48" s="302">
        <f t="shared" si="28"/>
        <v>7.4815330146956087E-3</v>
      </c>
      <c r="F48" s="303"/>
      <c r="G48" s="302">
        <v>1.4647481002498634E-2</v>
      </c>
      <c r="H48" s="302">
        <v>3.0485101656315952E-3</v>
      </c>
      <c r="I48" s="302">
        <v>0</v>
      </c>
      <c r="J48" s="302">
        <f t="shared" ref="J48:J51" si="31">SUM(G48:I48)</f>
        <v>1.769599116813023E-2</v>
      </c>
      <c r="K48" s="303"/>
      <c r="L48" s="302">
        <v>5.8156221773444806E-3</v>
      </c>
      <c r="M48" s="302">
        <v>1.1113949068442858E-3</v>
      </c>
      <c r="N48" s="302">
        <v>0</v>
      </c>
      <c r="O48" s="302">
        <f t="shared" si="30"/>
        <v>6.9270170841887659E-3</v>
      </c>
    </row>
    <row r="49" spans="1:15" s="236" customFormat="1" x14ac:dyDescent="0.2">
      <c r="A49" s="237" t="str">
        <f>name!E$10</f>
        <v>Sales and customer service occupations</v>
      </c>
      <c r="B49" s="302">
        <v>3.5086755267270489E-3</v>
      </c>
      <c r="C49" s="302">
        <v>6.4301572639769821E-4</v>
      </c>
      <c r="D49" s="302">
        <v>3.2612899286090587E-3</v>
      </c>
      <c r="E49" s="302">
        <f t="shared" si="28"/>
        <v>7.4129811817338059E-3</v>
      </c>
      <c r="F49" s="303"/>
      <c r="G49" s="302">
        <v>1.502084230454147E-2</v>
      </c>
      <c r="H49" s="302">
        <v>3.6256883740601281E-3</v>
      </c>
      <c r="I49" s="302">
        <v>0</v>
      </c>
      <c r="J49" s="302">
        <f t="shared" si="31"/>
        <v>1.8646530678601596E-2</v>
      </c>
      <c r="K49" s="303"/>
      <c r="L49" s="302">
        <v>7.0733247916895314E-3</v>
      </c>
      <c r="M49" s="302">
        <v>1.678163667848172E-3</v>
      </c>
      <c r="N49" s="302">
        <v>0</v>
      </c>
      <c r="O49" s="302">
        <f t="shared" si="30"/>
        <v>8.751488459537703E-3</v>
      </c>
    </row>
    <row r="50" spans="1:15" s="236" customFormat="1" x14ac:dyDescent="0.2">
      <c r="A50" s="237" t="str">
        <f>name!E$11</f>
        <v>Process, plant and machine operatives</v>
      </c>
      <c r="B50" s="302">
        <v>2.8199617138474749E-2</v>
      </c>
      <c r="C50" s="302">
        <v>1.4942306678958976E-4</v>
      </c>
      <c r="D50" s="302">
        <v>2.6562646792365974E-2</v>
      </c>
      <c r="E50" s="302">
        <f t="shared" si="28"/>
        <v>5.4911686997630313E-2</v>
      </c>
      <c r="F50" s="303"/>
      <c r="G50" s="302">
        <v>7.6407625355523603E-2</v>
      </c>
      <c r="H50" s="302">
        <v>2.377842874867744E-3</v>
      </c>
      <c r="I50" s="302">
        <v>0</v>
      </c>
      <c r="J50" s="302">
        <f t="shared" si="31"/>
        <v>7.8785468230391342E-2</v>
      </c>
      <c r="K50" s="303"/>
      <c r="L50" s="302">
        <v>2.124477129592579E-2</v>
      </c>
      <c r="M50" s="302">
        <v>1.2449449191901897E-3</v>
      </c>
      <c r="N50" s="302">
        <v>0</v>
      </c>
      <c r="O50" s="302">
        <f t="shared" si="30"/>
        <v>2.248971621511598E-2</v>
      </c>
    </row>
    <row r="51" spans="1:15" s="236" customFormat="1" x14ac:dyDescent="0.2">
      <c r="A51" s="237" t="str">
        <f>name!E$12</f>
        <v>Elementary occupations</v>
      </c>
      <c r="B51" s="302">
        <v>2.8201682417708742E-3</v>
      </c>
      <c r="C51" s="302">
        <v>6.7378297012854254E-4</v>
      </c>
      <c r="D51" s="302">
        <v>6.4784981919231835E-2</v>
      </c>
      <c r="E51" s="302">
        <f t="shared" si="28"/>
        <v>6.8278933131131259E-2</v>
      </c>
      <c r="F51" s="303"/>
      <c r="G51" s="302">
        <v>6.4181334351195215E-3</v>
      </c>
      <c r="H51" s="302">
        <v>3.007222266722431E-3</v>
      </c>
      <c r="I51" s="302">
        <v>0</v>
      </c>
      <c r="J51" s="302">
        <f t="shared" si="31"/>
        <v>9.4253557018419525E-3</v>
      </c>
      <c r="K51" s="303"/>
      <c r="L51" s="302">
        <v>1.6161007276665766E-3</v>
      </c>
      <c r="M51" s="302">
        <v>1.2909789020875352E-3</v>
      </c>
      <c r="N51" s="302">
        <v>0</v>
      </c>
      <c r="O51" s="302">
        <f t="shared" si="30"/>
        <v>2.9070796297541116E-3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0.16807312253026852</v>
      </c>
      <c r="C53" s="311">
        <f t="shared" ref="C53:E53" si="32">SUM(C43:C51)</f>
        <v>3.60671936762254E-3</v>
      </c>
      <c r="D53" s="311">
        <f t="shared" si="32"/>
        <v>0.19332015810210951</v>
      </c>
      <c r="E53" s="311">
        <f t="shared" si="32"/>
        <v>0.3650000000000006</v>
      </c>
      <c r="F53" s="311"/>
      <c r="G53" s="311">
        <f t="shared" ref="G53:J53" si="33">SUM(G43:G51)</f>
        <v>0.65097361809034038</v>
      </c>
      <c r="H53" s="311">
        <f t="shared" si="33"/>
        <v>2.4026381909660867E-2</v>
      </c>
      <c r="I53" s="311">
        <f t="shared" si="33"/>
        <v>0</v>
      </c>
      <c r="J53" s="311">
        <f t="shared" si="33"/>
        <v>0.67500000000000115</v>
      </c>
      <c r="K53" s="311"/>
      <c r="L53" s="311">
        <f t="shared" ref="L53:O53" si="34">SUM(L43:L51)</f>
        <v>0.27868169991325487</v>
      </c>
      <c r="M53" s="311">
        <f t="shared" si="34"/>
        <v>1.131830008674508E-2</v>
      </c>
      <c r="N53" s="311">
        <f t="shared" si="34"/>
        <v>0</v>
      </c>
      <c r="O53" s="311">
        <f t="shared" si="34"/>
        <v>0.28999999999999992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0.44995749099312166</v>
      </c>
      <c r="C60" s="302">
        <v>2.4181809384775516E-2</v>
      </c>
      <c r="D60" s="302">
        <v>5.9309099735884871E-2</v>
      </c>
      <c r="E60" s="302">
        <f>SUM(B60:D60)</f>
        <v>0.53344840011378203</v>
      </c>
      <c r="F60" s="303"/>
      <c r="G60" s="302">
        <v>0.52034819453279568</v>
      </c>
      <c r="H60" s="302">
        <v>4.479692286409373E-2</v>
      </c>
      <c r="I60" s="302">
        <v>3.1888775976743437E-2</v>
      </c>
      <c r="J60" s="302">
        <f>SUM(G60:I60)</f>
        <v>0.59703389337363288</v>
      </c>
      <c r="K60" s="303"/>
      <c r="L60" s="302">
        <v>0.47859010170128446</v>
      </c>
      <c r="M60" s="302">
        <v>3.7294275780248839E-2</v>
      </c>
      <c r="N60" s="302">
        <v>3.3153411888951601E-2</v>
      </c>
      <c r="O60" s="302">
        <f>SUM(L60:N60)</f>
        <v>0.54903778937048486</v>
      </c>
    </row>
    <row r="61" spans="1:15" s="236" customFormat="1" x14ac:dyDescent="0.2">
      <c r="A61" s="237" t="str">
        <f>name!E$5</f>
        <v>Professional occupations</v>
      </c>
      <c r="B61" s="302">
        <v>0.44295480780016566</v>
      </c>
      <c r="C61" s="302">
        <v>2.3309488417829323E-2</v>
      </c>
      <c r="D61" s="302">
        <v>3.5859653841087219E-2</v>
      </c>
      <c r="E61" s="302">
        <f t="shared" ref="E61:E68" si="35">SUM(B61:D61)</f>
        <v>0.50212395005908217</v>
      </c>
      <c r="F61" s="303"/>
      <c r="G61" s="302">
        <v>0.58297311302930577</v>
      </c>
      <c r="H61" s="302">
        <v>3.3868177748063638E-2</v>
      </c>
      <c r="I61" s="302">
        <v>2.6604011264905105E-2</v>
      </c>
      <c r="J61" s="302">
        <f t="shared" ref="J61:J63" si="36">SUM(G61:I61)</f>
        <v>0.64344530204227446</v>
      </c>
      <c r="K61" s="303"/>
      <c r="L61" s="302">
        <v>0.77080225254088208</v>
      </c>
      <c r="M61" s="302">
        <v>3.0466179616926763E-2</v>
      </c>
      <c r="N61" s="302">
        <v>1.785648566242605E-2</v>
      </c>
      <c r="O61" s="302">
        <f t="shared" ref="O61:O68" si="37">SUM(L61:N61)</f>
        <v>0.81912491782023489</v>
      </c>
    </row>
    <row r="62" spans="1:15" s="236" customFormat="1" x14ac:dyDescent="0.2">
      <c r="A62" s="237" t="str">
        <f>name!E$6</f>
        <v>Associate professional occupations</v>
      </c>
      <c r="B62" s="302">
        <v>0.58955791958652892</v>
      </c>
      <c r="C62" s="302">
        <v>4.4661071006339981E-2</v>
      </c>
      <c r="D62" s="302">
        <v>2.6275495725560857E-2</v>
      </c>
      <c r="E62" s="302">
        <f t="shared" si="35"/>
        <v>0.66049448631842977</v>
      </c>
      <c r="F62" s="303"/>
      <c r="G62" s="302">
        <v>0.70188099916514268</v>
      </c>
      <c r="H62" s="302">
        <v>5.5498685896990821E-2</v>
      </c>
      <c r="I62" s="302">
        <v>1.4878930598629906E-2</v>
      </c>
      <c r="J62" s="302">
        <f t="shared" si="36"/>
        <v>0.77225861566076337</v>
      </c>
      <c r="K62" s="303"/>
      <c r="L62" s="302">
        <v>0.74784576039823514</v>
      </c>
      <c r="M62" s="302">
        <v>3.9740634487861567E-2</v>
      </c>
      <c r="N62" s="302">
        <v>1.1968871504603207E-2</v>
      </c>
      <c r="O62" s="302">
        <f t="shared" si="37"/>
        <v>0.79955526639069996</v>
      </c>
    </row>
    <row r="63" spans="1:15" s="236" customFormat="1" x14ac:dyDescent="0.2">
      <c r="A63" s="237" t="str">
        <f>name!E$7</f>
        <v>Administrative and secretarial occupations</v>
      </c>
      <c r="B63" s="302">
        <v>0.43545749653737015</v>
      </c>
      <c r="C63" s="302">
        <v>9.083886840537142E-2</v>
      </c>
      <c r="D63" s="302">
        <v>1.5643770838439357E-2</v>
      </c>
      <c r="E63" s="302">
        <f t="shared" si="35"/>
        <v>0.54194013578118094</v>
      </c>
      <c r="F63" s="303"/>
      <c r="G63" s="302">
        <v>0.45447345878368961</v>
      </c>
      <c r="H63" s="302">
        <v>8.3024189135825738E-2</v>
      </c>
      <c r="I63" s="302">
        <v>8.8658213472412109E-3</v>
      </c>
      <c r="J63" s="302">
        <f t="shared" si="36"/>
        <v>0.54636346926675661</v>
      </c>
      <c r="K63" s="303"/>
      <c r="L63" s="302">
        <v>0.48468688557793443</v>
      </c>
      <c r="M63" s="302">
        <v>4.1636586472921649E-2</v>
      </c>
      <c r="N63" s="302">
        <v>8.8693518249307809E-3</v>
      </c>
      <c r="O63" s="302">
        <f t="shared" si="37"/>
        <v>0.53519282387578682</v>
      </c>
    </row>
    <row r="64" spans="1:15" s="236" customFormat="1" x14ac:dyDescent="0.2">
      <c r="A64" s="237" t="str">
        <f>name!E$8</f>
        <v>Skilled trades occupations</v>
      </c>
      <c r="B64" s="302">
        <v>1.0067652727068193</v>
      </c>
      <c r="C64" s="302">
        <v>7.5762616054347268E-2</v>
      </c>
      <c r="D64" s="302">
        <v>0.17580186598236203</v>
      </c>
      <c r="E64" s="302">
        <f t="shared" si="35"/>
        <v>1.2583297547435284</v>
      </c>
      <c r="F64" s="303"/>
      <c r="G64" s="302">
        <v>0.73769429003435316</v>
      </c>
      <c r="H64" s="302">
        <v>6.9212067789535703E-2</v>
      </c>
      <c r="I64" s="302">
        <v>5.4453840739188686E-2</v>
      </c>
      <c r="J64" s="302">
        <f>SUM(G64:I64)</f>
        <v>0.86136019856307755</v>
      </c>
      <c r="K64" s="303"/>
      <c r="L64" s="302">
        <v>0.61056914277231478</v>
      </c>
      <c r="M64" s="302">
        <v>6.065278669344612E-2</v>
      </c>
      <c r="N64" s="302">
        <v>4.7583172893966248E-2</v>
      </c>
      <c r="O64" s="302">
        <f t="shared" si="37"/>
        <v>0.71880510235972717</v>
      </c>
    </row>
    <row r="65" spans="1:15" s="236" customFormat="1" x14ac:dyDescent="0.2">
      <c r="A65" s="237" t="str">
        <f>name!E$9</f>
        <v>Caring, leisure and other service occupations</v>
      </c>
      <c r="B65" s="302">
        <v>5.7418134684351627E-2</v>
      </c>
      <c r="C65" s="302">
        <v>9.2807341368410616E-3</v>
      </c>
      <c r="D65" s="302">
        <v>9.8248070638883161E-3</v>
      </c>
      <c r="E65" s="302">
        <f t="shared" si="35"/>
        <v>7.6523675885081008E-2</v>
      </c>
      <c r="F65" s="303"/>
      <c r="G65" s="302">
        <v>6.3982040287789005E-2</v>
      </c>
      <c r="H65" s="302">
        <v>9.9162566054897209E-3</v>
      </c>
      <c r="I65" s="302">
        <v>8.8560023223028458E-3</v>
      </c>
      <c r="J65" s="302">
        <f t="shared" ref="J65:J68" si="38">SUM(G65:I65)</f>
        <v>8.2754299215581584E-2</v>
      </c>
      <c r="K65" s="303"/>
      <c r="L65" s="302">
        <v>5.9436227550445489E-2</v>
      </c>
      <c r="M65" s="302">
        <v>6.6614679493019113E-3</v>
      </c>
      <c r="N65" s="302">
        <v>1.0603445387019138E-2</v>
      </c>
      <c r="O65" s="302">
        <f t="shared" si="37"/>
        <v>7.6701140886766536E-2</v>
      </c>
    </row>
    <row r="66" spans="1:15" s="236" customFormat="1" x14ac:dyDescent="0.2">
      <c r="A66" s="237" t="str">
        <f>name!E$10</f>
        <v>Sales and customer service occupations</v>
      </c>
      <c r="B66" s="302">
        <v>0.11572526777303517</v>
      </c>
      <c r="C66" s="302">
        <v>7.9693542907981904E-2</v>
      </c>
      <c r="D66" s="302">
        <v>1.6304303981119459E-2</v>
      </c>
      <c r="E66" s="302">
        <f t="shared" si="35"/>
        <v>0.21172311466213653</v>
      </c>
      <c r="F66" s="303"/>
      <c r="G66" s="302">
        <v>0.1134178749444353</v>
      </c>
      <c r="H66" s="302">
        <v>7.4919109488200908E-2</v>
      </c>
      <c r="I66" s="302">
        <v>8.6761755438006342E-3</v>
      </c>
      <c r="J66" s="302">
        <f t="shared" si="38"/>
        <v>0.19701315997643681</v>
      </c>
      <c r="K66" s="303"/>
      <c r="L66" s="302">
        <v>0.12313963089218044</v>
      </c>
      <c r="M66" s="302">
        <v>5.2408391140384973E-2</v>
      </c>
      <c r="N66" s="302">
        <v>7.3517763475995966E-3</v>
      </c>
      <c r="O66" s="302">
        <f t="shared" si="37"/>
        <v>0.18289979838016501</v>
      </c>
    </row>
    <row r="67" spans="1:15" s="236" customFormat="1" x14ac:dyDescent="0.2">
      <c r="A67" s="237" t="str">
        <f>name!E$11</f>
        <v>Process, plant and machine operatives</v>
      </c>
      <c r="B67" s="302">
        <v>2.7346763270932759</v>
      </c>
      <c r="C67" s="302">
        <v>0.34287459660372427</v>
      </c>
      <c r="D67" s="302">
        <v>5.2630355109681136E-2</v>
      </c>
      <c r="E67" s="302">
        <f t="shared" si="35"/>
        <v>3.1301812788066812</v>
      </c>
      <c r="F67" s="303"/>
      <c r="G67" s="302">
        <v>2.0362081164671166</v>
      </c>
      <c r="H67" s="302">
        <v>0.35325599939440178</v>
      </c>
      <c r="I67" s="302">
        <v>3.0399744648710515E-2</v>
      </c>
      <c r="J67" s="302">
        <f t="shared" si="38"/>
        <v>2.4198638605102287</v>
      </c>
      <c r="K67" s="303"/>
      <c r="L67" s="302">
        <v>1.650892247855515</v>
      </c>
      <c r="M67" s="302">
        <v>0.32849997462735997</v>
      </c>
      <c r="N67" s="302">
        <v>3.5349728467275195E-2</v>
      </c>
      <c r="O67" s="302">
        <f t="shared" si="37"/>
        <v>2.0147419509501501</v>
      </c>
    </row>
    <row r="68" spans="1:15" s="236" customFormat="1" x14ac:dyDescent="0.2">
      <c r="A68" s="237" t="str">
        <f>name!E$12</f>
        <v>Elementary occupations</v>
      </c>
      <c r="B68" s="302">
        <v>1.2569874252585733</v>
      </c>
      <c r="C68" s="302">
        <v>0.15727572742421886</v>
      </c>
      <c r="D68" s="302">
        <v>1.5972050947292784E-2</v>
      </c>
      <c r="E68" s="302">
        <f t="shared" si="35"/>
        <v>1.4302352036300849</v>
      </c>
      <c r="F68" s="303"/>
      <c r="G68" s="302">
        <v>0.92064640767674866</v>
      </c>
      <c r="H68" s="302">
        <v>0.13397386601980987</v>
      </c>
      <c r="I68" s="302">
        <v>6.286927694690231E-3</v>
      </c>
      <c r="J68" s="302">
        <f t="shared" si="38"/>
        <v>1.0609072013912488</v>
      </c>
      <c r="K68" s="303"/>
      <c r="L68" s="302">
        <v>1.0585707530615329</v>
      </c>
      <c r="M68" s="302">
        <v>0.22764463789860342</v>
      </c>
      <c r="N68" s="302">
        <v>2.2725819005827191E-2</v>
      </c>
      <c r="O68" s="302">
        <f t="shared" si="37"/>
        <v>1.3089412099659636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7.0895001424332413</v>
      </c>
      <c r="C70" s="311">
        <f t="shared" ref="C70:E70" si="39">SUM(C60:C68)</f>
        <v>0.84787845434142972</v>
      </c>
      <c r="D70" s="311">
        <f t="shared" si="39"/>
        <v>0.40762140322531604</v>
      </c>
      <c r="E70" s="311">
        <f t="shared" si="39"/>
        <v>8.3449999999999864</v>
      </c>
      <c r="F70" s="311"/>
      <c r="G70" s="311">
        <f t="shared" ref="G70:J70" si="40">SUM(G60:G68)</f>
        <v>6.1316244949213763</v>
      </c>
      <c r="H70" s="311">
        <f t="shared" si="40"/>
        <v>0.85846527494241187</v>
      </c>
      <c r="I70" s="311">
        <f t="shared" si="40"/>
        <v>0.19091023013621256</v>
      </c>
      <c r="J70" s="311">
        <f t="shared" si="40"/>
        <v>7.1810000000000009</v>
      </c>
      <c r="K70" s="311"/>
      <c r="L70" s="311">
        <f t="shared" ref="L70:O70" si="41">SUM(L60:L68)</f>
        <v>5.9845330023503243</v>
      </c>
      <c r="M70" s="311">
        <f t="shared" si="41"/>
        <v>0.82500493466705527</v>
      </c>
      <c r="N70" s="311">
        <f t="shared" si="41"/>
        <v>0.19546206298259897</v>
      </c>
      <c r="O70" s="311">
        <f t="shared" si="41"/>
        <v>7.0049999999999786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1.1109106505239743</v>
      </c>
      <c r="C77" s="302">
        <v>6.9992773003355088E-2</v>
      </c>
      <c r="D77" s="302">
        <v>0.10308726632188833</v>
      </c>
      <c r="E77" s="302">
        <f>SUM(B77:D77)</f>
        <v>1.2839906898492177</v>
      </c>
      <c r="F77" s="303"/>
      <c r="G77" s="302">
        <v>1.3206565084241018</v>
      </c>
      <c r="H77" s="302">
        <v>0.11777332765972329</v>
      </c>
      <c r="I77" s="302">
        <v>0.11380568864699667</v>
      </c>
      <c r="J77" s="302">
        <f>SUM(G77:I77)</f>
        <v>1.5522355247308217</v>
      </c>
      <c r="K77" s="303"/>
      <c r="L77" s="302">
        <v>1.1630399994825469</v>
      </c>
      <c r="M77" s="302">
        <v>0.13324608043329747</v>
      </c>
      <c r="N77" s="302">
        <v>0.11201102014830569</v>
      </c>
      <c r="O77" s="302">
        <f>SUM(L77:N77)</f>
        <v>1.4082971000641502</v>
      </c>
    </row>
    <row r="78" spans="1:15" s="236" customFormat="1" x14ac:dyDescent="0.2">
      <c r="A78" s="237" t="str">
        <f>name!E$5</f>
        <v>Professional occupations</v>
      </c>
      <c r="B78" s="302">
        <v>2.0216788134394026</v>
      </c>
      <c r="C78" s="302">
        <v>5.9781390446178896E-2</v>
      </c>
      <c r="D78" s="302">
        <v>0.13296321018870597</v>
      </c>
      <c r="E78" s="302">
        <f t="shared" ref="E78:E85" si="42">SUM(B78:D78)</f>
        <v>2.2144234140742878</v>
      </c>
      <c r="F78" s="303"/>
      <c r="G78" s="302">
        <v>2.5973522109014584</v>
      </c>
      <c r="H78" s="302">
        <v>9.8534598746334481E-2</v>
      </c>
      <c r="I78" s="302">
        <v>8.4695977809234796E-2</v>
      </c>
      <c r="J78" s="302">
        <f t="shared" ref="J78:J80" si="43">SUM(G78:I78)</f>
        <v>2.7805827874570279</v>
      </c>
      <c r="K78" s="303"/>
      <c r="L78" s="302">
        <v>3.3124910555785658</v>
      </c>
      <c r="M78" s="302">
        <v>0.10920657280907298</v>
      </c>
      <c r="N78" s="302">
        <v>6.9063077900113068E-2</v>
      </c>
      <c r="O78" s="302">
        <f t="shared" ref="O78:O85" si="44">SUM(L78:N78)</f>
        <v>3.4907607062877517</v>
      </c>
    </row>
    <row r="79" spans="1:15" s="236" customFormat="1" x14ac:dyDescent="0.2">
      <c r="A79" s="237" t="str">
        <f>name!E$6</f>
        <v>Associate professional occupations</v>
      </c>
      <c r="B79" s="302">
        <v>1.0691489188851786</v>
      </c>
      <c r="C79" s="302">
        <v>6.6351579677185774E-2</v>
      </c>
      <c r="D79" s="302">
        <v>4.0409307144268131E-2</v>
      </c>
      <c r="E79" s="302">
        <f t="shared" si="42"/>
        <v>1.1759098057066326</v>
      </c>
      <c r="F79" s="303"/>
      <c r="G79" s="302">
        <v>1.3293146247396148</v>
      </c>
      <c r="H79" s="302">
        <v>7.6469093236101682E-2</v>
      </c>
      <c r="I79" s="302">
        <v>3.2126426217582202E-2</v>
      </c>
      <c r="J79" s="302">
        <f t="shared" si="43"/>
        <v>1.4379101441932987</v>
      </c>
      <c r="K79" s="303"/>
      <c r="L79" s="302">
        <v>1.2773429323005039</v>
      </c>
      <c r="M79" s="302">
        <v>6.9474339573329158E-2</v>
      </c>
      <c r="N79" s="302">
        <v>3.5098784838992723E-2</v>
      </c>
      <c r="O79" s="302">
        <f t="shared" si="44"/>
        <v>1.3819160567128257</v>
      </c>
    </row>
    <row r="80" spans="1:15" s="236" customFormat="1" x14ac:dyDescent="0.2">
      <c r="A80" s="237" t="str">
        <f>name!E$7</f>
        <v>Administrative and secretarial occupations</v>
      </c>
      <c r="B80" s="302">
        <v>0.65213749787828923</v>
      </c>
      <c r="C80" s="302">
        <v>0.26243271593185807</v>
      </c>
      <c r="D80" s="302">
        <v>2.0838336933628378E-2</v>
      </c>
      <c r="E80" s="302">
        <f t="shared" si="42"/>
        <v>0.9354085507437756</v>
      </c>
      <c r="F80" s="303"/>
      <c r="G80" s="302">
        <v>0.74730167728734009</v>
      </c>
      <c r="H80" s="302">
        <v>0.26303057390116291</v>
      </c>
      <c r="I80" s="302">
        <v>3.2405568652487018E-2</v>
      </c>
      <c r="J80" s="302">
        <f t="shared" si="43"/>
        <v>1.04273781984099</v>
      </c>
      <c r="K80" s="303"/>
      <c r="L80" s="302">
        <v>0.68224559302941112</v>
      </c>
      <c r="M80" s="302">
        <v>0.20181136040248804</v>
      </c>
      <c r="N80" s="302">
        <v>2.0901110420107651E-2</v>
      </c>
      <c r="O80" s="302">
        <f t="shared" si="44"/>
        <v>0.90495806385200683</v>
      </c>
    </row>
    <row r="81" spans="1:15" s="236" customFormat="1" x14ac:dyDescent="0.2">
      <c r="A81" s="237" t="str">
        <f>name!E$8</f>
        <v>Skilled trades occupations</v>
      </c>
      <c r="B81" s="302">
        <v>2.8627756914137117</v>
      </c>
      <c r="C81" s="302">
        <v>5.9062472601378799E-2</v>
      </c>
      <c r="D81" s="302">
        <v>0.25106926725349871</v>
      </c>
      <c r="E81" s="302">
        <f t="shared" si="42"/>
        <v>3.1729074312685892</v>
      </c>
      <c r="F81" s="303"/>
      <c r="G81" s="302">
        <v>2.5274382140243894</v>
      </c>
      <c r="H81" s="302">
        <v>5.4631161959567444E-2</v>
      </c>
      <c r="I81" s="302">
        <v>0.13516277881874664</v>
      </c>
      <c r="J81" s="302">
        <f>SUM(G81:I81)</f>
        <v>2.7172321548027036</v>
      </c>
      <c r="K81" s="303"/>
      <c r="L81" s="302">
        <v>2.0113711746726355</v>
      </c>
      <c r="M81" s="302">
        <v>5.0353534521483008E-2</v>
      </c>
      <c r="N81" s="302">
        <v>0.14549746440157516</v>
      </c>
      <c r="O81" s="302">
        <f t="shared" si="44"/>
        <v>2.2072221735956936</v>
      </c>
    </row>
    <row r="82" spans="1:15" s="236" customFormat="1" x14ac:dyDescent="0.2">
      <c r="A82" s="237" t="str">
        <f>name!E$9</f>
        <v>Caring, leisure and other service occupations</v>
      </c>
      <c r="B82" s="302">
        <v>4.0915311060051994E-2</v>
      </c>
      <c r="C82" s="302">
        <v>2.301508522988233E-2</v>
      </c>
      <c r="D82" s="302">
        <v>1.5398050477481905E-2</v>
      </c>
      <c r="E82" s="302">
        <f t="shared" si="42"/>
        <v>7.9328446767416239E-2</v>
      </c>
      <c r="F82" s="303"/>
      <c r="G82" s="302">
        <v>4.3732294094988786E-2</v>
      </c>
      <c r="H82" s="302">
        <v>2.169788259303258E-2</v>
      </c>
      <c r="I82" s="302">
        <v>2.9930402605275366E-2</v>
      </c>
      <c r="J82" s="302">
        <f t="shared" ref="J82:J85" si="45">SUM(G82:I82)</f>
        <v>9.5360579293296735E-2</v>
      </c>
      <c r="K82" s="303"/>
      <c r="L82" s="302">
        <v>3.4779986533987013E-2</v>
      </c>
      <c r="M82" s="302">
        <v>1.6159185930016817E-2</v>
      </c>
      <c r="N82" s="302">
        <v>5.2840837899161906E-2</v>
      </c>
      <c r="O82" s="302">
        <f t="shared" si="44"/>
        <v>0.10378001036316573</v>
      </c>
    </row>
    <row r="83" spans="1:15" s="236" customFormat="1" x14ac:dyDescent="0.2">
      <c r="A83" s="237" t="str">
        <f>name!E$10</f>
        <v>Sales and customer service occupations</v>
      </c>
      <c r="B83" s="302">
        <v>0.23657840592400411</v>
      </c>
      <c r="C83" s="302">
        <v>8.3100423449824559E-2</v>
      </c>
      <c r="D83" s="302">
        <v>1.4411544884778908E-2</v>
      </c>
      <c r="E83" s="302">
        <f t="shared" si="42"/>
        <v>0.3340903742586076</v>
      </c>
      <c r="F83" s="303"/>
      <c r="G83" s="302">
        <v>0.25959727617127187</v>
      </c>
      <c r="H83" s="302">
        <v>0.10476108302470115</v>
      </c>
      <c r="I83" s="302">
        <v>1.342429891555701E-2</v>
      </c>
      <c r="J83" s="302">
        <f t="shared" si="45"/>
        <v>0.37778265811153006</v>
      </c>
      <c r="K83" s="303"/>
      <c r="L83" s="302">
        <v>0.23446992514983261</v>
      </c>
      <c r="M83" s="302">
        <v>0.15157958448054729</v>
      </c>
      <c r="N83" s="302">
        <v>1.0988317583615634E-2</v>
      </c>
      <c r="O83" s="302">
        <f t="shared" si="44"/>
        <v>0.3970378272139955</v>
      </c>
    </row>
    <row r="84" spans="1:15" s="236" customFormat="1" x14ac:dyDescent="0.2">
      <c r="A84" s="237" t="str">
        <f>name!E$11</f>
        <v>Process, plant and machine operatives</v>
      </c>
      <c r="B84" s="302">
        <v>1.9158907591899323</v>
      </c>
      <c r="C84" s="302">
        <v>8.5341576043356293E-2</v>
      </c>
      <c r="D84" s="302">
        <v>4.0777748532253272E-2</v>
      </c>
      <c r="E84" s="302">
        <f t="shared" si="42"/>
        <v>2.0420100837655419</v>
      </c>
      <c r="F84" s="303"/>
      <c r="G84" s="302">
        <v>1.5658775124499154</v>
      </c>
      <c r="H84" s="302">
        <v>7.8384672473782169E-2</v>
      </c>
      <c r="I84" s="302">
        <v>3.0493840951340886E-2</v>
      </c>
      <c r="J84" s="302">
        <f t="shared" si="45"/>
        <v>1.6747560258750385</v>
      </c>
      <c r="K84" s="303"/>
      <c r="L84" s="302">
        <v>1.3328266949817673</v>
      </c>
      <c r="M84" s="302">
        <v>5.5571153918686146E-2</v>
      </c>
      <c r="N84" s="302">
        <v>3.1596179276919899E-2</v>
      </c>
      <c r="O84" s="302">
        <f t="shared" si="44"/>
        <v>1.4199940281773733</v>
      </c>
    </row>
    <row r="85" spans="1:15" s="236" customFormat="1" x14ac:dyDescent="0.2">
      <c r="A85" s="237" t="str">
        <f>name!E$12</f>
        <v>Elementary occupations</v>
      </c>
      <c r="B85" s="302">
        <v>0.37795875192459844</v>
      </c>
      <c r="C85" s="302">
        <v>5.0853829767607127E-2</v>
      </c>
      <c r="D85" s="302">
        <v>2.9118621873734995E-2</v>
      </c>
      <c r="E85" s="302">
        <f t="shared" si="42"/>
        <v>0.45793120356594053</v>
      </c>
      <c r="F85" s="303"/>
      <c r="G85" s="302">
        <v>0.30845256923820596</v>
      </c>
      <c r="H85" s="302">
        <v>4.9226601860950271E-2</v>
      </c>
      <c r="I85" s="302">
        <v>2.4723134596116629E-2</v>
      </c>
      <c r="J85" s="302">
        <f t="shared" si="45"/>
        <v>0.38240230569527289</v>
      </c>
      <c r="K85" s="303"/>
      <c r="L85" s="302">
        <v>0.3048154991610893</v>
      </c>
      <c r="M85" s="302">
        <v>8.2831019440312528E-2</v>
      </c>
      <c r="N85" s="302">
        <v>3.538751513163152E-2</v>
      </c>
      <c r="O85" s="302">
        <f t="shared" si="44"/>
        <v>0.42303403373303333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10.287994800239144</v>
      </c>
      <c r="C87" s="311">
        <f t="shared" ref="C87:E87" si="46">SUM(C77:C85)</f>
        <v>0.75993184615062703</v>
      </c>
      <c r="D87" s="311">
        <f t="shared" si="46"/>
        <v>0.64807335361023855</v>
      </c>
      <c r="E87" s="311">
        <f t="shared" si="46"/>
        <v>11.69600000000001</v>
      </c>
      <c r="F87" s="311"/>
      <c r="G87" s="311">
        <f t="shared" ref="G87:J87" si="47">SUM(G77:G85)</f>
        <v>10.699722887331287</v>
      </c>
      <c r="H87" s="311">
        <f t="shared" si="47"/>
        <v>0.86450899545535609</v>
      </c>
      <c r="I87" s="311">
        <f t="shared" si="47"/>
        <v>0.49676811721333719</v>
      </c>
      <c r="J87" s="311">
        <f t="shared" si="47"/>
        <v>12.060999999999979</v>
      </c>
      <c r="K87" s="311"/>
      <c r="L87" s="311">
        <f t="shared" ref="L87:O87" si="48">SUM(L77:L85)</f>
        <v>10.35338286089034</v>
      </c>
      <c r="M87" s="311">
        <f t="shared" si="48"/>
        <v>0.87023283150923358</v>
      </c>
      <c r="N87" s="311">
        <f t="shared" si="48"/>
        <v>0.5133843076004232</v>
      </c>
      <c r="O87" s="311">
        <f t="shared" si="48"/>
        <v>11.736999999999997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2.9361999466147166</v>
      </c>
      <c r="C94" s="302">
        <v>0.11570186495709557</v>
      </c>
      <c r="D94" s="302">
        <v>0.60100212389054219</v>
      </c>
      <c r="E94" s="302">
        <f>SUM(B94:D94)</f>
        <v>3.6529039354623545</v>
      </c>
      <c r="F94" s="303"/>
      <c r="G94" s="302">
        <v>3.4356160235520115</v>
      </c>
      <c r="H94" s="302">
        <v>0.29593608461781795</v>
      </c>
      <c r="I94" s="302">
        <v>0.45613634211199039</v>
      </c>
      <c r="J94" s="302">
        <f>SUM(G94:I94)</f>
        <v>4.1876884502818195</v>
      </c>
      <c r="K94" s="303"/>
      <c r="L94" s="302">
        <v>2.8648001194010764</v>
      </c>
      <c r="M94" s="302">
        <v>0.2580439842457295</v>
      </c>
      <c r="N94" s="302">
        <v>0.41597613958889951</v>
      </c>
      <c r="O94" s="302">
        <f>SUM(L94:N94)</f>
        <v>3.5388202432357057</v>
      </c>
    </row>
    <row r="95" spans="1:15" s="236" customFormat="1" x14ac:dyDescent="0.2">
      <c r="A95" s="237" t="str">
        <f>name!E$5</f>
        <v>Professional occupations</v>
      </c>
      <c r="B95" s="302">
        <v>4.8611288359125302</v>
      </c>
      <c r="C95" s="302">
        <v>0.11002139023439966</v>
      </c>
      <c r="D95" s="302">
        <v>0.32335146273446774</v>
      </c>
      <c r="E95" s="302">
        <f t="shared" ref="E95:E102" si="49">SUM(B95:D95)</f>
        <v>5.2945016888813976</v>
      </c>
      <c r="F95" s="303"/>
      <c r="G95" s="302">
        <v>6.1881784766949162</v>
      </c>
      <c r="H95" s="302">
        <v>0.27608365377305372</v>
      </c>
      <c r="I95" s="302">
        <v>0.24148477897070864</v>
      </c>
      <c r="J95" s="302">
        <f t="shared" ref="J95:J97" si="50">SUM(G95:I95)</f>
        <v>6.7057469094386786</v>
      </c>
      <c r="K95" s="303"/>
      <c r="L95" s="302">
        <v>7.3850720389463751</v>
      </c>
      <c r="M95" s="302">
        <v>0.25118820181130597</v>
      </c>
      <c r="N95" s="302">
        <v>0.17226989032533108</v>
      </c>
      <c r="O95" s="302">
        <f t="shared" ref="O95:O102" si="51">SUM(L95:N95)</f>
        <v>7.8085301310830122</v>
      </c>
    </row>
    <row r="96" spans="1:15" s="236" customFormat="1" x14ac:dyDescent="0.2">
      <c r="A96" s="237" t="str">
        <f>name!E$6</f>
        <v>Associate professional occupations</v>
      </c>
      <c r="B96" s="302">
        <v>3.078531403946895</v>
      </c>
      <c r="C96" s="302">
        <v>0.15600449110267559</v>
      </c>
      <c r="D96" s="302">
        <v>0.25434556143738035</v>
      </c>
      <c r="E96" s="302">
        <f t="shared" si="49"/>
        <v>3.488881456486951</v>
      </c>
      <c r="F96" s="303"/>
      <c r="G96" s="302">
        <v>3.7329339327095039</v>
      </c>
      <c r="H96" s="302">
        <v>0.33213507591002578</v>
      </c>
      <c r="I96" s="302">
        <v>0.17726835676485847</v>
      </c>
      <c r="J96" s="302">
        <f t="shared" si="50"/>
        <v>4.2423373653843877</v>
      </c>
      <c r="K96" s="303"/>
      <c r="L96" s="302">
        <v>3.3779574236115946</v>
      </c>
      <c r="M96" s="302">
        <v>0.2356144204380666</v>
      </c>
      <c r="N96" s="302">
        <v>0.17117572006610882</v>
      </c>
      <c r="O96" s="302">
        <f t="shared" si="51"/>
        <v>3.78474756411577</v>
      </c>
    </row>
    <row r="97" spans="1:15" s="236" customFormat="1" x14ac:dyDescent="0.2">
      <c r="A97" s="237" t="str">
        <f>name!E$7</f>
        <v>Administrative and secretarial occupations</v>
      </c>
      <c r="B97" s="302">
        <v>2.372210790139317</v>
      </c>
      <c r="C97" s="302">
        <v>0.54696134377296379</v>
      </c>
      <c r="D97" s="302">
        <v>8.3321319678494085E-2</v>
      </c>
      <c r="E97" s="302">
        <f t="shared" si="49"/>
        <v>3.002493453590775</v>
      </c>
      <c r="F97" s="303"/>
      <c r="G97" s="302">
        <v>2.6375907388936879</v>
      </c>
      <c r="H97" s="302">
        <v>0.69719541013812292</v>
      </c>
      <c r="I97" s="302">
        <v>6.558271906746789E-2</v>
      </c>
      <c r="J97" s="302">
        <f t="shared" si="50"/>
        <v>3.4003688680992785</v>
      </c>
      <c r="K97" s="303"/>
      <c r="L97" s="302">
        <v>2.4553979822125296</v>
      </c>
      <c r="M97" s="302">
        <v>0.43334571095973867</v>
      </c>
      <c r="N97" s="302">
        <v>5.823812871782845E-2</v>
      </c>
      <c r="O97" s="302">
        <f t="shared" si="51"/>
        <v>2.9469818218900969</v>
      </c>
    </row>
    <row r="98" spans="1:15" s="236" customFormat="1" x14ac:dyDescent="0.2">
      <c r="A98" s="237" t="str">
        <f>name!E$8</f>
        <v>Skilled trades occupations</v>
      </c>
      <c r="B98" s="302">
        <v>12.180688065174705</v>
      </c>
      <c r="C98" s="302">
        <v>0.24508005300601746</v>
      </c>
      <c r="D98" s="302">
        <v>1.7705854283079676</v>
      </c>
      <c r="E98" s="302">
        <f t="shared" si="49"/>
        <v>14.196353546488689</v>
      </c>
      <c r="F98" s="303"/>
      <c r="G98" s="302">
        <v>9.9480403591615811</v>
      </c>
      <c r="H98" s="302">
        <v>0.41468023519322567</v>
      </c>
      <c r="I98" s="302">
        <v>0.93754719315689627</v>
      </c>
      <c r="J98" s="302">
        <f>SUM(G98:I98)</f>
        <v>11.300267787511704</v>
      </c>
      <c r="K98" s="303"/>
      <c r="L98" s="302">
        <v>7.993963841555531</v>
      </c>
      <c r="M98" s="302">
        <v>0.374551289252189</v>
      </c>
      <c r="N98" s="302">
        <v>0.83403173933992225</v>
      </c>
      <c r="O98" s="302">
        <f t="shared" si="51"/>
        <v>9.2025468701476427</v>
      </c>
    </row>
    <row r="99" spans="1:15" s="236" customFormat="1" x14ac:dyDescent="0.2">
      <c r="A99" s="237" t="str">
        <f>name!E$9</f>
        <v>Caring, leisure and other service occupations</v>
      </c>
      <c r="B99" s="302">
        <v>0.26174598604926375</v>
      </c>
      <c r="C99" s="302">
        <v>8.1797650290786811E-2</v>
      </c>
      <c r="D99" s="302">
        <v>5.6380050960454585E-2</v>
      </c>
      <c r="E99" s="302">
        <f t="shared" si="49"/>
        <v>0.39992368730050515</v>
      </c>
      <c r="F99" s="303"/>
      <c r="G99" s="302">
        <v>0.29729958003007934</v>
      </c>
      <c r="H99" s="302">
        <v>0.20017886831912587</v>
      </c>
      <c r="I99" s="302">
        <v>6.6377830094738521E-2</v>
      </c>
      <c r="J99" s="302">
        <f t="shared" ref="J99:J102" si="52">SUM(G99:I99)</f>
        <v>0.5638562784439437</v>
      </c>
      <c r="K99" s="303"/>
      <c r="L99" s="302">
        <v>0.25963369513133566</v>
      </c>
      <c r="M99" s="302">
        <v>0.18751157805824761</v>
      </c>
      <c r="N99" s="302">
        <v>7.8890793241499321E-2</v>
      </c>
      <c r="O99" s="302">
        <f t="shared" si="51"/>
        <v>0.52603606643108258</v>
      </c>
    </row>
    <row r="100" spans="1:15" s="236" customFormat="1" x14ac:dyDescent="0.2">
      <c r="A100" s="237" t="str">
        <f>name!E$10</f>
        <v>Sales and customer service occupations</v>
      </c>
      <c r="B100" s="302">
        <v>0.92159720117083199</v>
      </c>
      <c r="C100" s="302">
        <v>0.23069132782405813</v>
      </c>
      <c r="D100" s="302">
        <v>0.10956835301158424</v>
      </c>
      <c r="E100" s="302">
        <f t="shared" si="49"/>
        <v>1.2618568820064744</v>
      </c>
      <c r="F100" s="303"/>
      <c r="G100" s="302">
        <v>0.98452639701490641</v>
      </c>
      <c r="H100" s="302">
        <v>0.37128590073391859</v>
      </c>
      <c r="I100" s="302">
        <v>5.7381518450999418E-2</v>
      </c>
      <c r="J100" s="302">
        <f t="shared" si="52"/>
        <v>1.4131938161998243</v>
      </c>
      <c r="K100" s="303"/>
      <c r="L100" s="302">
        <v>0.95623153639073943</v>
      </c>
      <c r="M100" s="302">
        <v>0.33612399630019019</v>
      </c>
      <c r="N100" s="302">
        <v>3.6685571715137269E-2</v>
      </c>
      <c r="O100" s="302">
        <f t="shared" si="51"/>
        <v>1.329041104406067</v>
      </c>
    </row>
    <row r="101" spans="1:15" s="236" customFormat="1" x14ac:dyDescent="0.2">
      <c r="A101" s="237" t="str">
        <f>name!E$11</f>
        <v>Process, plant and machine operatives</v>
      </c>
      <c r="B101" s="302">
        <v>9.029340040849922</v>
      </c>
      <c r="C101" s="302">
        <v>0.32961178206047081</v>
      </c>
      <c r="D101" s="302">
        <v>0.31729740424761627</v>
      </c>
      <c r="E101" s="302">
        <f t="shared" si="49"/>
        <v>9.6762492271580101</v>
      </c>
      <c r="F101" s="303"/>
      <c r="G101" s="302">
        <v>7.3869664808501581</v>
      </c>
      <c r="H101" s="302">
        <v>0.59624318074175908</v>
      </c>
      <c r="I101" s="302">
        <v>0.25157276470330664</v>
      </c>
      <c r="J101" s="302">
        <f t="shared" si="52"/>
        <v>8.2347824262952241</v>
      </c>
      <c r="K101" s="303"/>
      <c r="L101" s="302">
        <v>6.3825760915723091</v>
      </c>
      <c r="M101" s="302">
        <v>0.56415498414385079</v>
      </c>
      <c r="N101" s="302">
        <v>0.24321277148850692</v>
      </c>
      <c r="O101" s="302">
        <f t="shared" si="51"/>
        <v>7.1899438472046668</v>
      </c>
    </row>
    <row r="102" spans="1:15" s="236" customFormat="1" x14ac:dyDescent="0.2">
      <c r="A102" s="237" t="str">
        <f>name!E$12</f>
        <v>Elementary occupations</v>
      </c>
      <c r="B102" s="302">
        <v>1.8931838212634875</v>
      </c>
      <c r="C102" s="302">
        <v>0.28268899732576225</v>
      </c>
      <c r="D102" s="302">
        <v>0.23996330403553709</v>
      </c>
      <c r="E102" s="302">
        <f t="shared" si="49"/>
        <v>2.4158361226247869</v>
      </c>
      <c r="F102" s="303"/>
      <c r="G102" s="302">
        <v>1.5914744170131729</v>
      </c>
      <c r="H102" s="302">
        <v>0.38925692972298759</v>
      </c>
      <c r="I102" s="302">
        <v>0.14602675160898862</v>
      </c>
      <c r="J102" s="302">
        <f t="shared" si="52"/>
        <v>2.1267580983451491</v>
      </c>
      <c r="K102" s="303"/>
      <c r="L102" s="302">
        <v>1.3506477052491801</v>
      </c>
      <c r="M102" s="302">
        <v>0.53631837168964924</v>
      </c>
      <c r="N102" s="302">
        <v>0.14838627454705505</v>
      </c>
      <c r="O102" s="302">
        <f t="shared" si="51"/>
        <v>2.0353523514858844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37.534626091121666</v>
      </c>
      <c r="C104" s="311">
        <f t="shared" ref="C104:E104" si="53">SUM(C94:C102)</f>
        <v>2.09855890057423</v>
      </c>
      <c r="D104" s="311">
        <f t="shared" si="53"/>
        <v>3.7558150083040442</v>
      </c>
      <c r="E104" s="311">
        <f t="shared" si="53"/>
        <v>43.388999999999946</v>
      </c>
      <c r="F104" s="311"/>
      <c r="G104" s="311">
        <f t="shared" ref="G104:J104" si="54">SUM(G94:G102)</f>
        <v>36.202626405920014</v>
      </c>
      <c r="H104" s="311">
        <f t="shared" si="54"/>
        <v>3.5729953391500366</v>
      </c>
      <c r="I104" s="311">
        <f t="shared" si="54"/>
        <v>2.3993782549299554</v>
      </c>
      <c r="J104" s="311">
        <f t="shared" si="54"/>
        <v>42.175000000000011</v>
      </c>
      <c r="K104" s="311"/>
      <c r="L104" s="311">
        <f t="shared" ref="L104:O104" si="55">SUM(L94:L102)</f>
        <v>33.026280434070664</v>
      </c>
      <c r="M104" s="311">
        <f t="shared" si="55"/>
        <v>3.1768525368989677</v>
      </c>
      <c r="N104" s="311">
        <f t="shared" si="55"/>
        <v>2.1588670290302887</v>
      </c>
      <c r="O104" s="311">
        <f t="shared" si="55"/>
        <v>38.361999999999924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5.7800952477317771E-2</v>
      </c>
      <c r="C111" s="302">
        <v>2.0513378840055123E-3</v>
      </c>
      <c r="D111" s="302">
        <v>5.5072096685478706E-3</v>
      </c>
      <c r="E111" s="302">
        <f>SUM(B111:D111)</f>
        <v>6.5359500029871162E-2</v>
      </c>
      <c r="F111" s="303"/>
      <c r="G111" s="302">
        <v>4.9836580074055656E-2</v>
      </c>
      <c r="H111" s="302">
        <v>2.2072133203144655E-3</v>
      </c>
      <c r="I111" s="302">
        <v>0</v>
      </c>
      <c r="J111" s="302">
        <f>SUM(G111:I111)</f>
        <v>5.2043793394370125E-2</v>
      </c>
      <c r="K111" s="303"/>
      <c r="L111" s="302">
        <v>4.4659701357515943E-2</v>
      </c>
      <c r="M111" s="302">
        <v>2.214822616096717E-3</v>
      </c>
      <c r="N111" s="302">
        <v>0</v>
      </c>
      <c r="O111" s="302">
        <f>SUM(L111:N111)</f>
        <v>4.6874523973612664E-2</v>
      </c>
    </row>
    <row r="112" spans="1:15" s="236" customFormat="1" x14ac:dyDescent="0.2">
      <c r="A112" s="237" t="str">
        <f>name!E$5</f>
        <v>Professional occupations</v>
      </c>
      <c r="B112" s="302">
        <v>0.13326716232963626</v>
      </c>
      <c r="C112" s="302">
        <v>2.5838603438722249E-3</v>
      </c>
      <c r="D112" s="302">
        <v>7.6378210964125927E-3</v>
      </c>
      <c r="E112" s="302">
        <f t="shared" ref="E112:E119" si="56">SUM(B112:D112)</f>
        <v>0.14348884376992108</v>
      </c>
      <c r="F112" s="303"/>
      <c r="G112" s="302">
        <v>0.12316294462262543</v>
      </c>
      <c r="H112" s="302">
        <v>2.473980289435651E-3</v>
      </c>
      <c r="I112" s="302">
        <v>0</v>
      </c>
      <c r="J112" s="302">
        <f t="shared" ref="J112:J114" si="57">SUM(G112:I112)</f>
        <v>0.12563692491206108</v>
      </c>
      <c r="K112" s="303"/>
      <c r="L112" s="302">
        <v>0.14530890338801211</v>
      </c>
      <c r="M112" s="302">
        <v>2.8909759072216607E-3</v>
      </c>
      <c r="N112" s="302">
        <v>0</v>
      </c>
      <c r="O112" s="302">
        <f t="shared" ref="O112:O119" si="58">SUM(L112:N112)</f>
        <v>0.14819987929523376</v>
      </c>
    </row>
    <row r="113" spans="1:15" s="236" customFormat="1" x14ac:dyDescent="0.2">
      <c r="A113" s="237" t="str">
        <f>name!E$6</f>
        <v>Associate professional occupations</v>
      </c>
      <c r="B113" s="302">
        <v>9.1027823459619267E-2</v>
      </c>
      <c r="C113" s="302">
        <v>3.4952191216720578E-3</v>
      </c>
      <c r="D113" s="302">
        <v>2.970121426607678E-3</v>
      </c>
      <c r="E113" s="302">
        <f t="shared" si="56"/>
        <v>9.7493164007898994E-2</v>
      </c>
      <c r="F113" s="303"/>
      <c r="G113" s="302">
        <v>8.3958567925618274E-2</v>
      </c>
      <c r="H113" s="302">
        <v>2.920196881802103E-3</v>
      </c>
      <c r="I113" s="302">
        <v>0</v>
      </c>
      <c r="J113" s="302">
        <f t="shared" si="57"/>
        <v>8.6878764807420378E-2</v>
      </c>
      <c r="K113" s="303"/>
      <c r="L113" s="302">
        <v>7.6585624082062015E-2</v>
      </c>
      <c r="M113" s="302">
        <v>2.4222182377673369E-3</v>
      </c>
      <c r="N113" s="302">
        <v>0</v>
      </c>
      <c r="O113" s="302">
        <f t="shared" si="58"/>
        <v>7.9007842319829352E-2</v>
      </c>
    </row>
    <row r="114" spans="1:15" s="236" customFormat="1" x14ac:dyDescent="0.2">
      <c r="A114" s="237" t="str">
        <f>name!E$7</f>
        <v>Administrative and secretarial occupations</v>
      </c>
      <c r="B114" s="302">
        <v>6.5106914428127022E-2</v>
      </c>
      <c r="C114" s="302">
        <v>1.2951278475265794E-2</v>
      </c>
      <c r="D114" s="302">
        <v>1.7964627602861786E-3</v>
      </c>
      <c r="E114" s="302">
        <f t="shared" si="56"/>
        <v>7.9854655663678997E-2</v>
      </c>
      <c r="F114" s="303"/>
      <c r="G114" s="302">
        <v>5.2597262823596592E-2</v>
      </c>
      <c r="H114" s="302">
        <v>9.3359903279310267E-3</v>
      </c>
      <c r="I114" s="302">
        <v>0</v>
      </c>
      <c r="J114" s="302">
        <f t="shared" si="57"/>
        <v>6.1933253151527617E-2</v>
      </c>
      <c r="K114" s="303"/>
      <c r="L114" s="302">
        <v>4.1651353911862268E-2</v>
      </c>
      <c r="M114" s="302">
        <v>7.7799176773632878E-3</v>
      </c>
      <c r="N114" s="302">
        <v>0</v>
      </c>
      <c r="O114" s="302">
        <f t="shared" si="58"/>
        <v>4.9431271589225556E-2</v>
      </c>
    </row>
    <row r="115" spans="1:15" s="236" customFormat="1" x14ac:dyDescent="0.2">
      <c r="A115" s="237" t="str">
        <f>name!E$8</f>
        <v>Skilled trades occupations</v>
      </c>
      <c r="B115" s="302">
        <v>0.16151941282570087</v>
      </c>
      <c r="C115" s="302">
        <v>3.1112735145622222E-3</v>
      </c>
      <c r="D115" s="302">
        <v>7.9208862566955054E-3</v>
      </c>
      <c r="E115" s="302">
        <f t="shared" si="56"/>
        <v>0.17255157259695861</v>
      </c>
      <c r="F115" s="303"/>
      <c r="G115" s="302">
        <v>9.1990888523641179E-2</v>
      </c>
      <c r="H115" s="302">
        <v>1.0876587149854866E-3</v>
      </c>
      <c r="I115" s="302">
        <v>0</v>
      </c>
      <c r="J115" s="302">
        <f>SUM(G115:I115)</f>
        <v>9.3078547238626672E-2</v>
      </c>
      <c r="K115" s="303"/>
      <c r="L115" s="302">
        <v>6.6098690627058101E-2</v>
      </c>
      <c r="M115" s="302">
        <v>1.4485253935060168E-3</v>
      </c>
      <c r="N115" s="302">
        <v>0</v>
      </c>
      <c r="O115" s="302">
        <f t="shared" si="58"/>
        <v>6.7547216020564113E-2</v>
      </c>
    </row>
    <row r="116" spans="1:15" s="236" customFormat="1" x14ac:dyDescent="0.2">
      <c r="A116" s="237" t="str">
        <f>name!E$9</f>
        <v>Caring, leisure and other service occupations</v>
      </c>
      <c r="B116" s="302">
        <v>5.1099130902831089E-3</v>
      </c>
      <c r="C116" s="302">
        <v>1.9338148125610344E-3</v>
      </c>
      <c r="D116" s="302">
        <v>3.4591039458527548E-4</v>
      </c>
      <c r="E116" s="302">
        <f t="shared" si="56"/>
        <v>7.3896382974294184E-3</v>
      </c>
      <c r="F116" s="303"/>
      <c r="G116" s="302">
        <v>3.7736254876590794E-3</v>
      </c>
      <c r="H116" s="302">
        <v>1.1481956577102533E-3</v>
      </c>
      <c r="I116" s="302">
        <v>0</v>
      </c>
      <c r="J116" s="302">
        <f t="shared" ref="J116:J119" si="59">SUM(G116:I116)</f>
        <v>4.9218211453693327E-3</v>
      </c>
      <c r="K116" s="303"/>
      <c r="L116" s="302">
        <v>2.8278151924443539E-3</v>
      </c>
      <c r="M116" s="302">
        <v>6.6012072671254825E-4</v>
      </c>
      <c r="N116" s="302">
        <v>0</v>
      </c>
      <c r="O116" s="302">
        <f t="shared" si="58"/>
        <v>3.4879359191569022E-3</v>
      </c>
    </row>
    <row r="117" spans="1:15" s="236" customFormat="1" x14ac:dyDescent="0.2">
      <c r="A117" s="237" t="str">
        <f>name!E$10</f>
        <v>Sales and customer service occupations</v>
      </c>
      <c r="B117" s="302">
        <v>3.5090062326315875E-2</v>
      </c>
      <c r="C117" s="302">
        <v>1.4779864836636911E-2</v>
      </c>
      <c r="D117" s="302">
        <v>3.5074287334239383E-3</v>
      </c>
      <c r="E117" s="302">
        <f t="shared" si="56"/>
        <v>5.3377355896376724E-2</v>
      </c>
      <c r="F117" s="303"/>
      <c r="G117" s="302">
        <v>2.7754904225766361E-2</v>
      </c>
      <c r="H117" s="302">
        <v>1.16808074522948E-2</v>
      </c>
      <c r="I117" s="302">
        <v>0</v>
      </c>
      <c r="J117" s="302">
        <f t="shared" si="59"/>
        <v>3.9435711678061161E-2</v>
      </c>
      <c r="K117" s="303"/>
      <c r="L117" s="302">
        <v>2.8831867910047188E-2</v>
      </c>
      <c r="M117" s="302">
        <v>1.1239987445782884E-2</v>
      </c>
      <c r="N117" s="302">
        <v>0</v>
      </c>
      <c r="O117" s="302">
        <f t="shared" si="58"/>
        <v>4.007185535583007E-2</v>
      </c>
    </row>
    <row r="118" spans="1:15" s="236" customFormat="1" x14ac:dyDescent="0.2">
      <c r="A118" s="237" t="str">
        <f>name!E$11</f>
        <v>Process, plant and machine operatives</v>
      </c>
      <c r="B118" s="302">
        <v>3.0415664120875246E-2</v>
      </c>
      <c r="C118" s="302">
        <v>1.296377224272633E-3</v>
      </c>
      <c r="D118" s="302">
        <v>3.734729351377095E-3</v>
      </c>
      <c r="E118" s="302">
        <f t="shared" si="56"/>
        <v>3.5446770696524972E-2</v>
      </c>
      <c r="F118" s="303"/>
      <c r="G118" s="302">
        <v>1.7650403158127749E-2</v>
      </c>
      <c r="H118" s="302">
        <v>7.6472542536695255E-4</v>
      </c>
      <c r="I118" s="302">
        <v>0</v>
      </c>
      <c r="J118" s="302">
        <f t="shared" si="59"/>
        <v>1.84151285834947E-2</v>
      </c>
      <c r="K118" s="303"/>
      <c r="L118" s="302">
        <v>1.4822851713536311E-2</v>
      </c>
      <c r="M118" s="302">
        <v>7.4522209454600289E-4</v>
      </c>
      <c r="N118" s="302">
        <v>0</v>
      </c>
      <c r="O118" s="302">
        <f t="shared" si="58"/>
        <v>1.5568073808082315E-2</v>
      </c>
    </row>
    <row r="119" spans="1:15" s="236" customFormat="1" x14ac:dyDescent="0.2">
      <c r="A119" s="237" t="str">
        <f>name!E$12</f>
        <v>Elementary occupations</v>
      </c>
      <c r="B119" s="302">
        <v>7.9362736336830754E-3</v>
      </c>
      <c r="C119" s="302">
        <v>1.658502802180409E-3</v>
      </c>
      <c r="D119" s="302">
        <v>1.4437226054758966E-3</v>
      </c>
      <c r="E119" s="302">
        <f t="shared" si="56"/>
        <v>1.103849904133938E-2</v>
      </c>
      <c r="F119" s="303"/>
      <c r="G119" s="302">
        <v>4.7047832352937885E-3</v>
      </c>
      <c r="H119" s="302">
        <v>9.5127185377464902E-4</v>
      </c>
      <c r="I119" s="302">
        <v>0</v>
      </c>
      <c r="J119" s="302">
        <f t="shared" si="59"/>
        <v>5.6560550890684376E-3</v>
      </c>
      <c r="K119" s="303"/>
      <c r="L119" s="302">
        <v>3.4603103052475402E-3</v>
      </c>
      <c r="M119" s="302">
        <v>1.3510914132184987E-3</v>
      </c>
      <c r="N119" s="302">
        <v>0</v>
      </c>
      <c r="O119" s="302">
        <f t="shared" si="58"/>
        <v>4.8114017184660391E-3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0.5872741786915584</v>
      </c>
      <c r="C121" s="311">
        <f t="shared" ref="C121:E121" si="60">SUM(C111:C119)</f>
        <v>4.3861529015028808E-2</v>
      </c>
      <c r="D121" s="311">
        <f t="shared" si="60"/>
        <v>3.4864292293412036E-2</v>
      </c>
      <c r="E121" s="311">
        <f t="shared" si="60"/>
        <v>0.66599999999999937</v>
      </c>
      <c r="F121" s="311"/>
      <c r="G121" s="311">
        <f t="shared" ref="G121:J121" si="61">SUM(G111:G119)</f>
        <v>0.45542996007638414</v>
      </c>
      <c r="H121" s="311">
        <f t="shared" si="61"/>
        <v>3.2570039923615388E-2</v>
      </c>
      <c r="I121" s="311">
        <f t="shared" si="61"/>
        <v>0</v>
      </c>
      <c r="J121" s="311">
        <f t="shared" si="61"/>
        <v>0.48799999999999949</v>
      </c>
      <c r="K121" s="311"/>
      <c r="L121" s="311">
        <f t="shared" ref="L121:O121" si="62">SUM(L111:L119)</f>
        <v>0.42424711848778579</v>
      </c>
      <c r="M121" s="311">
        <f t="shared" si="62"/>
        <v>3.0752881512214957E-2</v>
      </c>
      <c r="N121" s="311">
        <f t="shared" si="62"/>
        <v>0</v>
      </c>
      <c r="O121" s="311">
        <f t="shared" si="62"/>
        <v>0.45500000000000085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0.2781760299708641</v>
      </c>
      <c r="C128" s="302">
        <v>1.0766929930246652E-2</v>
      </c>
      <c r="D128" s="302">
        <v>3.159298712064304E-2</v>
      </c>
      <c r="E128" s="302">
        <f>SUM(B128:D128)</f>
        <v>0.32053594702175381</v>
      </c>
      <c r="F128" s="303"/>
      <c r="G128" s="302">
        <v>0.2711143889769046</v>
      </c>
      <c r="H128" s="302">
        <v>6.8249668537397223E-2</v>
      </c>
      <c r="I128" s="302">
        <v>1.721454429634078E-3</v>
      </c>
      <c r="J128" s="302">
        <f>SUM(G128:I128)</f>
        <v>0.34108551194393588</v>
      </c>
      <c r="K128" s="303"/>
      <c r="L128" s="302">
        <v>0.26646140957669251</v>
      </c>
      <c r="M128" s="302">
        <v>7.2465334498093392E-2</v>
      </c>
      <c r="N128" s="302">
        <v>1.63748978460018E-3</v>
      </c>
      <c r="O128" s="302">
        <f>SUM(L128:N128)</f>
        <v>0.34056423385938606</v>
      </c>
    </row>
    <row r="129" spans="1:15" s="236" customFormat="1" x14ac:dyDescent="0.2">
      <c r="A129" s="237" t="str">
        <f>name!E$5</f>
        <v>Professional occupations</v>
      </c>
      <c r="B129" s="302">
        <v>0.28789276260187119</v>
      </c>
      <c r="C129" s="302">
        <v>2.3799683491220254E-2</v>
      </c>
      <c r="D129" s="302">
        <v>2.0598614859961287E-2</v>
      </c>
      <c r="E129" s="302">
        <f t="shared" ref="E129:E136" si="63">SUM(B129:D129)</f>
        <v>0.33229106095305272</v>
      </c>
      <c r="F129" s="303"/>
      <c r="G129" s="302">
        <v>0.31271704058479027</v>
      </c>
      <c r="H129" s="302">
        <v>7.0163054492172958E-2</v>
      </c>
      <c r="I129" s="302">
        <v>2.4847547977402424E-3</v>
      </c>
      <c r="J129" s="302">
        <f t="shared" ref="J129:J131" si="64">SUM(G129:I129)</f>
        <v>0.38536484987470349</v>
      </c>
      <c r="K129" s="303"/>
      <c r="L129" s="302">
        <v>0.38130958782710661</v>
      </c>
      <c r="M129" s="302">
        <v>8.0168028276254438E-2</v>
      </c>
      <c r="N129" s="302">
        <v>2.2275310655988641E-3</v>
      </c>
      <c r="O129" s="302">
        <f t="shared" ref="O129:O136" si="65">SUM(L129:N129)</f>
        <v>0.46370514716895989</v>
      </c>
    </row>
    <row r="130" spans="1:15" s="236" customFormat="1" x14ac:dyDescent="0.2">
      <c r="A130" s="237" t="str">
        <f>name!E$6</f>
        <v>Associate professional occupations</v>
      </c>
      <c r="B130" s="302">
        <v>0.37627088969659678</v>
      </c>
      <c r="C130" s="302">
        <v>4.8739460628401059E-2</v>
      </c>
      <c r="D130" s="302">
        <v>2.3121796250936324E-2</v>
      </c>
      <c r="E130" s="302">
        <f t="shared" si="63"/>
        <v>0.44813214657593414</v>
      </c>
      <c r="F130" s="303"/>
      <c r="G130" s="302">
        <v>0.42834948573730391</v>
      </c>
      <c r="H130" s="302">
        <v>0.1217469097672073</v>
      </c>
      <c r="I130" s="302">
        <v>2.721167051073177E-3</v>
      </c>
      <c r="J130" s="302">
        <f t="shared" si="64"/>
        <v>0.55281756255558434</v>
      </c>
      <c r="K130" s="303"/>
      <c r="L130" s="302">
        <v>0.49179384491151074</v>
      </c>
      <c r="M130" s="302">
        <v>9.7221298547709153E-2</v>
      </c>
      <c r="N130" s="302">
        <v>2.9883347852115946E-3</v>
      </c>
      <c r="O130" s="302">
        <f t="shared" si="65"/>
        <v>0.59200347824443145</v>
      </c>
    </row>
    <row r="131" spans="1:15" s="236" customFormat="1" x14ac:dyDescent="0.2">
      <c r="A131" s="237" t="str">
        <f>name!E$7</f>
        <v>Administrative and secretarial occupations</v>
      </c>
      <c r="B131" s="302">
        <v>0.21714785850314416</v>
      </c>
      <c r="C131" s="302">
        <v>7.3355060786227402E-2</v>
      </c>
      <c r="D131" s="302">
        <v>6.4571830947657257E-3</v>
      </c>
      <c r="E131" s="302">
        <f t="shared" si="63"/>
        <v>0.29696010238413728</v>
      </c>
      <c r="F131" s="303"/>
      <c r="G131" s="302">
        <v>0.22437358399592663</v>
      </c>
      <c r="H131" s="302">
        <v>0.21574778925689608</v>
      </c>
      <c r="I131" s="302">
        <v>7.2619330666265965E-4</v>
      </c>
      <c r="J131" s="302">
        <f t="shared" si="64"/>
        <v>0.44084756655948543</v>
      </c>
      <c r="K131" s="303"/>
      <c r="L131" s="302">
        <v>0.22376383643835507</v>
      </c>
      <c r="M131" s="302">
        <v>0.21698197004449113</v>
      </c>
      <c r="N131" s="302">
        <v>5.7162066769909253E-4</v>
      </c>
      <c r="O131" s="302">
        <f t="shared" si="65"/>
        <v>0.44131742715054534</v>
      </c>
    </row>
    <row r="132" spans="1:15" s="236" customFormat="1" x14ac:dyDescent="0.2">
      <c r="A132" s="237" t="str">
        <f>name!E$8</f>
        <v>Skilled trades occupations</v>
      </c>
      <c r="B132" s="302">
        <v>0.32457661023707723</v>
      </c>
      <c r="C132" s="302">
        <v>1.1806697228112867E-2</v>
      </c>
      <c r="D132" s="302">
        <v>5.8253263914266835E-2</v>
      </c>
      <c r="E132" s="302">
        <f t="shared" si="63"/>
        <v>0.3946365713794569</v>
      </c>
      <c r="F132" s="303"/>
      <c r="G132" s="302">
        <v>0.24051385057789473</v>
      </c>
      <c r="H132" s="302">
        <v>0.10417250388863249</v>
      </c>
      <c r="I132" s="302">
        <v>3.5271676912877964E-3</v>
      </c>
      <c r="J132" s="302">
        <f>SUM(G132:I132)</f>
        <v>0.34821352215781504</v>
      </c>
      <c r="K132" s="303"/>
      <c r="L132" s="302">
        <v>0.22160784779937245</v>
      </c>
      <c r="M132" s="302">
        <v>0.14849367093987498</v>
      </c>
      <c r="N132" s="302">
        <v>3.0262661354621976E-3</v>
      </c>
      <c r="O132" s="302">
        <f t="shared" si="65"/>
        <v>0.37312778487470966</v>
      </c>
    </row>
    <row r="133" spans="1:15" s="236" customFormat="1" x14ac:dyDescent="0.2">
      <c r="A133" s="237" t="str">
        <f>name!E$9</f>
        <v>Caring, leisure and other service occupations</v>
      </c>
      <c r="B133" s="302">
        <v>6.4989417100810937E-2</v>
      </c>
      <c r="C133" s="302">
        <v>8.2976558551479639E-3</v>
      </c>
      <c r="D133" s="302">
        <v>1.1747571942325979E-2</v>
      </c>
      <c r="E133" s="302">
        <f t="shared" si="63"/>
        <v>8.5034644898284883E-2</v>
      </c>
      <c r="F133" s="303"/>
      <c r="G133" s="302">
        <v>6.94085774506982E-2</v>
      </c>
      <c r="H133" s="302">
        <v>1.8395193937513477E-2</v>
      </c>
      <c r="I133" s="302">
        <v>1.3345512134413161E-3</v>
      </c>
      <c r="J133" s="302">
        <f t="shared" ref="J133:J136" si="66">SUM(G133:I133)</f>
        <v>8.9138322601652983E-2</v>
      </c>
      <c r="K133" s="303"/>
      <c r="L133" s="302">
        <v>8.9199677726666038E-2</v>
      </c>
      <c r="M133" s="302">
        <v>1.3502538701786582E-2</v>
      </c>
      <c r="N133" s="302">
        <v>1.4229889547281497E-3</v>
      </c>
      <c r="O133" s="302">
        <f t="shared" si="65"/>
        <v>0.10412520538318076</v>
      </c>
    </row>
    <row r="134" spans="1:15" s="236" customFormat="1" x14ac:dyDescent="0.2">
      <c r="A134" s="237" t="str">
        <f>name!E$10</f>
        <v>Sales and customer service occupations</v>
      </c>
      <c r="B134" s="302">
        <v>8.1751664127621054E-2</v>
      </c>
      <c r="C134" s="302">
        <v>2.7425577128102785E-2</v>
      </c>
      <c r="D134" s="302">
        <v>9.0827647263799268E-3</v>
      </c>
      <c r="E134" s="302">
        <f t="shared" si="63"/>
        <v>0.11826000598210376</v>
      </c>
      <c r="F134" s="303"/>
      <c r="G134" s="302">
        <v>7.7455112075722893E-2</v>
      </c>
      <c r="H134" s="302">
        <v>0.10992711878141427</v>
      </c>
      <c r="I134" s="302">
        <v>3.9680242581573882E-4</v>
      </c>
      <c r="J134" s="302">
        <f t="shared" si="66"/>
        <v>0.18777903328295292</v>
      </c>
      <c r="K134" s="303"/>
      <c r="L134" s="302">
        <v>9.4965725830831307E-2</v>
      </c>
      <c r="M134" s="302">
        <v>8.2224153510209813E-2</v>
      </c>
      <c r="N134" s="302">
        <v>2.3243773698079757E-4</v>
      </c>
      <c r="O134" s="302">
        <f t="shared" si="65"/>
        <v>0.17742231707802192</v>
      </c>
    </row>
    <row r="135" spans="1:15" s="236" customFormat="1" x14ac:dyDescent="0.2">
      <c r="A135" s="237" t="str">
        <f>name!E$11</f>
        <v>Process, plant and machine operatives</v>
      </c>
      <c r="B135" s="302">
        <v>0.78233038802941968</v>
      </c>
      <c r="C135" s="302">
        <v>1.204708358910352E-2</v>
      </c>
      <c r="D135" s="302">
        <v>9.2931925880324739E-3</v>
      </c>
      <c r="E135" s="302">
        <f t="shared" si="63"/>
        <v>0.80367066420655575</v>
      </c>
      <c r="F135" s="303"/>
      <c r="G135" s="302">
        <v>0.55237905517426522</v>
      </c>
      <c r="H135" s="302">
        <v>0.14312002951404992</v>
      </c>
      <c r="I135" s="302">
        <v>6.0646668027804532E-4</v>
      </c>
      <c r="J135" s="302">
        <f t="shared" si="66"/>
        <v>0.6961055513685932</v>
      </c>
      <c r="K135" s="303"/>
      <c r="L135" s="302">
        <v>0.56702902810689759</v>
      </c>
      <c r="M135" s="302">
        <v>0.17006681467172871</v>
      </c>
      <c r="N135" s="302">
        <v>2.9307847308088052E-4</v>
      </c>
      <c r="O135" s="302">
        <f t="shared" si="65"/>
        <v>0.73738892125170719</v>
      </c>
    </row>
    <row r="136" spans="1:15" s="236" customFormat="1" x14ac:dyDescent="0.2">
      <c r="A136" s="237" t="str">
        <f>name!E$12</f>
        <v>Elementary occupations</v>
      </c>
      <c r="B136" s="302">
        <v>0.54993168035450168</v>
      </c>
      <c r="C136" s="302">
        <v>4.8823760094703406E-2</v>
      </c>
      <c r="D136" s="302">
        <v>1.7723416149504238E-2</v>
      </c>
      <c r="E136" s="302">
        <f t="shared" si="63"/>
        <v>0.61647885659870927</v>
      </c>
      <c r="F136" s="303"/>
      <c r="G136" s="302">
        <v>0.3804965937158295</v>
      </c>
      <c r="H136" s="302">
        <v>9.6962010525711989E-2</v>
      </c>
      <c r="I136" s="302">
        <v>1.1894754137324313E-3</v>
      </c>
      <c r="J136" s="302">
        <f t="shared" si="66"/>
        <v>0.47864807965527395</v>
      </c>
      <c r="K136" s="303"/>
      <c r="L136" s="302">
        <v>0.34199333085646361</v>
      </c>
      <c r="M136" s="302">
        <v>0.11510152911387374</v>
      </c>
      <c r="N136" s="302">
        <v>2.2506250187143777E-3</v>
      </c>
      <c r="O136" s="302">
        <f t="shared" si="65"/>
        <v>0.4593454849890517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2.9630673006219066</v>
      </c>
      <c r="C138" s="311">
        <f t="shared" ref="C138:E138" si="67">SUM(C128:C136)</f>
        <v>0.26506190873126589</v>
      </c>
      <c r="D138" s="311">
        <f t="shared" si="67"/>
        <v>0.18787079064681581</v>
      </c>
      <c r="E138" s="311">
        <f t="shared" si="67"/>
        <v>3.4159999999999884</v>
      </c>
      <c r="F138" s="311"/>
      <c r="G138" s="311">
        <f t="shared" ref="G138:J138" si="68">SUM(G128:G136)</f>
        <v>2.5568076882893358</v>
      </c>
      <c r="H138" s="311">
        <f t="shared" si="68"/>
        <v>0.94848427870099561</v>
      </c>
      <c r="I138" s="311">
        <f t="shared" si="68"/>
        <v>1.4708033009665484E-2</v>
      </c>
      <c r="J138" s="311">
        <f t="shared" si="68"/>
        <v>3.5199999999999974</v>
      </c>
      <c r="K138" s="311"/>
      <c r="L138" s="311">
        <f t="shared" ref="L138:O138" si="69">SUM(L128:L136)</f>
        <v>2.6781242890738959</v>
      </c>
      <c r="M138" s="311">
        <f t="shared" si="69"/>
        <v>0.99622533830402182</v>
      </c>
      <c r="N138" s="311">
        <f t="shared" si="69"/>
        <v>1.4650372622076134E-2</v>
      </c>
      <c r="O138" s="311">
        <f t="shared" si="69"/>
        <v>3.6889999999999938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1.699032810259997</v>
      </c>
      <c r="C145" s="302">
        <v>0.23151818984088415</v>
      </c>
      <c r="D145" s="302">
        <v>0.6056268212986311</v>
      </c>
      <c r="E145" s="302">
        <f>SUM(B145:D145)</f>
        <v>2.5361778213995123</v>
      </c>
      <c r="F145" s="303"/>
      <c r="G145" s="302">
        <v>1.9358245509047307</v>
      </c>
      <c r="H145" s="302">
        <v>0.3303757310642475</v>
      </c>
      <c r="I145" s="302">
        <v>1.5120490204569728</v>
      </c>
      <c r="J145" s="302">
        <f>SUM(G145:I145)</f>
        <v>3.7782493024259511</v>
      </c>
      <c r="K145" s="303"/>
      <c r="L145" s="302">
        <v>1.8690728246019062</v>
      </c>
      <c r="M145" s="302">
        <v>0.36237806605037848</v>
      </c>
      <c r="N145" s="302">
        <v>1.6223825325112582</v>
      </c>
      <c r="O145" s="302">
        <f>SUM(L145:N145)</f>
        <v>3.8538334231635427</v>
      </c>
    </row>
    <row r="146" spans="1:15" s="236" customFormat="1" x14ac:dyDescent="0.2">
      <c r="A146" s="237" t="str">
        <f>name!E$5</f>
        <v>Professional occupations</v>
      </c>
      <c r="B146" s="302">
        <v>2.9874912326340048</v>
      </c>
      <c r="C146" s="302">
        <v>0.16174974367874592</v>
      </c>
      <c r="D146" s="302">
        <v>0.43506625463611726</v>
      </c>
      <c r="E146" s="302">
        <f t="shared" ref="E146:E153" si="70">SUM(B146:D146)</f>
        <v>3.5843072309488679</v>
      </c>
      <c r="F146" s="303"/>
      <c r="G146" s="302">
        <v>3.7132688181269748</v>
      </c>
      <c r="H146" s="302">
        <v>0.19800795181877051</v>
      </c>
      <c r="I146" s="302">
        <v>1.0180495851353277</v>
      </c>
      <c r="J146" s="302">
        <f t="shared" ref="J146:J148" si="71">SUM(G146:I146)</f>
        <v>4.9293263550810735</v>
      </c>
      <c r="K146" s="303"/>
      <c r="L146" s="302">
        <v>5.0720190414588036</v>
      </c>
      <c r="M146" s="302">
        <v>0.23541338259943481</v>
      </c>
      <c r="N146" s="302">
        <v>0.82904642840437848</v>
      </c>
      <c r="O146" s="302">
        <f t="shared" ref="O146:O153" si="72">SUM(L146:N146)</f>
        <v>6.1364788524626173</v>
      </c>
    </row>
    <row r="147" spans="1:15" s="236" customFormat="1" x14ac:dyDescent="0.2">
      <c r="A147" s="237" t="str">
        <f>name!E$6</f>
        <v>Associate professional occupations</v>
      </c>
      <c r="B147" s="302">
        <v>1.4577325081788954</v>
      </c>
      <c r="C147" s="302">
        <v>0.21901688492609259</v>
      </c>
      <c r="D147" s="302">
        <v>0.15660063271548763</v>
      </c>
      <c r="E147" s="302">
        <f t="shared" si="70"/>
        <v>1.8333500258204756</v>
      </c>
      <c r="F147" s="303"/>
      <c r="G147" s="302">
        <v>1.7501084991064964</v>
      </c>
      <c r="H147" s="302">
        <v>0.24679220367048044</v>
      </c>
      <c r="I147" s="302">
        <v>0.2872072301559418</v>
      </c>
      <c r="J147" s="302">
        <f t="shared" si="71"/>
        <v>2.2841079329329186</v>
      </c>
      <c r="K147" s="303"/>
      <c r="L147" s="302">
        <v>1.8919030058959643</v>
      </c>
      <c r="M147" s="302">
        <v>0.23472357431572125</v>
      </c>
      <c r="N147" s="302">
        <v>0.31017175099823513</v>
      </c>
      <c r="O147" s="302">
        <f t="shared" si="72"/>
        <v>2.4367983312099208</v>
      </c>
    </row>
    <row r="148" spans="1:15" s="236" customFormat="1" x14ac:dyDescent="0.2">
      <c r="A148" s="237" t="str">
        <f>name!E$7</f>
        <v>Administrative and secretarial occupations</v>
      </c>
      <c r="B148" s="302">
        <v>1.7981098769325841</v>
      </c>
      <c r="C148" s="302">
        <v>1.2447969685722133</v>
      </c>
      <c r="D148" s="302">
        <v>0.34330732522703039</v>
      </c>
      <c r="E148" s="302">
        <f t="shared" si="70"/>
        <v>3.3862141707318276</v>
      </c>
      <c r="F148" s="303"/>
      <c r="G148" s="302">
        <v>1.8230570179598256</v>
      </c>
      <c r="H148" s="302">
        <v>1.1033995586353422</v>
      </c>
      <c r="I148" s="302">
        <v>0.33703707465398874</v>
      </c>
      <c r="J148" s="302">
        <f t="shared" si="71"/>
        <v>3.2634936512491568</v>
      </c>
      <c r="K148" s="303"/>
      <c r="L148" s="302">
        <v>1.6674779993656259</v>
      </c>
      <c r="M148" s="302">
        <v>1.1194717451662191</v>
      </c>
      <c r="N148" s="302">
        <v>0.25441646779339583</v>
      </c>
      <c r="O148" s="302">
        <f t="shared" si="72"/>
        <v>3.041366212325241</v>
      </c>
    </row>
    <row r="149" spans="1:15" s="236" customFormat="1" x14ac:dyDescent="0.2">
      <c r="A149" s="237" t="str">
        <f>name!E$8</f>
        <v>Skilled trades occupations</v>
      </c>
      <c r="B149" s="302">
        <v>9.6629314016474694</v>
      </c>
      <c r="C149" s="302">
        <v>0.53346588305207565</v>
      </c>
      <c r="D149" s="302">
        <v>8.166773723891632</v>
      </c>
      <c r="E149" s="302">
        <f t="shared" si="70"/>
        <v>18.363171008591177</v>
      </c>
      <c r="F149" s="303"/>
      <c r="G149" s="302">
        <v>7.3907542691768091</v>
      </c>
      <c r="H149" s="302">
        <v>0.26116228588494128</v>
      </c>
      <c r="I149" s="302">
        <v>13.171606157299275</v>
      </c>
      <c r="J149" s="302">
        <f>SUM(G149:I149)</f>
        <v>20.823522712361026</v>
      </c>
      <c r="K149" s="303"/>
      <c r="L149" s="302">
        <v>5.6970969132033256</v>
      </c>
      <c r="M149" s="302">
        <v>0.36767822505025533</v>
      </c>
      <c r="N149" s="302">
        <v>13.131234907657673</v>
      </c>
      <c r="O149" s="302">
        <f t="shared" si="72"/>
        <v>19.196010045911255</v>
      </c>
    </row>
    <row r="150" spans="1:15" s="236" customFormat="1" x14ac:dyDescent="0.2">
      <c r="A150" s="237" t="str">
        <f>name!E$9</f>
        <v>Caring, leisure and other service occupations</v>
      </c>
      <c r="B150" s="302">
        <v>5.1328298691542304E-2</v>
      </c>
      <c r="C150" s="302">
        <v>2.8346054434598755E-2</v>
      </c>
      <c r="D150" s="302">
        <v>1.2792315302302728E-2</v>
      </c>
      <c r="E150" s="302">
        <f t="shared" si="70"/>
        <v>9.2466668428443782E-2</v>
      </c>
      <c r="F150" s="303"/>
      <c r="G150" s="302">
        <v>5.3295292851107713E-2</v>
      </c>
      <c r="H150" s="302">
        <v>2.3746354980011267E-2</v>
      </c>
      <c r="I150" s="302">
        <v>1.742701467588078E-2</v>
      </c>
      <c r="J150" s="302">
        <f t="shared" ref="J150:J153" si="73">SUM(G150:I150)</f>
        <v>9.4468662506999757E-2</v>
      </c>
      <c r="K150" s="303"/>
      <c r="L150" s="302">
        <v>4.8940301763082013E-2</v>
      </c>
      <c r="M150" s="302">
        <v>1.9424757226545793E-2</v>
      </c>
      <c r="N150" s="302">
        <v>2.5468982024325348E-2</v>
      </c>
      <c r="O150" s="302">
        <f t="shared" si="72"/>
        <v>9.3834041013953151E-2</v>
      </c>
    </row>
    <row r="151" spans="1:15" s="236" customFormat="1" x14ac:dyDescent="0.2">
      <c r="A151" s="237" t="str">
        <f>name!E$10</f>
        <v>Sales and customer service occupations</v>
      </c>
      <c r="B151" s="302">
        <v>0.42012791972634161</v>
      </c>
      <c r="C151" s="302">
        <v>0.26838578912299488</v>
      </c>
      <c r="D151" s="302">
        <v>7.5012040447246409E-2</v>
      </c>
      <c r="E151" s="302">
        <f t="shared" si="70"/>
        <v>0.7635257492965829</v>
      </c>
      <c r="F151" s="303"/>
      <c r="G151" s="302">
        <v>0.41482377870062614</v>
      </c>
      <c r="H151" s="302">
        <v>0.25310942237136697</v>
      </c>
      <c r="I151" s="302">
        <v>0.11696913636410897</v>
      </c>
      <c r="J151" s="302">
        <f t="shared" si="73"/>
        <v>0.78490233743610216</v>
      </c>
      <c r="K151" s="303"/>
      <c r="L151" s="302">
        <v>0.42914784651646276</v>
      </c>
      <c r="M151" s="302">
        <v>0.2722032474316376</v>
      </c>
      <c r="N151" s="302">
        <v>0.12814467381461633</v>
      </c>
      <c r="O151" s="302">
        <f t="shared" si="72"/>
        <v>0.82949576776271672</v>
      </c>
    </row>
    <row r="152" spans="1:15" s="236" customFormat="1" x14ac:dyDescent="0.2">
      <c r="A152" s="237" t="str">
        <f>name!E$11</f>
        <v>Process, plant and machine operatives</v>
      </c>
      <c r="B152" s="302">
        <v>2.3019200745684891</v>
      </c>
      <c r="C152" s="302">
        <v>0.11734387129099369</v>
      </c>
      <c r="D152" s="302">
        <v>0.55300176373495191</v>
      </c>
      <c r="E152" s="302">
        <f t="shared" si="70"/>
        <v>2.9722657095944345</v>
      </c>
      <c r="F152" s="303"/>
      <c r="G152" s="302">
        <v>1.7762735948108903</v>
      </c>
      <c r="H152" s="302">
        <v>0.1004061681905086</v>
      </c>
      <c r="I152" s="302">
        <v>1.2239256949761343</v>
      </c>
      <c r="J152" s="302">
        <f t="shared" si="73"/>
        <v>3.1006054579775331</v>
      </c>
      <c r="K152" s="303"/>
      <c r="L152" s="302">
        <v>1.5673577430237584</v>
      </c>
      <c r="M152" s="302">
        <v>9.52115553164984E-2</v>
      </c>
      <c r="N152" s="302">
        <v>1.8106989943977785</v>
      </c>
      <c r="O152" s="302">
        <f t="shared" si="72"/>
        <v>3.4732682927380356</v>
      </c>
    </row>
    <row r="153" spans="1:15" s="236" customFormat="1" x14ac:dyDescent="0.2">
      <c r="A153" s="237" t="str">
        <f>name!E$12</f>
        <v>Elementary occupations</v>
      </c>
      <c r="B153" s="302">
        <v>1.2378288356235558</v>
      </c>
      <c r="C153" s="302">
        <v>0.66159569856164568</v>
      </c>
      <c r="D153" s="302">
        <v>0.71309708100344771</v>
      </c>
      <c r="E153" s="302">
        <f t="shared" si="70"/>
        <v>2.6125216151886494</v>
      </c>
      <c r="F153" s="303"/>
      <c r="G153" s="302">
        <v>0.92396348511584259</v>
      </c>
      <c r="H153" s="302">
        <v>0.46303861482207853</v>
      </c>
      <c r="I153" s="302">
        <v>1.1943214880912769</v>
      </c>
      <c r="J153" s="302">
        <f t="shared" si="73"/>
        <v>2.581323588029198</v>
      </c>
      <c r="K153" s="303"/>
      <c r="L153" s="302">
        <v>1.1063553151321113</v>
      </c>
      <c r="M153" s="302">
        <v>0.44159859969262988</v>
      </c>
      <c r="N153" s="302">
        <v>1.6439611185879175</v>
      </c>
      <c r="O153" s="302">
        <f t="shared" si="72"/>
        <v>3.1919150334126587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21.616502958262878</v>
      </c>
      <c r="C155" s="311">
        <f t="shared" ref="C155:E155" si="74">SUM(C145:C153)</f>
        <v>3.4662190834802442</v>
      </c>
      <c r="D155" s="311">
        <f t="shared" si="74"/>
        <v>11.061277958256847</v>
      </c>
      <c r="E155" s="311">
        <f t="shared" si="74"/>
        <v>36.14399999999997</v>
      </c>
      <c r="F155" s="311"/>
      <c r="G155" s="311">
        <f t="shared" ref="G155:J155" si="75">SUM(G145:G153)</f>
        <v>19.781369306753302</v>
      </c>
      <c r="H155" s="311">
        <f t="shared" si="75"/>
        <v>2.9800382914377472</v>
      </c>
      <c r="I155" s="311">
        <f t="shared" si="75"/>
        <v>18.878592401808906</v>
      </c>
      <c r="J155" s="311">
        <f t="shared" si="75"/>
        <v>41.639999999999951</v>
      </c>
      <c r="K155" s="311"/>
      <c r="L155" s="311">
        <f t="shared" ref="L155:O155" si="76">SUM(L145:L153)</f>
        <v>19.349370990961042</v>
      </c>
      <c r="M155" s="311">
        <f t="shared" si="76"/>
        <v>3.1481031528493206</v>
      </c>
      <c r="N155" s="311">
        <f t="shared" si="76"/>
        <v>19.755525856189578</v>
      </c>
      <c r="O155" s="311">
        <f t="shared" si="76"/>
        <v>42.252999999999936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8.6072544762892331</v>
      </c>
      <c r="C162" s="302">
        <v>0.99418047823205236</v>
      </c>
      <c r="D162" s="302">
        <v>2.0338719779522609</v>
      </c>
      <c r="E162" s="302">
        <f>SUM(B162:D162)</f>
        <v>11.635306932473547</v>
      </c>
      <c r="F162" s="303"/>
      <c r="G162" s="302">
        <v>9.1993673952785642</v>
      </c>
      <c r="H162" s="302">
        <v>1.6431808311318141</v>
      </c>
      <c r="I162" s="302">
        <v>2.0663744038954208</v>
      </c>
      <c r="J162" s="302">
        <f>SUM(G162:I162)</f>
        <v>12.908922630305799</v>
      </c>
      <c r="K162" s="303"/>
      <c r="L162" s="302">
        <v>9.4969194228175446</v>
      </c>
      <c r="M162" s="302">
        <v>1.8442882897362531</v>
      </c>
      <c r="N162" s="302">
        <v>2.3252985254186784</v>
      </c>
      <c r="O162" s="302">
        <f>SUM(L162:N162)</f>
        <v>13.666506237972477</v>
      </c>
    </row>
    <row r="163" spans="1:15" s="236" customFormat="1" x14ac:dyDescent="0.2">
      <c r="A163" s="237" t="str">
        <f>name!E$5</f>
        <v>Professional occupations</v>
      </c>
      <c r="B163" s="302">
        <v>5.5809575548637982</v>
      </c>
      <c r="C163" s="302">
        <v>1.5505461385872388</v>
      </c>
      <c r="D163" s="302">
        <v>0.61749027157472847</v>
      </c>
      <c r="E163" s="302">
        <f t="shared" ref="E163:E170" si="77">SUM(B163:D163)</f>
        <v>7.7489939650257655</v>
      </c>
      <c r="F163" s="303"/>
      <c r="G163" s="302">
        <v>6.7449263760393663</v>
      </c>
      <c r="H163" s="302">
        <v>2.0699361773934428</v>
      </c>
      <c r="I163" s="302">
        <v>0.46411691670054561</v>
      </c>
      <c r="J163" s="302">
        <f t="shared" ref="J163:J165" si="78">SUM(G163:I163)</f>
        <v>9.2789794701333541</v>
      </c>
      <c r="K163" s="303"/>
      <c r="L163" s="302">
        <v>9.0593237525338886</v>
      </c>
      <c r="M163" s="302">
        <v>2.1836929030367793</v>
      </c>
      <c r="N163" s="302">
        <v>0.36857858381374625</v>
      </c>
      <c r="O163" s="302">
        <f t="shared" ref="O163:O170" si="79">SUM(L163:N163)</f>
        <v>11.611595239384414</v>
      </c>
    </row>
    <row r="164" spans="1:15" s="236" customFormat="1" x14ac:dyDescent="0.2">
      <c r="A164" s="237" t="str">
        <f>name!E$6</f>
        <v>Associate professional occupations</v>
      </c>
      <c r="B164" s="302">
        <v>5.3796463567326676</v>
      </c>
      <c r="C164" s="302">
        <v>1.4092224697462856</v>
      </c>
      <c r="D164" s="302">
        <v>0.35832815478754948</v>
      </c>
      <c r="E164" s="302">
        <f t="shared" si="77"/>
        <v>7.1471969812665028</v>
      </c>
      <c r="F164" s="303"/>
      <c r="G164" s="302">
        <v>5.899764235891336</v>
      </c>
      <c r="H164" s="302">
        <v>1.6530273643413318</v>
      </c>
      <c r="I164" s="302">
        <v>0.28613166597062412</v>
      </c>
      <c r="J164" s="302">
        <f t="shared" si="78"/>
        <v>7.8389232662032917</v>
      </c>
      <c r="K164" s="303"/>
      <c r="L164" s="302">
        <v>6.6630924101890612</v>
      </c>
      <c r="M164" s="302">
        <v>1.5191553628843573</v>
      </c>
      <c r="N164" s="302">
        <v>0.26899046200719473</v>
      </c>
      <c r="O164" s="302">
        <f t="shared" si="79"/>
        <v>8.4512382350806128</v>
      </c>
    </row>
    <row r="165" spans="1:15" s="236" customFormat="1" x14ac:dyDescent="0.2">
      <c r="A165" s="237" t="str">
        <f>name!E$7</f>
        <v>Administrative and secretarial occupations</v>
      </c>
      <c r="B165" s="302">
        <v>6.1769428117604308</v>
      </c>
      <c r="C165" s="302">
        <v>3.0903975491729687</v>
      </c>
      <c r="D165" s="302">
        <v>0.11858941488910441</v>
      </c>
      <c r="E165" s="302">
        <f t="shared" si="77"/>
        <v>9.385929775822504</v>
      </c>
      <c r="F165" s="303"/>
      <c r="G165" s="302">
        <v>6.0987810923037991</v>
      </c>
      <c r="H165" s="302">
        <v>3.1979029726352497</v>
      </c>
      <c r="I165" s="302">
        <v>0.14773180336130398</v>
      </c>
      <c r="J165" s="302">
        <f t="shared" si="78"/>
        <v>9.4444158683003536</v>
      </c>
      <c r="K165" s="303"/>
      <c r="L165" s="302">
        <v>6.9119418377337283</v>
      </c>
      <c r="M165" s="302">
        <v>2.9774729055493272</v>
      </c>
      <c r="N165" s="302">
        <v>0.10598348143611459</v>
      </c>
      <c r="O165" s="302">
        <f t="shared" si="79"/>
        <v>9.9953982247191693</v>
      </c>
    </row>
    <row r="166" spans="1:15" s="236" customFormat="1" x14ac:dyDescent="0.2">
      <c r="A166" s="237" t="str">
        <f>name!E$8</f>
        <v>Skilled trades occupations</v>
      </c>
      <c r="B166" s="302">
        <v>6.7801785267167265</v>
      </c>
      <c r="C166" s="302">
        <v>0.98131600417806153</v>
      </c>
      <c r="D166" s="302">
        <v>1.8267940042519897</v>
      </c>
      <c r="E166" s="302">
        <f t="shared" si="77"/>
        <v>9.5882885351467788</v>
      </c>
      <c r="F166" s="303"/>
      <c r="G166" s="302">
        <v>5.6157853852530559</v>
      </c>
      <c r="H166" s="302">
        <v>0.83964709214501487</v>
      </c>
      <c r="I166" s="302">
        <v>1.1236439970139915</v>
      </c>
      <c r="J166" s="302">
        <f>SUM(G166:I166)</f>
        <v>7.5790764744120622</v>
      </c>
      <c r="K166" s="303"/>
      <c r="L166" s="302">
        <v>5.1146293618783272</v>
      </c>
      <c r="M166" s="302">
        <v>0.92734768829213499</v>
      </c>
      <c r="N166" s="302">
        <v>1.3230550319807106</v>
      </c>
      <c r="O166" s="302">
        <f t="shared" si="79"/>
        <v>7.3650320821511732</v>
      </c>
    </row>
    <row r="167" spans="1:15" s="236" customFormat="1" x14ac:dyDescent="0.2">
      <c r="A167" s="237" t="str">
        <f>name!E$9</f>
        <v>Caring, leisure and other service occupations</v>
      </c>
      <c r="B167" s="302">
        <v>0.51269809890854179</v>
      </c>
      <c r="C167" s="302">
        <v>0.18544627433630587</v>
      </c>
      <c r="D167" s="302">
        <v>5.7966830995828444E-2</v>
      </c>
      <c r="E167" s="302">
        <f t="shared" si="77"/>
        <v>0.75611120424067613</v>
      </c>
      <c r="F167" s="303"/>
      <c r="G167" s="302">
        <v>0.50663970934797364</v>
      </c>
      <c r="H167" s="302">
        <v>0.16538355222081727</v>
      </c>
      <c r="I167" s="302">
        <v>0.10624516948179349</v>
      </c>
      <c r="J167" s="302">
        <f t="shared" ref="J167:J170" si="80">SUM(G167:I167)</f>
        <v>0.77826843105058441</v>
      </c>
      <c r="K167" s="303"/>
      <c r="L167" s="302">
        <v>0.66441053965203278</v>
      </c>
      <c r="M167" s="302">
        <v>0.12051407490283833</v>
      </c>
      <c r="N167" s="302">
        <v>0.18798105612513882</v>
      </c>
      <c r="O167" s="302">
        <f t="shared" si="79"/>
        <v>0.97290567068000999</v>
      </c>
    </row>
    <row r="168" spans="1:15" s="236" customFormat="1" x14ac:dyDescent="0.2">
      <c r="A168" s="237" t="str">
        <f>name!E$10</f>
        <v>Sales and customer service occupations</v>
      </c>
      <c r="B168" s="302">
        <v>5.9913309168044515</v>
      </c>
      <c r="C168" s="302">
        <v>18.512815066480925</v>
      </c>
      <c r="D168" s="302">
        <v>0.93842531557307551</v>
      </c>
      <c r="E168" s="302">
        <f t="shared" si="77"/>
        <v>25.44257129885845</v>
      </c>
      <c r="F168" s="303"/>
      <c r="G168" s="302">
        <v>5.1696193187326083</v>
      </c>
      <c r="H168" s="302">
        <v>17.28849248138388</v>
      </c>
      <c r="I168" s="302">
        <v>0.58884642992609271</v>
      </c>
      <c r="J168" s="302">
        <f t="shared" si="80"/>
        <v>23.046958230042581</v>
      </c>
      <c r="K168" s="303"/>
      <c r="L168" s="302">
        <v>4.4773621986004795</v>
      </c>
      <c r="M168" s="302">
        <v>15.280020760101261</v>
      </c>
      <c r="N168" s="302">
        <v>0.40527886911109656</v>
      </c>
      <c r="O168" s="302">
        <f t="shared" si="79"/>
        <v>20.162661827812837</v>
      </c>
    </row>
    <row r="169" spans="1:15" s="236" customFormat="1" x14ac:dyDescent="0.2">
      <c r="A169" s="237" t="str">
        <f>name!E$11</f>
        <v>Process, plant and machine operatives</v>
      </c>
      <c r="B169" s="302">
        <v>6.6716962451894508</v>
      </c>
      <c r="C169" s="302">
        <v>1.3472895006474466</v>
      </c>
      <c r="D169" s="302">
        <v>0.1773827352038029</v>
      </c>
      <c r="E169" s="302">
        <f t="shared" si="77"/>
        <v>8.1963684810407003</v>
      </c>
      <c r="F169" s="303"/>
      <c r="G169" s="302">
        <v>5.0996413216339791</v>
      </c>
      <c r="H169" s="302">
        <v>1.3860645278841996</v>
      </c>
      <c r="I169" s="302">
        <v>0.14862332522333641</v>
      </c>
      <c r="J169" s="302">
        <f t="shared" si="80"/>
        <v>6.6343291747415147</v>
      </c>
      <c r="K169" s="303"/>
      <c r="L169" s="302">
        <v>4.8330376229213678</v>
      </c>
      <c r="M169" s="302">
        <v>1.5085460332167446</v>
      </c>
      <c r="N169" s="302">
        <v>0.1989577417850126</v>
      </c>
      <c r="O169" s="302">
        <f t="shared" si="79"/>
        <v>6.5405413979231257</v>
      </c>
    </row>
    <row r="170" spans="1:15" s="236" customFormat="1" x14ac:dyDescent="0.2">
      <c r="A170" s="237" t="str">
        <f>name!E$12</f>
        <v>Elementary occupations</v>
      </c>
      <c r="B170" s="302">
        <v>5.5950707640758717</v>
      </c>
      <c r="C170" s="302">
        <v>4.9420021345545795</v>
      </c>
      <c r="D170" s="302">
        <v>0.20315992749464307</v>
      </c>
      <c r="E170" s="302">
        <f t="shared" si="77"/>
        <v>10.740232826125094</v>
      </c>
      <c r="F170" s="303"/>
      <c r="G170" s="302">
        <v>4.1110851598787432</v>
      </c>
      <c r="H170" s="302">
        <v>3.9573395543577714</v>
      </c>
      <c r="I170" s="302">
        <v>0.17270174057405319</v>
      </c>
      <c r="J170" s="302">
        <f t="shared" si="80"/>
        <v>8.2411264548105674</v>
      </c>
      <c r="K170" s="303"/>
      <c r="L170" s="302">
        <v>4.4250501778540547</v>
      </c>
      <c r="M170" s="302">
        <v>4.1146997808495387</v>
      </c>
      <c r="N170" s="302">
        <v>0.29037112557245953</v>
      </c>
      <c r="O170" s="302">
        <f t="shared" si="79"/>
        <v>8.8301210842760529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51.295775751341175</v>
      </c>
      <c r="C172" s="311">
        <f t="shared" ref="C172:E172" si="81">SUM(C162:C170)</f>
        <v>33.013215615935863</v>
      </c>
      <c r="D172" s="311">
        <f t="shared" si="81"/>
        <v>6.3320086327229834</v>
      </c>
      <c r="E172" s="311">
        <f t="shared" si="81"/>
        <v>90.64100000000002</v>
      </c>
      <c r="F172" s="311"/>
      <c r="G172" s="311">
        <f t="shared" ref="G172:J172" si="82">SUM(G162:G170)</f>
        <v>48.445609994359423</v>
      </c>
      <c r="H172" s="311">
        <f t="shared" si="82"/>
        <v>32.200974553493523</v>
      </c>
      <c r="I172" s="311">
        <f t="shared" si="82"/>
        <v>5.1044154521471601</v>
      </c>
      <c r="J172" s="311">
        <f t="shared" si="82"/>
        <v>85.751000000000104</v>
      </c>
      <c r="K172" s="311"/>
      <c r="L172" s="311">
        <f t="shared" ref="L172:O172" si="83">SUM(L162:L170)</f>
        <v>51.64576732418049</v>
      </c>
      <c r="M172" s="311">
        <f t="shared" si="83"/>
        <v>30.475737798569234</v>
      </c>
      <c r="N172" s="311">
        <f t="shared" si="83"/>
        <v>5.4744948772501525</v>
      </c>
      <c r="O172" s="311">
        <f t="shared" si="83"/>
        <v>87.595999999999876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2.1013284244408852</v>
      </c>
      <c r="C179" s="302">
        <v>0.10343828064860613</v>
      </c>
      <c r="D179" s="302">
        <v>0.42149084631996275</v>
      </c>
      <c r="E179" s="302">
        <f>SUM(B179:D179)</f>
        <v>2.6262575514094544</v>
      </c>
      <c r="F179" s="303"/>
      <c r="G179" s="302">
        <v>2.9430116974500171</v>
      </c>
      <c r="H179" s="302">
        <v>0.36802224291131064</v>
      </c>
      <c r="I179" s="302">
        <v>0.58315457516825231</v>
      </c>
      <c r="J179" s="302">
        <f>SUM(G179:I179)</f>
        <v>3.8941885155295797</v>
      </c>
      <c r="K179" s="303"/>
      <c r="L179" s="302">
        <v>3.5178438693064047</v>
      </c>
      <c r="M179" s="302">
        <v>0.45842867665022585</v>
      </c>
      <c r="N179" s="302">
        <v>0.67351174697033533</v>
      </c>
      <c r="O179" s="302">
        <f>SUM(L179:N179)</f>
        <v>4.6497842929269657</v>
      </c>
    </row>
    <row r="180" spans="1:15" s="236" customFormat="1" x14ac:dyDescent="0.2">
      <c r="A180" s="237" t="str">
        <f>name!E$5</f>
        <v>Professional occupations</v>
      </c>
      <c r="B180" s="302">
        <v>1.5095042932884772</v>
      </c>
      <c r="C180" s="302">
        <v>8.707234785677298E-2</v>
      </c>
      <c r="D180" s="302">
        <v>0.14159362118029042</v>
      </c>
      <c r="E180" s="302">
        <f t="shared" ref="E180:E187" si="84">SUM(B180:D180)</f>
        <v>1.7381702623255406</v>
      </c>
      <c r="F180" s="303"/>
      <c r="G180" s="302">
        <v>2.3908564648885502</v>
      </c>
      <c r="H180" s="302">
        <v>0.27699228807273019</v>
      </c>
      <c r="I180" s="302">
        <v>0.1800961262764314</v>
      </c>
      <c r="J180" s="302">
        <f t="shared" ref="J180:J182" si="85">SUM(G180:I180)</f>
        <v>2.8479448792377116</v>
      </c>
      <c r="K180" s="303"/>
      <c r="L180" s="302">
        <v>3.6226517637616551</v>
      </c>
      <c r="M180" s="302">
        <v>0.45332237658503777</v>
      </c>
      <c r="N180" s="302">
        <v>0.17519765418803307</v>
      </c>
      <c r="O180" s="302">
        <f t="shared" ref="O180:O187" si="86">SUM(L180:N180)</f>
        <v>4.2511717945347263</v>
      </c>
    </row>
    <row r="181" spans="1:15" s="236" customFormat="1" x14ac:dyDescent="0.2">
      <c r="A181" s="237" t="str">
        <f>name!E$6</f>
        <v>Associate professional occupations</v>
      </c>
      <c r="B181" s="302">
        <v>1.5073412672938704</v>
      </c>
      <c r="C181" s="302">
        <v>0.13765005130143296</v>
      </c>
      <c r="D181" s="302">
        <v>7.9337134418391062E-2</v>
      </c>
      <c r="E181" s="302">
        <f t="shared" si="84"/>
        <v>1.7243284530136944</v>
      </c>
      <c r="F181" s="303"/>
      <c r="G181" s="302">
        <v>2.0810974783839691</v>
      </c>
      <c r="H181" s="302">
        <v>0.32506325545661818</v>
      </c>
      <c r="I181" s="302">
        <v>0.100499598259237</v>
      </c>
      <c r="J181" s="302">
        <f t="shared" si="85"/>
        <v>2.5066603320998242</v>
      </c>
      <c r="K181" s="303"/>
      <c r="L181" s="302">
        <v>2.4164036417657395</v>
      </c>
      <c r="M181" s="302">
        <v>0.42959861162034602</v>
      </c>
      <c r="N181" s="302">
        <v>0.12278722236089792</v>
      </c>
      <c r="O181" s="302">
        <f t="shared" si="86"/>
        <v>2.9687894757469833</v>
      </c>
    </row>
    <row r="182" spans="1:15" s="236" customFormat="1" x14ac:dyDescent="0.2">
      <c r="A182" s="237" t="str">
        <f>name!E$7</f>
        <v>Administrative and secretarial occupations</v>
      </c>
      <c r="B182" s="302">
        <v>2.5712322405582699</v>
      </c>
      <c r="C182" s="302">
        <v>0.9802514065621234</v>
      </c>
      <c r="D182" s="302">
        <v>7.4548109066860629E-2</v>
      </c>
      <c r="E182" s="302">
        <f t="shared" si="84"/>
        <v>3.6260317561872539</v>
      </c>
      <c r="F182" s="303"/>
      <c r="G182" s="302">
        <v>3.2198794098337782</v>
      </c>
      <c r="H182" s="302">
        <v>1.4435254984836567</v>
      </c>
      <c r="I182" s="302">
        <v>7.6845696073471095E-2</v>
      </c>
      <c r="J182" s="302">
        <f t="shared" si="85"/>
        <v>4.7402506043909067</v>
      </c>
      <c r="K182" s="303"/>
      <c r="L182" s="302">
        <v>4.3274681881689281</v>
      </c>
      <c r="M182" s="302">
        <v>1.6281953199676387</v>
      </c>
      <c r="N182" s="302">
        <v>8.3560709961224638E-2</v>
      </c>
      <c r="O182" s="302">
        <f t="shared" si="86"/>
        <v>6.0392242180977913</v>
      </c>
    </row>
    <row r="183" spans="1:15" s="236" customFormat="1" x14ac:dyDescent="0.2">
      <c r="A183" s="237" t="str">
        <f>name!E$8</f>
        <v>Skilled trades occupations</v>
      </c>
      <c r="B183" s="302">
        <v>1.3392459835524029</v>
      </c>
      <c r="C183" s="302">
        <v>0.3460675269996889</v>
      </c>
      <c r="D183" s="302">
        <v>0.47588155470653848</v>
      </c>
      <c r="E183" s="302">
        <f t="shared" si="84"/>
        <v>2.1611950652586303</v>
      </c>
      <c r="F183" s="303"/>
      <c r="G183" s="302">
        <v>1.1814929193885981</v>
      </c>
      <c r="H183" s="302">
        <v>0.28657941201157117</v>
      </c>
      <c r="I183" s="302">
        <v>0.38746364964314389</v>
      </c>
      <c r="J183" s="302">
        <f>SUM(G183:I183)</f>
        <v>1.8555359810433132</v>
      </c>
      <c r="K183" s="303"/>
      <c r="L183" s="302">
        <v>1.0243283635069842</v>
      </c>
      <c r="M183" s="302">
        <v>0.45885335485092671</v>
      </c>
      <c r="N183" s="302">
        <v>0.425754586710831</v>
      </c>
      <c r="O183" s="302">
        <f t="shared" si="86"/>
        <v>1.908936305068742</v>
      </c>
    </row>
    <row r="184" spans="1:15" s="236" customFormat="1" x14ac:dyDescent="0.2">
      <c r="A184" s="237" t="str">
        <f>name!E$9</f>
        <v>Caring, leisure and other service occupations</v>
      </c>
      <c r="B184" s="302">
        <v>0.97741417511888617</v>
      </c>
      <c r="C184" s="302">
        <v>0.47009234713939191</v>
      </c>
      <c r="D184" s="302">
        <v>0.16385467188264377</v>
      </c>
      <c r="E184" s="302">
        <f t="shared" si="84"/>
        <v>1.6113611941409218</v>
      </c>
      <c r="F184" s="303"/>
      <c r="G184" s="302">
        <v>1.1462078880899269</v>
      </c>
      <c r="H184" s="302">
        <v>1.1163985145979498</v>
      </c>
      <c r="I184" s="302">
        <v>0.19414651321273049</v>
      </c>
      <c r="J184" s="302">
        <f t="shared" ref="J184:J187" si="87">SUM(G184:I184)</f>
        <v>2.4567529159006072</v>
      </c>
      <c r="K184" s="303"/>
      <c r="L184" s="302">
        <v>1.0171660805589708</v>
      </c>
      <c r="M184" s="302">
        <v>1.233451019298935</v>
      </c>
      <c r="N184" s="302">
        <v>0.2644433330105328</v>
      </c>
      <c r="O184" s="302">
        <f t="shared" si="86"/>
        <v>2.5150604328684389</v>
      </c>
    </row>
    <row r="185" spans="1:15" s="236" customFormat="1" x14ac:dyDescent="0.2">
      <c r="A185" s="237" t="str">
        <f>name!E$10</f>
        <v>Sales and customer service occupations</v>
      </c>
      <c r="B185" s="302">
        <v>0.85288319321288986</v>
      </c>
      <c r="C185" s="302">
        <v>0.26617169829089476</v>
      </c>
      <c r="D185" s="302">
        <v>7.7959852631260679E-2</v>
      </c>
      <c r="E185" s="302">
        <f t="shared" si="84"/>
        <v>1.1970147441350452</v>
      </c>
      <c r="F185" s="303"/>
      <c r="G185" s="302">
        <v>1.0595581780911489</v>
      </c>
      <c r="H185" s="302">
        <v>0.33768697027001676</v>
      </c>
      <c r="I185" s="302">
        <v>7.7017999912266447E-2</v>
      </c>
      <c r="J185" s="302">
        <f t="shared" si="87"/>
        <v>1.4742631482734321</v>
      </c>
      <c r="K185" s="303"/>
      <c r="L185" s="302">
        <v>1.298466490466788</v>
      </c>
      <c r="M185" s="302">
        <v>0.52571068129064957</v>
      </c>
      <c r="N185" s="302">
        <v>8.0810255598409722E-2</v>
      </c>
      <c r="O185" s="302">
        <f t="shared" si="86"/>
        <v>1.9049874273558474</v>
      </c>
    </row>
    <row r="186" spans="1:15" s="236" customFormat="1" x14ac:dyDescent="0.2">
      <c r="A186" s="237" t="str">
        <f>name!E$11</f>
        <v>Process, plant and machine operatives</v>
      </c>
      <c r="B186" s="302">
        <v>9.8179095635785405</v>
      </c>
      <c r="C186" s="302">
        <v>0.66289408949007389</v>
      </c>
      <c r="D186" s="302">
        <v>3.5077694138633051</v>
      </c>
      <c r="E186" s="302">
        <f t="shared" si="84"/>
        <v>13.98857306693192</v>
      </c>
      <c r="F186" s="303"/>
      <c r="G186" s="302">
        <v>9.2765878066707046</v>
      </c>
      <c r="H186" s="302">
        <v>2.3247855801712718</v>
      </c>
      <c r="I186" s="302">
        <v>4.4688822261374526</v>
      </c>
      <c r="J186" s="302">
        <f t="shared" si="87"/>
        <v>16.07025561297943</v>
      </c>
      <c r="K186" s="303"/>
      <c r="L186" s="302">
        <v>9.9681839372752492</v>
      </c>
      <c r="M186" s="302">
        <v>2.9695621269121122</v>
      </c>
      <c r="N186" s="302">
        <v>5.5279499671437042</v>
      </c>
      <c r="O186" s="302">
        <f t="shared" si="86"/>
        <v>18.465696031331067</v>
      </c>
    </row>
    <row r="187" spans="1:15" s="236" customFormat="1" x14ac:dyDescent="0.2">
      <c r="A187" s="237" t="str">
        <f>name!E$12</f>
        <v>Elementary occupations</v>
      </c>
      <c r="B187" s="302">
        <v>4.9264017641160995</v>
      </c>
      <c r="C187" s="302">
        <v>1.3971876600994624</v>
      </c>
      <c r="D187" s="302">
        <v>0.20047848238195864</v>
      </c>
      <c r="E187" s="302">
        <f t="shared" si="84"/>
        <v>6.5240679065975211</v>
      </c>
      <c r="F187" s="303"/>
      <c r="G187" s="302">
        <v>4.8955046127116546</v>
      </c>
      <c r="H187" s="302">
        <v>1.3837355242537384</v>
      </c>
      <c r="I187" s="302">
        <v>0.18290787357974761</v>
      </c>
      <c r="J187" s="302">
        <f t="shared" si="87"/>
        <v>6.4621480105451408</v>
      </c>
      <c r="K187" s="303"/>
      <c r="L187" s="302">
        <v>6.0489704609676016</v>
      </c>
      <c r="M187" s="302">
        <v>1.9266995148919255</v>
      </c>
      <c r="N187" s="302">
        <v>0.21568004620995351</v>
      </c>
      <c r="O187" s="302">
        <f t="shared" si="86"/>
        <v>8.1913500220694804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25.603260905160322</v>
      </c>
      <c r="C189" s="311">
        <f t="shared" ref="C189:E189" si="88">SUM(C179:C187)</f>
        <v>4.4508254083884466</v>
      </c>
      <c r="D189" s="311">
        <f t="shared" si="88"/>
        <v>5.1429136864512115</v>
      </c>
      <c r="E189" s="311">
        <f t="shared" si="88"/>
        <v>35.196999999999981</v>
      </c>
      <c r="F189" s="311"/>
      <c r="G189" s="311">
        <f t="shared" ref="G189:J189" si="89">SUM(G179:G187)</f>
        <v>28.194196455508347</v>
      </c>
      <c r="H189" s="311">
        <f t="shared" si="89"/>
        <v>7.862789286228864</v>
      </c>
      <c r="I189" s="311">
        <f t="shared" si="89"/>
        <v>6.2510142582627326</v>
      </c>
      <c r="J189" s="311">
        <f t="shared" si="89"/>
        <v>42.30799999999995</v>
      </c>
      <c r="K189" s="311"/>
      <c r="L189" s="311">
        <f t="shared" ref="L189:O189" si="90">SUM(L179:L187)</f>
        <v>33.241482795778325</v>
      </c>
      <c r="M189" s="311">
        <f t="shared" si="90"/>
        <v>10.083821682067798</v>
      </c>
      <c r="N189" s="311">
        <f t="shared" si="90"/>
        <v>7.5696955221539231</v>
      </c>
      <c r="O189" s="311">
        <f t="shared" si="90"/>
        <v>50.895000000000046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2.7225201286433132</v>
      </c>
      <c r="C196" s="302">
        <v>0.37178859558155236</v>
      </c>
      <c r="D196" s="302">
        <v>1.0447392897282912</v>
      </c>
      <c r="E196" s="302">
        <f>SUM(B196:D196)</f>
        <v>4.1390480139531567</v>
      </c>
      <c r="F196" s="303"/>
      <c r="G196" s="302">
        <v>3.1421809538030918</v>
      </c>
      <c r="H196" s="302">
        <v>0.63259367551331458</v>
      </c>
      <c r="I196" s="302">
        <v>0.90382000734942936</v>
      </c>
      <c r="J196" s="302">
        <f>SUM(G196:I196)</f>
        <v>4.678594636665836</v>
      </c>
      <c r="K196" s="303"/>
      <c r="L196" s="302">
        <v>4.0120419767561453</v>
      </c>
      <c r="M196" s="302">
        <v>0.94755702837901234</v>
      </c>
      <c r="N196" s="302">
        <v>1.0572306382781167</v>
      </c>
      <c r="O196" s="302">
        <f>SUM(L196:N196)</f>
        <v>6.0168296434132742</v>
      </c>
    </row>
    <row r="197" spans="1:15" s="236" customFormat="1" x14ac:dyDescent="0.2">
      <c r="A197" s="237" t="str">
        <f>name!E$5</f>
        <v>Professional occupations</v>
      </c>
      <c r="B197" s="302">
        <v>0.9275018048145115</v>
      </c>
      <c r="C197" s="302">
        <v>0.13874112591744939</v>
      </c>
      <c r="D197" s="302">
        <v>8.5823071901042117E-2</v>
      </c>
      <c r="E197" s="302">
        <f t="shared" ref="E197:E204" si="91">SUM(B197:D197)</f>
        <v>1.1520660026330032</v>
      </c>
      <c r="F197" s="303"/>
      <c r="G197" s="302">
        <v>1.2776527504519626</v>
      </c>
      <c r="H197" s="302">
        <v>0.24988859474616987</v>
      </c>
      <c r="I197" s="302">
        <v>7.1489990169019635E-2</v>
      </c>
      <c r="J197" s="302">
        <f t="shared" ref="J197:J199" si="92">SUM(G197:I197)</f>
        <v>1.5990313353671521</v>
      </c>
      <c r="K197" s="303"/>
      <c r="L197" s="302">
        <v>1.9170287462257845</v>
      </c>
      <c r="M197" s="302">
        <v>0.4520373416423431</v>
      </c>
      <c r="N197" s="302">
        <v>5.7997341357506553E-2</v>
      </c>
      <c r="O197" s="302">
        <f t="shared" ref="O197:O204" si="93">SUM(L197:N197)</f>
        <v>2.4270634292256341</v>
      </c>
    </row>
    <row r="198" spans="1:15" s="236" customFormat="1" x14ac:dyDescent="0.2">
      <c r="A198" s="237" t="str">
        <f>name!E$6</f>
        <v>Associate professional occupations</v>
      </c>
      <c r="B198" s="302">
        <v>0.7497406137738194</v>
      </c>
      <c r="C198" s="302">
        <v>0.39655676123332489</v>
      </c>
      <c r="D198" s="302">
        <v>5.0861430167527685E-2</v>
      </c>
      <c r="E198" s="302">
        <f t="shared" si="91"/>
        <v>1.197158805174672</v>
      </c>
      <c r="F198" s="303"/>
      <c r="G198" s="302">
        <v>0.93316177460374883</v>
      </c>
      <c r="H198" s="302">
        <v>0.50066611722493504</v>
      </c>
      <c r="I198" s="302">
        <v>3.5900631304050155E-2</v>
      </c>
      <c r="J198" s="302">
        <f t="shared" si="92"/>
        <v>1.4697285231327339</v>
      </c>
      <c r="K198" s="303"/>
      <c r="L198" s="302">
        <v>1.3313197283260911</v>
      </c>
      <c r="M198" s="302">
        <v>0.96628342556713887</v>
      </c>
      <c r="N198" s="302">
        <v>4.0105386080541948E-2</v>
      </c>
      <c r="O198" s="302">
        <f t="shared" si="93"/>
        <v>2.337708539973772</v>
      </c>
    </row>
    <row r="199" spans="1:15" s="236" customFormat="1" x14ac:dyDescent="0.2">
      <c r="A199" s="237" t="str">
        <f>name!E$7</f>
        <v>Administrative and secretarial occupations</v>
      </c>
      <c r="B199" s="302">
        <v>1.1957368811812226</v>
      </c>
      <c r="C199" s="302">
        <v>0.6218619566195569</v>
      </c>
      <c r="D199" s="302">
        <v>3.725623540956742E-2</v>
      </c>
      <c r="E199" s="302">
        <f t="shared" si="91"/>
        <v>1.8548550732103468</v>
      </c>
      <c r="F199" s="303"/>
      <c r="G199" s="302">
        <v>1.2419291671503108</v>
      </c>
      <c r="H199" s="302">
        <v>0.72374648920398543</v>
      </c>
      <c r="I199" s="302">
        <v>2.5457773354020663E-2</v>
      </c>
      <c r="J199" s="302">
        <f t="shared" si="92"/>
        <v>1.991133429708317</v>
      </c>
      <c r="K199" s="303"/>
      <c r="L199" s="302">
        <v>1.8747915195417555</v>
      </c>
      <c r="M199" s="302">
        <v>1.3587115920774091</v>
      </c>
      <c r="N199" s="302">
        <v>3.442772427088131E-2</v>
      </c>
      <c r="O199" s="302">
        <f t="shared" si="93"/>
        <v>3.2679308358900458</v>
      </c>
    </row>
    <row r="200" spans="1:15" s="236" customFormat="1" x14ac:dyDescent="0.2">
      <c r="A200" s="237" t="str">
        <f>name!E$8</f>
        <v>Skilled trades occupations</v>
      </c>
      <c r="B200" s="302">
        <v>2.2093505656233567</v>
      </c>
      <c r="C200" s="302">
        <v>1.8095691942628414</v>
      </c>
      <c r="D200" s="302">
        <v>0.3000801396751574</v>
      </c>
      <c r="E200" s="302">
        <f t="shared" si="91"/>
        <v>4.318999899561355</v>
      </c>
      <c r="F200" s="303"/>
      <c r="G200" s="302">
        <v>1.7496624328919956</v>
      </c>
      <c r="H200" s="302">
        <v>1.580664339079326</v>
      </c>
      <c r="I200" s="302">
        <v>0.26152115034424261</v>
      </c>
      <c r="J200" s="302">
        <f>SUM(G200:I200)</f>
        <v>3.5918479223155644</v>
      </c>
      <c r="K200" s="303"/>
      <c r="L200" s="302">
        <v>1.2209058383166458</v>
      </c>
      <c r="M200" s="302">
        <v>2.257814449832217</v>
      </c>
      <c r="N200" s="302">
        <v>0.33781762619685901</v>
      </c>
      <c r="O200" s="302">
        <f t="shared" si="93"/>
        <v>3.8165379143457221</v>
      </c>
    </row>
    <row r="201" spans="1:15" s="236" customFormat="1" x14ac:dyDescent="0.2">
      <c r="A201" s="237" t="str">
        <f>name!E$9</f>
        <v>Caring, leisure and other service occupations</v>
      </c>
      <c r="B201" s="302">
        <v>0.70471039366017019</v>
      </c>
      <c r="C201" s="302">
        <v>0.77250821775307554</v>
      </c>
      <c r="D201" s="302">
        <v>8.0375120467283845E-2</v>
      </c>
      <c r="E201" s="302">
        <f t="shared" si="91"/>
        <v>1.5575937318805295</v>
      </c>
      <c r="F201" s="303"/>
      <c r="G201" s="302">
        <v>0.67138554163487463</v>
      </c>
      <c r="H201" s="302">
        <v>0.78223460111807341</v>
      </c>
      <c r="I201" s="302">
        <v>8.3439805498379593E-2</v>
      </c>
      <c r="J201" s="302">
        <f t="shared" ref="J201:J204" si="94">SUM(G201:I201)</f>
        <v>1.5370599482513276</v>
      </c>
      <c r="K201" s="303"/>
      <c r="L201" s="302">
        <v>0.7304479219855029</v>
      </c>
      <c r="M201" s="302">
        <v>0.9636278096909876</v>
      </c>
      <c r="N201" s="302">
        <v>0.15252573649312337</v>
      </c>
      <c r="O201" s="302">
        <f t="shared" si="93"/>
        <v>1.8466014681696139</v>
      </c>
    </row>
    <row r="202" spans="1:15" s="236" customFormat="1" x14ac:dyDescent="0.2">
      <c r="A202" s="237" t="str">
        <f>name!E$10</f>
        <v>Sales and customer service occupations</v>
      </c>
      <c r="B202" s="302">
        <v>0.82142767230295599</v>
      </c>
      <c r="C202" s="302">
        <v>1.5141686626343704</v>
      </c>
      <c r="D202" s="302">
        <v>0.44358914358687268</v>
      </c>
      <c r="E202" s="302">
        <f t="shared" si="91"/>
        <v>2.7791854785241994</v>
      </c>
      <c r="F202" s="303"/>
      <c r="G202" s="302">
        <v>0.82392593997349062</v>
      </c>
      <c r="H202" s="302">
        <v>1.7073595842709341</v>
      </c>
      <c r="I202" s="302">
        <v>0.26171901698708061</v>
      </c>
      <c r="J202" s="302">
        <f t="shared" si="94"/>
        <v>2.7930045412315052</v>
      </c>
      <c r="K202" s="303"/>
      <c r="L202" s="302">
        <v>1.268878178596617</v>
      </c>
      <c r="M202" s="302">
        <v>3.1390865534918304</v>
      </c>
      <c r="N202" s="302">
        <v>0.21790907976296939</v>
      </c>
      <c r="O202" s="302">
        <f t="shared" si="93"/>
        <v>4.6258738118514167</v>
      </c>
    </row>
    <row r="203" spans="1:15" s="236" customFormat="1" x14ac:dyDescent="0.2">
      <c r="A203" s="237" t="str">
        <f>name!E$11</f>
        <v>Process, plant and machine operatives</v>
      </c>
      <c r="B203" s="302">
        <v>0.48105505442124891</v>
      </c>
      <c r="C203" s="302">
        <v>0.7946086036484673</v>
      </c>
      <c r="D203" s="302">
        <v>3.5905029009241647E-2</v>
      </c>
      <c r="E203" s="302">
        <f t="shared" si="91"/>
        <v>1.311568687078958</v>
      </c>
      <c r="F203" s="303"/>
      <c r="G203" s="302">
        <v>0.37847278611322899</v>
      </c>
      <c r="H203" s="302">
        <v>0.93476875123678338</v>
      </c>
      <c r="I203" s="302">
        <v>2.7418543312415281E-2</v>
      </c>
      <c r="J203" s="302">
        <f t="shared" si="94"/>
        <v>1.3406600806624276</v>
      </c>
      <c r="K203" s="303"/>
      <c r="L203" s="302">
        <v>0.48683877002923059</v>
      </c>
      <c r="M203" s="302">
        <v>1.8614189930432326</v>
      </c>
      <c r="N203" s="302">
        <v>4.4351239332851705E-2</v>
      </c>
      <c r="O203" s="302">
        <f t="shared" si="93"/>
        <v>2.3926090024053148</v>
      </c>
    </row>
    <row r="204" spans="1:15" s="236" customFormat="1" x14ac:dyDescent="0.2">
      <c r="A204" s="237" t="str">
        <f>name!E$12</f>
        <v>Elementary occupations</v>
      </c>
      <c r="B204" s="302">
        <v>3.0173880695536917</v>
      </c>
      <c r="C204" s="302">
        <v>12.345889832450959</v>
      </c>
      <c r="D204" s="302">
        <v>0.1152464059790715</v>
      </c>
      <c r="E204" s="302">
        <f t="shared" si="91"/>
        <v>15.478524307983722</v>
      </c>
      <c r="F204" s="303"/>
      <c r="G204" s="302">
        <v>2.7155726993157283</v>
      </c>
      <c r="H204" s="302">
        <v>11.599068169930328</v>
      </c>
      <c r="I204" s="302">
        <v>6.5298713419095558E-2</v>
      </c>
      <c r="J204" s="302">
        <f t="shared" si="94"/>
        <v>14.379939582665152</v>
      </c>
      <c r="K204" s="303"/>
      <c r="L204" s="302">
        <v>3.2310343049152923</v>
      </c>
      <c r="M204" s="302">
        <v>10.844178232230231</v>
      </c>
      <c r="N204" s="302">
        <v>0.11663281757964813</v>
      </c>
      <c r="O204" s="302">
        <f t="shared" si="93"/>
        <v>14.191845354725171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12.82943118397429</v>
      </c>
      <c r="C206" s="311">
        <f t="shared" ref="C206:E206" si="95">SUM(C196:C204)</f>
        <v>18.765692950101595</v>
      </c>
      <c r="D206" s="311">
        <f t="shared" si="95"/>
        <v>2.1938758659240558</v>
      </c>
      <c r="E206" s="311">
        <f t="shared" si="95"/>
        <v>33.788999999999945</v>
      </c>
      <c r="F206" s="311"/>
      <c r="G206" s="311">
        <f t="shared" ref="G206:J206" si="96">SUM(G196:G204)</f>
        <v>12.93394404593843</v>
      </c>
      <c r="H206" s="311">
        <f t="shared" si="96"/>
        <v>18.710990322323852</v>
      </c>
      <c r="I206" s="311">
        <f t="shared" si="96"/>
        <v>1.7360656317377334</v>
      </c>
      <c r="J206" s="311">
        <f t="shared" si="96"/>
        <v>33.381000000000014</v>
      </c>
      <c r="K206" s="311"/>
      <c r="L206" s="311">
        <f t="shared" ref="L206:O206" si="97">SUM(L196:L204)</f>
        <v>16.073286984693066</v>
      </c>
      <c r="M206" s="311">
        <f t="shared" si="97"/>
        <v>22.790715425954403</v>
      </c>
      <c r="N206" s="311">
        <f t="shared" si="97"/>
        <v>2.0589975893524985</v>
      </c>
      <c r="O206" s="311">
        <f t="shared" si="97"/>
        <v>40.922999999999959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9.7331364938064782E-2</v>
      </c>
      <c r="C213" s="302">
        <v>1.395838561781931E-2</v>
      </c>
      <c r="D213" s="302">
        <v>5.4021374874001167E-2</v>
      </c>
      <c r="E213" s="302">
        <f>SUM(B213:D213)</f>
        <v>0.16531112542988527</v>
      </c>
      <c r="F213" s="303"/>
      <c r="G213" s="302">
        <v>9.1783157541385621E-2</v>
      </c>
      <c r="H213" s="302">
        <v>3.0139209332260639E-2</v>
      </c>
      <c r="I213" s="302">
        <v>0.11393388485565212</v>
      </c>
      <c r="J213" s="302">
        <f>SUM(G213:I213)</f>
        <v>0.23585625172929836</v>
      </c>
      <c r="K213" s="303"/>
      <c r="L213" s="302">
        <v>7.4415439237937711E-2</v>
      </c>
      <c r="M213" s="302">
        <v>3.5978551671980032E-2</v>
      </c>
      <c r="N213" s="302">
        <v>0.1177191566491578</v>
      </c>
      <c r="O213" s="302">
        <f>SUM(L213:N213)</f>
        <v>0.22811314755907555</v>
      </c>
    </row>
    <row r="214" spans="1:15" s="236" customFormat="1" x14ac:dyDescent="0.2">
      <c r="A214" s="237" t="str">
        <f>name!E$5</f>
        <v>Professional occupations</v>
      </c>
      <c r="B214" s="302">
        <v>0.18126093096691825</v>
      </c>
      <c r="C214" s="302">
        <v>2.7271560985773918E-2</v>
      </c>
      <c r="D214" s="302">
        <v>0.16478757031369642</v>
      </c>
      <c r="E214" s="302">
        <f t="shared" ref="E214:E221" si="98">SUM(B214:D214)</f>
        <v>0.37332006226638859</v>
      </c>
      <c r="F214" s="303"/>
      <c r="G214" s="302">
        <v>0.20356556242274601</v>
      </c>
      <c r="H214" s="302">
        <v>5.8809551558029249E-2</v>
      </c>
      <c r="I214" s="302">
        <v>0.30205174966621812</v>
      </c>
      <c r="J214" s="302">
        <f t="shared" ref="J214:J216" si="99">SUM(G214:I214)</f>
        <v>0.56442686364699335</v>
      </c>
      <c r="K214" s="303"/>
      <c r="L214" s="302">
        <v>0.25180294442320417</v>
      </c>
      <c r="M214" s="302">
        <v>8.6481127867513746E-2</v>
      </c>
      <c r="N214" s="302">
        <v>0.26920475629144847</v>
      </c>
      <c r="O214" s="302">
        <f t="shared" ref="O214:O221" si="100">SUM(L214:N214)</f>
        <v>0.60748882858216635</v>
      </c>
    </row>
    <row r="215" spans="1:15" s="236" customFormat="1" x14ac:dyDescent="0.2">
      <c r="A215" s="237" t="str">
        <f>name!E$6</f>
        <v>Associate professional occupations</v>
      </c>
      <c r="B215" s="302">
        <v>0.1477150686121545</v>
      </c>
      <c r="C215" s="302">
        <v>5.2152965215498413E-2</v>
      </c>
      <c r="D215" s="302">
        <v>0.25050705311684945</v>
      </c>
      <c r="E215" s="302">
        <f t="shared" si="98"/>
        <v>0.45037508694450235</v>
      </c>
      <c r="F215" s="303"/>
      <c r="G215" s="302">
        <v>0.1340385368038827</v>
      </c>
      <c r="H215" s="302">
        <v>9.3788951878142707E-2</v>
      </c>
      <c r="I215" s="302">
        <v>0.47339836716557693</v>
      </c>
      <c r="J215" s="302">
        <f t="shared" si="99"/>
        <v>0.70122585584760233</v>
      </c>
      <c r="K215" s="303"/>
      <c r="L215" s="302">
        <v>0.12301165499255379</v>
      </c>
      <c r="M215" s="302">
        <v>9.4806805683135084E-2</v>
      </c>
      <c r="N215" s="302">
        <v>0.44443605545647735</v>
      </c>
      <c r="O215" s="302">
        <f t="shared" si="100"/>
        <v>0.66225451613216624</v>
      </c>
    </row>
    <row r="216" spans="1:15" s="236" customFormat="1" x14ac:dyDescent="0.2">
      <c r="A216" s="237" t="str">
        <f>name!E$7</f>
        <v>Administrative and secretarial occupations</v>
      </c>
      <c r="B216" s="302">
        <v>0.10037630008628393</v>
      </c>
      <c r="C216" s="302">
        <v>0.10055945730889669</v>
      </c>
      <c r="D216" s="302">
        <v>1.0502279270981617E-2</v>
      </c>
      <c r="E216" s="302">
        <f t="shared" si="98"/>
        <v>0.21143803666616223</v>
      </c>
      <c r="F216" s="303"/>
      <c r="G216" s="302">
        <v>7.347383287377407E-2</v>
      </c>
      <c r="H216" s="302">
        <v>0.13914297362674335</v>
      </c>
      <c r="I216" s="302">
        <v>2.0374965855755954E-2</v>
      </c>
      <c r="J216" s="302">
        <f t="shared" si="99"/>
        <v>0.23299177235627339</v>
      </c>
      <c r="K216" s="303"/>
      <c r="L216" s="302">
        <v>6.5824543487209536E-2</v>
      </c>
      <c r="M216" s="302">
        <v>0.13613013821998451</v>
      </c>
      <c r="N216" s="302">
        <v>1.7277060512773078E-2</v>
      </c>
      <c r="O216" s="302">
        <f t="shared" si="100"/>
        <v>0.21923174221996714</v>
      </c>
    </row>
    <row r="217" spans="1:15" s="236" customFormat="1" x14ac:dyDescent="0.2">
      <c r="A217" s="237" t="str">
        <f>name!E$8</f>
        <v>Skilled trades occupations</v>
      </c>
      <c r="B217" s="302">
        <v>5.7773994768280379E-2</v>
      </c>
      <c r="C217" s="302">
        <v>1.0719427895308577E-2</v>
      </c>
      <c r="D217" s="302">
        <v>6.1813233954588383E-2</v>
      </c>
      <c r="E217" s="302">
        <f t="shared" si="98"/>
        <v>0.13030665661817734</v>
      </c>
      <c r="F217" s="303"/>
      <c r="G217" s="302">
        <v>3.9805119336126689E-2</v>
      </c>
      <c r="H217" s="302">
        <v>1.440115265814321E-2</v>
      </c>
      <c r="I217" s="302">
        <v>0.10222362981160339</v>
      </c>
      <c r="J217" s="302">
        <f>SUM(G217:I217)</f>
        <v>0.15642990180587329</v>
      </c>
      <c r="K217" s="303"/>
      <c r="L217" s="302">
        <v>2.163413636574802E-2</v>
      </c>
      <c r="M217" s="302">
        <v>1.7909970541072944E-2</v>
      </c>
      <c r="N217" s="302">
        <v>0.11289853089594244</v>
      </c>
      <c r="O217" s="302">
        <f t="shared" si="100"/>
        <v>0.1524426378027634</v>
      </c>
    </row>
    <row r="218" spans="1:15" s="236" customFormat="1" x14ac:dyDescent="0.2">
      <c r="A218" s="237" t="str">
        <f>name!E$9</f>
        <v>Caring, leisure and other service occupations</v>
      </c>
      <c r="B218" s="302">
        <v>5.0639745488221803E-2</v>
      </c>
      <c r="C218" s="302">
        <v>4.9749695737248509E-2</v>
      </c>
      <c r="D218" s="302">
        <v>1.0560033399075896E-2</v>
      </c>
      <c r="E218" s="302">
        <f t="shared" si="98"/>
        <v>0.1109494746245462</v>
      </c>
      <c r="F218" s="303"/>
      <c r="G218" s="302">
        <v>3.2770226316359827E-2</v>
      </c>
      <c r="H218" s="302">
        <v>7.0155519762748156E-2</v>
      </c>
      <c r="I218" s="302">
        <v>2.4937794150057143E-2</v>
      </c>
      <c r="J218" s="302">
        <f t="shared" ref="J218:J221" si="101">SUM(G218:I218)</f>
        <v>0.12786354022916513</v>
      </c>
      <c r="K218" s="303"/>
      <c r="L218" s="302">
        <v>3.4399275468322922E-2</v>
      </c>
      <c r="M218" s="302">
        <v>6.648315425059978E-2</v>
      </c>
      <c r="N218" s="302">
        <v>2.7592925064253052E-2</v>
      </c>
      <c r="O218" s="302">
        <f t="shared" si="100"/>
        <v>0.12847535478317573</v>
      </c>
    </row>
    <row r="219" spans="1:15" s="236" customFormat="1" x14ac:dyDescent="0.2">
      <c r="A219" s="237" t="str">
        <f>name!E$10</f>
        <v>Sales and customer service occupations</v>
      </c>
      <c r="B219" s="302">
        <v>5.6489798616573779E-2</v>
      </c>
      <c r="C219" s="302">
        <v>3.9312352618959649E-2</v>
      </c>
      <c r="D219" s="302">
        <v>1.2119309358174887E-2</v>
      </c>
      <c r="E219" s="302">
        <f t="shared" si="98"/>
        <v>0.10792146059370832</v>
      </c>
      <c r="F219" s="303"/>
      <c r="G219" s="302">
        <v>4.1683841542128924E-2</v>
      </c>
      <c r="H219" s="302">
        <v>6.2582848659354165E-2</v>
      </c>
      <c r="I219" s="302">
        <v>1.7959222400012954E-2</v>
      </c>
      <c r="J219" s="302">
        <f t="shared" si="101"/>
        <v>0.12222591260149604</v>
      </c>
      <c r="K219" s="303"/>
      <c r="L219" s="302">
        <v>4.1496051833700157E-2</v>
      </c>
      <c r="M219" s="302">
        <v>7.8180006591592272E-2</v>
      </c>
      <c r="N219" s="302">
        <v>1.4624798079528177E-2</v>
      </c>
      <c r="O219" s="302">
        <f t="shared" si="100"/>
        <v>0.1343008565048206</v>
      </c>
    </row>
    <row r="220" spans="1:15" s="236" customFormat="1" x14ac:dyDescent="0.2">
      <c r="A220" s="237" t="str">
        <f>name!E$11</f>
        <v>Process, plant and machine operatives</v>
      </c>
      <c r="B220" s="302">
        <v>1.6897045743819113E-2</v>
      </c>
      <c r="C220" s="302">
        <v>6.4094190893012361E-3</v>
      </c>
      <c r="D220" s="302">
        <v>1.7003579740200409E-2</v>
      </c>
      <c r="E220" s="302">
        <f t="shared" si="98"/>
        <v>4.0310044573320755E-2</v>
      </c>
      <c r="F220" s="303"/>
      <c r="G220" s="302">
        <v>1.0323247454188517E-2</v>
      </c>
      <c r="H220" s="302">
        <v>1.0915281859913197E-2</v>
      </c>
      <c r="I220" s="302">
        <v>4.1320422616959021E-2</v>
      </c>
      <c r="J220" s="302">
        <f t="shared" si="101"/>
        <v>6.255895193106073E-2</v>
      </c>
      <c r="K220" s="303"/>
      <c r="L220" s="302">
        <v>6.3265584492084911E-3</v>
      </c>
      <c r="M220" s="302">
        <v>1.0243495394017288E-2</v>
      </c>
      <c r="N220" s="302">
        <v>5.6473606387563685E-2</v>
      </c>
      <c r="O220" s="302">
        <f t="shared" si="100"/>
        <v>7.3043660230789467E-2</v>
      </c>
    </row>
    <row r="221" spans="1:15" s="236" customFormat="1" x14ac:dyDescent="0.2">
      <c r="A221" s="237" t="str">
        <f>name!E$12</f>
        <v>Elementary occupations</v>
      </c>
      <c r="B221" s="302">
        <v>7.7212047679662471E-2</v>
      </c>
      <c r="C221" s="302">
        <v>9.3408281385407008E-2</v>
      </c>
      <c r="D221" s="302">
        <v>9.9447723218237111E-2</v>
      </c>
      <c r="E221" s="302">
        <f t="shared" si="98"/>
        <v>0.27006805228330655</v>
      </c>
      <c r="F221" s="303"/>
      <c r="G221" s="302">
        <v>3.9029311970406641E-2</v>
      </c>
      <c r="H221" s="302">
        <v>0.10860553725451039</v>
      </c>
      <c r="I221" s="302">
        <v>0.14478610062732244</v>
      </c>
      <c r="J221" s="302">
        <f t="shared" si="101"/>
        <v>0.29242094985223949</v>
      </c>
      <c r="K221" s="303"/>
      <c r="L221" s="302">
        <v>3.475495781947379E-2</v>
      </c>
      <c r="M221" s="302">
        <v>8.882732748209457E-2</v>
      </c>
      <c r="N221" s="302">
        <v>0.162066970883505</v>
      </c>
      <c r="O221" s="302">
        <f t="shared" si="100"/>
        <v>0.28564925618507336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0.785696296899979</v>
      </c>
      <c r="C223" s="311">
        <f t="shared" ref="C223:E223" si="102">SUM(C213:C221)</f>
        <v>0.39354154585421336</v>
      </c>
      <c r="D223" s="311">
        <f t="shared" si="102"/>
        <v>0.68076215724580535</v>
      </c>
      <c r="E223" s="311">
        <f t="shared" si="102"/>
        <v>1.8599999999999977</v>
      </c>
      <c r="F223" s="311"/>
      <c r="G223" s="311">
        <f t="shared" ref="G223:J223" si="103">SUM(G213:G221)</f>
        <v>0.66647283626099907</v>
      </c>
      <c r="H223" s="311">
        <f t="shared" si="103"/>
        <v>0.58854102658984508</v>
      </c>
      <c r="I223" s="311">
        <f t="shared" si="103"/>
        <v>1.2409861371491577</v>
      </c>
      <c r="J223" s="311">
        <f t="shared" si="103"/>
        <v>2.4960000000000018</v>
      </c>
      <c r="K223" s="311"/>
      <c r="L223" s="311">
        <f t="shared" ref="L223:O223" si="104">SUM(L213:L221)</f>
        <v>0.6536655620773586</v>
      </c>
      <c r="M223" s="311">
        <f t="shared" si="104"/>
        <v>0.61504057770199017</v>
      </c>
      <c r="N223" s="311">
        <f t="shared" si="104"/>
        <v>1.222293860220649</v>
      </c>
      <c r="O223" s="311">
        <f t="shared" si="104"/>
        <v>2.4909999999999979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1.1777597538902516</v>
      </c>
      <c r="C230" s="302">
        <v>0.10974688405583041</v>
      </c>
      <c r="D230" s="302">
        <v>0.12649939597441492</v>
      </c>
      <c r="E230" s="302">
        <f>SUM(B230:D230)</f>
        <v>1.414006033920497</v>
      </c>
      <c r="F230" s="303"/>
      <c r="G230" s="302">
        <v>1.4326002612358084</v>
      </c>
      <c r="H230" s="302">
        <v>0.13188696668985975</v>
      </c>
      <c r="I230" s="302">
        <v>0.29007086782529634</v>
      </c>
      <c r="J230" s="302">
        <f>SUM(G230:I230)</f>
        <v>1.8545580957509644</v>
      </c>
      <c r="K230" s="303"/>
      <c r="L230" s="302">
        <v>1.3796894391970762</v>
      </c>
      <c r="M230" s="302">
        <v>0.15993372094089972</v>
      </c>
      <c r="N230" s="302">
        <v>0.35659948873906139</v>
      </c>
      <c r="O230" s="302">
        <f>SUM(L230:N230)</f>
        <v>1.8962226488770373</v>
      </c>
    </row>
    <row r="231" spans="1:15" s="236" customFormat="1" x14ac:dyDescent="0.2">
      <c r="A231" s="237" t="str">
        <f>name!E$5</f>
        <v>Professional occupations</v>
      </c>
      <c r="B231" s="302">
        <v>3.5668385851375559</v>
      </c>
      <c r="C231" s="302">
        <v>0.15381572986540254</v>
      </c>
      <c r="D231" s="302">
        <v>0.46750691914719505</v>
      </c>
      <c r="E231" s="302">
        <f t="shared" ref="E231:E238" si="105">SUM(B231:D231)</f>
        <v>4.1881612341501535</v>
      </c>
      <c r="F231" s="303"/>
      <c r="G231" s="302">
        <v>4.5223344108892363</v>
      </c>
      <c r="H231" s="302">
        <v>0.1336822397246058</v>
      </c>
      <c r="I231" s="302">
        <v>0.92461153029666632</v>
      </c>
      <c r="J231" s="302">
        <f t="shared" ref="J231:J233" si="106">SUM(G231:I231)</f>
        <v>5.5806281809105087</v>
      </c>
      <c r="K231" s="303"/>
      <c r="L231" s="302">
        <v>5.9750455271964826</v>
      </c>
      <c r="M231" s="302">
        <v>0.1847453030654794</v>
      </c>
      <c r="N231" s="302">
        <v>0.92413783732778798</v>
      </c>
      <c r="O231" s="302">
        <f t="shared" ref="O231:O238" si="107">SUM(L231:N231)</f>
        <v>7.0839286675897508</v>
      </c>
    </row>
    <row r="232" spans="1:15" s="236" customFormat="1" x14ac:dyDescent="0.2">
      <c r="A232" s="237" t="str">
        <f>name!E$6</f>
        <v>Associate professional occupations</v>
      </c>
      <c r="B232" s="302">
        <v>1.5028574935513515</v>
      </c>
      <c r="C232" s="302">
        <v>0.17514499343493187</v>
      </c>
      <c r="D232" s="302">
        <v>0.16449241869490172</v>
      </c>
      <c r="E232" s="302">
        <f t="shared" si="105"/>
        <v>1.842494905681185</v>
      </c>
      <c r="F232" s="303"/>
      <c r="G232" s="302">
        <v>1.8396492109945064</v>
      </c>
      <c r="H232" s="302">
        <v>0.17107633929100052</v>
      </c>
      <c r="I232" s="302">
        <v>0.31588418241135263</v>
      </c>
      <c r="J232" s="302">
        <f t="shared" si="106"/>
        <v>2.3266097326968596</v>
      </c>
      <c r="K232" s="303"/>
      <c r="L232" s="302">
        <v>1.9171600037579533</v>
      </c>
      <c r="M232" s="302">
        <v>0.17667791163575106</v>
      </c>
      <c r="N232" s="302">
        <v>0.37151455016136187</v>
      </c>
      <c r="O232" s="302">
        <f t="shared" si="107"/>
        <v>2.4653524655550658</v>
      </c>
    </row>
    <row r="233" spans="1:15" s="236" customFormat="1" x14ac:dyDescent="0.2">
      <c r="A233" s="237" t="str">
        <f>name!E$7</f>
        <v>Administrative and secretarial occupations</v>
      </c>
      <c r="B233" s="302">
        <v>0.62722270749473208</v>
      </c>
      <c r="C233" s="302">
        <v>0.40715463610399605</v>
      </c>
      <c r="D233" s="302">
        <v>2.8809851687847741E-2</v>
      </c>
      <c r="E233" s="302">
        <f t="shared" si="105"/>
        <v>1.0631871952865759</v>
      </c>
      <c r="F233" s="303"/>
      <c r="G233" s="302">
        <v>0.69533473198536977</v>
      </c>
      <c r="H233" s="302">
        <v>0.27447809885584101</v>
      </c>
      <c r="I233" s="302">
        <v>4.3069292459044693E-2</v>
      </c>
      <c r="J233" s="302">
        <f t="shared" si="106"/>
        <v>1.0128821233002556</v>
      </c>
      <c r="K233" s="303"/>
      <c r="L233" s="302">
        <v>0.68377994335915615</v>
      </c>
      <c r="M233" s="302">
        <v>0.25697332264753187</v>
      </c>
      <c r="N233" s="302">
        <v>3.2972837123828064E-2</v>
      </c>
      <c r="O233" s="302">
        <f t="shared" si="107"/>
        <v>0.973726103130516</v>
      </c>
    </row>
    <row r="234" spans="1:15" s="236" customFormat="1" x14ac:dyDescent="0.2">
      <c r="A234" s="237" t="str">
        <f>name!E$8</f>
        <v>Skilled trades occupations</v>
      </c>
      <c r="B234" s="302">
        <v>0.4012602021526504</v>
      </c>
      <c r="C234" s="302">
        <v>1.6934161884199484E-2</v>
      </c>
      <c r="D234" s="302">
        <v>0.13913509626772416</v>
      </c>
      <c r="E234" s="302">
        <f t="shared" si="105"/>
        <v>0.55732946030457409</v>
      </c>
      <c r="F234" s="303"/>
      <c r="G234" s="302">
        <v>0.38411285186536431</v>
      </c>
      <c r="H234" s="302">
        <v>1.4100335513479129E-2</v>
      </c>
      <c r="I234" s="302">
        <v>0.22310234811518767</v>
      </c>
      <c r="J234" s="302">
        <f>SUM(G234:I234)</f>
        <v>0.62131553549403107</v>
      </c>
      <c r="K234" s="303"/>
      <c r="L234" s="302">
        <v>0.27101566527566667</v>
      </c>
      <c r="M234" s="302">
        <v>1.7016036187760968E-2</v>
      </c>
      <c r="N234" s="302">
        <v>0.41270059231175388</v>
      </c>
      <c r="O234" s="302">
        <f t="shared" si="107"/>
        <v>0.70073229377518154</v>
      </c>
    </row>
    <row r="235" spans="1:15" s="236" customFormat="1" x14ac:dyDescent="0.2">
      <c r="A235" s="237" t="str">
        <f>name!E$9</f>
        <v>Caring, leisure and other service occupations</v>
      </c>
      <c r="B235" s="302">
        <v>0.20171293318577796</v>
      </c>
      <c r="C235" s="302">
        <v>4.3547079837595079E-2</v>
      </c>
      <c r="D235" s="302">
        <v>1.7172644243847859E-2</v>
      </c>
      <c r="E235" s="302">
        <f t="shared" si="105"/>
        <v>0.26243265726722087</v>
      </c>
      <c r="F235" s="303"/>
      <c r="G235" s="302">
        <v>0.2210718911703021</v>
      </c>
      <c r="H235" s="302">
        <v>3.1785640945062352E-2</v>
      </c>
      <c r="I235" s="302">
        <v>3.0755230242990622E-2</v>
      </c>
      <c r="J235" s="302">
        <f t="shared" ref="J235:J238" si="108">SUM(G235:I235)</f>
        <v>0.28361276235835509</v>
      </c>
      <c r="K235" s="303"/>
      <c r="L235" s="302">
        <v>0.28571545999461101</v>
      </c>
      <c r="M235" s="302">
        <v>3.2489713373815433E-2</v>
      </c>
      <c r="N235" s="302">
        <v>5.0636057480038486E-2</v>
      </c>
      <c r="O235" s="302">
        <f t="shared" si="107"/>
        <v>0.36884123084846493</v>
      </c>
    </row>
    <row r="236" spans="1:15" s="236" customFormat="1" x14ac:dyDescent="0.2">
      <c r="A236" s="237" t="str">
        <f>name!E$10</f>
        <v>Sales and customer service occupations</v>
      </c>
      <c r="B236" s="302">
        <v>0.28537690627246226</v>
      </c>
      <c r="C236" s="302">
        <v>0.15207667899560284</v>
      </c>
      <c r="D236" s="302">
        <v>2.0178417118184747E-2</v>
      </c>
      <c r="E236" s="302">
        <f t="shared" si="105"/>
        <v>0.45763200238624985</v>
      </c>
      <c r="F236" s="303"/>
      <c r="G236" s="302">
        <v>0.32477424542710237</v>
      </c>
      <c r="H236" s="302">
        <v>0.13283361660050996</v>
      </c>
      <c r="I236" s="302">
        <v>2.8810200729507841E-2</v>
      </c>
      <c r="J236" s="302">
        <f t="shared" si="108"/>
        <v>0.48641806275712018</v>
      </c>
      <c r="K236" s="303"/>
      <c r="L236" s="302">
        <v>0.36690698042261422</v>
      </c>
      <c r="M236" s="302">
        <v>0.16785385967301117</v>
      </c>
      <c r="N236" s="302">
        <v>3.3611697894868897E-2</v>
      </c>
      <c r="O236" s="302">
        <f t="shared" si="107"/>
        <v>0.56837253799049425</v>
      </c>
    </row>
    <row r="237" spans="1:15" s="236" customFormat="1" x14ac:dyDescent="0.2">
      <c r="A237" s="237" t="str">
        <f>name!E$11</f>
        <v>Process, plant and machine operatives</v>
      </c>
      <c r="B237" s="302">
        <v>4.6998625598604786E-2</v>
      </c>
      <c r="C237" s="302">
        <v>1.6120135170693821E-2</v>
      </c>
      <c r="D237" s="302">
        <v>3.1622359977860663E-2</v>
      </c>
      <c r="E237" s="302">
        <f t="shared" si="105"/>
        <v>9.4741120747159263E-2</v>
      </c>
      <c r="F237" s="303"/>
      <c r="G237" s="302">
        <v>4.0140297980589504E-2</v>
      </c>
      <c r="H237" s="302">
        <v>2.362181263355069E-2</v>
      </c>
      <c r="I237" s="302">
        <v>6.5177946512838481E-2</v>
      </c>
      <c r="J237" s="302">
        <f t="shared" si="108"/>
        <v>0.12894005712697867</v>
      </c>
      <c r="K237" s="303"/>
      <c r="L237" s="302">
        <v>3.5641230480484641E-2</v>
      </c>
      <c r="M237" s="302">
        <v>2.3437001714495771E-2</v>
      </c>
      <c r="N237" s="302">
        <v>9.0417458675184137E-2</v>
      </c>
      <c r="O237" s="302">
        <f t="shared" si="107"/>
        <v>0.14949569087016457</v>
      </c>
    </row>
    <row r="238" spans="1:15" s="236" customFormat="1" x14ac:dyDescent="0.2">
      <c r="A238" s="237" t="str">
        <f>name!E$12</f>
        <v>Elementary occupations</v>
      </c>
      <c r="B238" s="302">
        <v>8.1264684671398524E-2</v>
      </c>
      <c r="C238" s="302">
        <v>3.6872613911817981E-2</v>
      </c>
      <c r="D238" s="302">
        <v>4.687809167317105E-2</v>
      </c>
      <c r="E238" s="302">
        <f t="shared" si="105"/>
        <v>0.16501539025638756</v>
      </c>
      <c r="F238" s="303"/>
      <c r="G238" s="302">
        <v>6.3410197723060488E-2</v>
      </c>
      <c r="H238" s="302">
        <v>2.5309128762408203E-2</v>
      </c>
      <c r="I238" s="302">
        <v>6.5316123119432509E-2</v>
      </c>
      <c r="J238" s="302">
        <f t="shared" si="108"/>
        <v>0.1540354496049012</v>
      </c>
      <c r="K238" s="303"/>
      <c r="L238" s="302">
        <v>6.0020251300742455E-2</v>
      </c>
      <c r="M238" s="302">
        <v>3.0761054896649185E-2</v>
      </c>
      <c r="N238" s="302">
        <v>9.8547055165916761E-2</v>
      </c>
      <c r="O238" s="302">
        <f t="shared" si="107"/>
        <v>0.18932836136330838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7.8912918919547854</v>
      </c>
      <c r="C240" s="311">
        <f t="shared" ref="C240:E240" si="109">SUM(C230:C238)</f>
        <v>1.1114129132600701</v>
      </c>
      <c r="D240" s="311">
        <f t="shared" si="109"/>
        <v>1.042295194785148</v>
      </c>
      <c r="E240" s="311">
        <f t="shared" si="109"/>
        <v>10.045000000000002</v>
      </c>
      <c r="F240" s="311"/>
      <c r="G240" s="311">
        <f t="shared" ref="G240:J240" si="110">SUM(G230:G238)</f>
        <v>9.5234280992713387</v>
      </c>
      <c r="H240" s="311">
        <f t="shared" si="110"/>
        <v>0.93877417901631743</v>
      </c>
      <c r="I240" s="311">
        <f t="shared" si="110"/>
        <v>1.9867977217123176</v>
      </c>
      <c r="J240" s="311">
        <f t="shared" si="110"/>
        <v>12.448999999999977</v>
      </c>
      <c r="K240" s="311"/>
      <c r="L240" s="311">
        <f t="shared" ref="L240:O240" si="111">SUM(L230:L238)</f>
        <v>10.974974500984786</v>
      </c>
      <c r="M240" s="311">
        <f t="shared" si="111"/>
        <v>1.0498879241353947</v>
      </c>
      <c r="N240" s="311">
        <f t="shared" si="111"/>
        <v>2.3711375748798011</v>
      </c>
      <c r="O240" s="311">
        <f t="shared" si="111"/>
        <v>14.395999999999987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1.1475068923992506</v>
      </c>
      <c r="C247" s="302">
        <v>9.2682508640103828E-2</v>
      </c>
      <c r="D247" s="302">
        <v>0.12177819952928098</v>
      </c>
      <c r="E247" s="302">
        <f>SUM(B247:D247)</f>
        <v>1.3619676005686354</v>
      </c>
      <c r="F247" s="303"/>
      <c r="G247" s="302">
        <v>0.85195097419255594</v>
      </c>
      <c r="H247" s="302">
        <v>0.12451445468882445</v>
      </c>
      <c r="I247" s="302">
        <v>8.658703698501248E-2</v>
      </c>
      <c r="J247" s="302">
        <f>SUM(G247:I247)</f>
        <v>1.0630524658663929</v>
      </c>
      <c r="K247" s="303"/>
      <c r="L247" s="302">
        <v>0.70219937919609154</v>
      </c>
      <c r="M247" s="302">
        <v>0.15597707037346509</v>
      </c>
      <c r="N247" s="302">
        <v>8.8324517387156909E-2</v>
      </c>
      <c r="O247" s="302">
        <f>SUM(L247:N247)</f>
        <v>0.94650096695671349</v>
      </c>
    </row>
    <row r="248" spans="1:15" s="236" customFormat="1" x14ac:dyDescent="0.2">
      <c r="A248" s="237" t="str">
        <f>name!E$5</f>
        <v>Professional occupations</v>
      </c>
      <c r="B248" s="302">
        <v>1.4265745174661884</v>
      </c>
      <c r="C248" s="302">
        <v>7.0359725734182949E-2</v>
      </c>
      <c r="D248" s="302">
        <v>0.31023716530132661</v>
      </c>
      <c r="E248" s="302">
        <f t="shared" ref="E248:E255" si="112">SUM(B248:D248)</f>
        <v>1.8071714085016981</v>
      </c>
      <c r="F248" s="303"/>
      <c r="G248" s="302">
        <v>1.2544654073754209</v>
      </c>
      <c r="H248" s="302">
        <v>8.760805329797991E-2</v>
      </c>
      <c r="I248" s="302">
        <v>0.15914313685075973</v>
      </c>
      <c r="J248" s="302">
        <f t="shared" ref="J248:J250" si="113">SUM(G248:I248)</f>
        <v>1.5012165975241605</v>
      </c>
      <c r="K248" s="303"/>
      <c r="L248" s="302">
        <v>1.46531709616026</v>
      </c>
      <c r="M248" s="302">
        <v>9.6326848226475026E-2</v>
      </c>
      <c r="N248" s="302">
        <v>0.13995246381242565</v>
      </c>
      <c r="O248" s="302">
        <f t="shared" ref="O248:O255" si="114">SUM(L248:N248)</f>
        <v>1.7015964081991606</v>
      </c>
    </row>
    <row r="249" spans="1:15" s="236" customFormat="1" x14ac:dyDescent="0.2">
      <c r="A249" s="237" t="str">
        <f>name!E$6</f>
        <v>Associate professional occupations</v>
      </c>
      <c r="B249" s="302">
        <v>1.735651186908945</v>
      </c>
      <c r="C249" s="302">
        <v>0.1777969973871916</v>
      </c>
      <c r="D249" s="302">
        <v>0.37139694202276408</v>
      </c>
      <c r="E249" s="302">
        <f t="shared" si="112"/>
        <v>2.2848451263189009</v>
      </c>
      <c r="F249" s="303"/>
      <c r="G249" s="302">
        <v>1.318695045722069</v>
      </c>
      <c r="H249" s="302">
        <v>0.17590966459196652</v>
      </c>
      <c r="I249" s="302">
        <v>0.20895707015350076</v>
      </c>
      <c r="J249" s="302">
        <f t="shared" si="113"/>
        <v>1.7035617804675363</v>
      </c>
      <c r="K249" s="303"/>
      <c r="L249" s="302">
        <v>1.1763334442050286</v>
      </c>
      <c r="M249" s="302">
        <v>0.17795362599076378</v>
      </c>
      <c r="N249" s="302">
        <v>0.22794032563370775</v>
      </c>
      <c r="O249" s="302">
        <f t="shared" si="114"/>
        <v>1.5822273958295001</v>
      </c>
    </row>
    <row r="250" spans="1:15" s="236" customFormat="1" x14ac:dyDescent="0.2">
      <c r="A250" s="237" t="str">
        <f>name!E$7</f>
        <v>Administrative and secretarial occupations</v>
      </c>
      <c r="B250" s="302">
        <v>2.2256328130196974</v>
      </c>
      <c r="C250" s="302">
        <v>0.8003019580657128</v>
      </c>
      <c r="D250" s="302">
        <v>0.1403797377885688</v>
      </c>
      <c r="E250" s="302">
        <f t="shared" si="112"/>
        <v>3.1663145088739788</v>
      </c>
      <c r="F250" s="303"/>
      <c r="G250" s="302">
        <v>1.4580416153460174</v>
      </c>
      <c r="H250" s="302">
        <v>0.6762239766915572</v>
      </c>
      <c r="I250" s="302">
        <v>4.4139461185464017E-2</v>
      </c>
      <c r="J250" s="302">
        <f t="shared" si="113"/>
        <v>2.1784050532230386</v>
      </c>
      <c r="K250" s="303"/>
      <c r="L250" s="302">
        <v>1.2679163678101231</v>
      </c>
      <c r="M250" s="302">
        <v>0.55519580034410942</v>
      </c>
      <c r="N250" s="302">
        <v>4.4287017815880333E-2</v>
      </c>
      <c r="O250" s="302">
        <f t="shared" si="114"/>
        <v>1.8673991859701127</v>
      </c>
    </row>
    <row r="251" spans="1:15" s="236" customFormat="1" x14ac:dyDescent="0.2">
      <c r="A251" s="237" t="str">
        <f>name!E$8</f>
        <v>Skilled trades occupations</v>
      </c>
      <c r="B251" s="302">
        <v>6.5423254968029254E-2</v>
      </c>
      <c r="C251" s="302">
        <v>1.5215437921764014E-2</v>
      </c>
      <c r="D251" s="302">
        <v>4.3304504816909645E-2</v>
      </c>
      <c r="E251" s="302">
        <f t="shared" si="112"/>
        <v>0.12394319770670291</v>
      </c>
      <c r="F251" s="303"/>
      <c r="G251" s="302">
        <v>3.5901066130559794E-2</v>
      </c>
      <c r="H251" s="302">
        <v>1.0871490323051333E-2</v>
      </c>
      <c r="I251" s="302">
        <v>2.2556989898677368E-2</v>
      </c>
      <c r="J251" s="302">
        <f>SUM(G251:I251)</f>
        <v>6.9329546352288496E-2</v>
      </c>
      <c r="K251" s="303"/>
      <c r="L251" s="302">
        <v>2.9245605468929198E-2</v>
      </c>
      <c r="M251" s="302">
        <v>9.4499600508848834E-3</v>
      </c>
      <c r="N251" s="302">
        <v>2.1133530358950475E-2</v>
      </c>
      <c r="O251" s="302">
        <f t="shared" si="114"/>
        <v>5.982909587876456E-2</v>
      </c>
    </row>
    <row r="252" spans="1:15" s="236" customFormat="1" x14ac:dyDescent="0.2">
      <c r="A252" s="237" t="str">
        <f>name!E$9</f>
        <v>Caring, leisure and other service occupations</v>
      </c>
      <c r="B252" s="302">
        <v>5.2213997566837027E-2</v>
      </c>
      <c r="C252" s="302">
        <v>6.2025909700583418E-3</v>
      </c>
      <c r="D252" s="302">
        <v>3.80341604863512E-2</v>
      </c>
      <c r="E252" s="302">
        <f t="shared" si="112"/>
        <v>9.6450749023246574E-2</v>
      </c>
      <c r="F252" s="303"/>
      <c r="G252" s="302">
        <v>4.1699521291620592E-2</v>
      </c>
      <c r="H252" s="302">
        <v>5.0899742444686508E-3</v>
      </c>
      <c r="I252" s="302">
        <v>1.1945935133718171E-2</v>
      </c>
      <c r="J252" s="302">
        <f t="shared" ref="J252:J255" si="115">SUM(G252:I252)</f>
        <v>5.8735430669807416E-2</v>
      </c>
      <c r="K252" s="303"/>
      <c r="L252" s="302">
        <v>4.3803959002266996E-2</v>
      </c>
      <c r="M252" s="302">
        <v>3.8868929451840143E-3</v>
      </c>
      <c r="N252" s="302">
        <v>1.916361353995925E-2</v>
      </c>
      <c r="O252" s="302">
        <f t="shared" si="114"/>
        <v>6.6854465487410267E-2</v>
      </c>
    </row>
    <row r="253" spans="1:15" s="236" customFormat="1" x14ac:dyDescent="0.2">
      <c r="A253" s="237" t="str">
        <f>name!E$10</f>
        <v>Sales and customer service occupations</v>
      </c>
      <c r="B253" s="302">
        <v>0.54072973163149074</v>
      </c>
      <c r="C253" s="302">
        <v>0.21197924797325762</v>
      </c>
      <c r="D253" s="302">
        <v>0.18399101139780441</v>
      </c>
      <c r="E253" s="302">
        <f t="shared" si="112"/>
        <v>0.93669999100255275</v>
      </c>
      <c r="F253" s="303"/>
      <c r="G253" s="302">
        <v>0.3608979532900734</v>
      </c>
      <c r="H253" s="302">
        <v>0.20623339299302182</v>
      </c>
      <c r="I253" s="302">
        <v>3.940915321406268E-2</v>
      </c>
      <c r="J253" s="302">
        <f t="shared" si="115"/>
        <v>0.60654049949715794</v>
      </c>
      <c r="K253" s="303"/>
      <c r="L253" s="302">
        <v>0.33778476034516336</v>
      </c>
      <c r="M253" s="302">
        <v>0.21478319163460952</v>
      </c>
      <c r="N253" s="302">
        <v>3.4927507724609362E-2</v>
      </c>
      <c r="O253" s="302">
        <f t="shared" si="114"/>
        <v>0.58749545970438222</v>
      </c>
    </row>
    <row r="254" spans="1:15" s="236" customFormat="1" x14ac:dyDescent="0.2">
      <c r="A254" s="237" t="str">
        <f>name!E$11</f>
        <v>Process, plant and machine operatives</v>
      </c>
      <c r="B254" s="302">
        <v>3.4862467638845492E-2</v>
      </c>
      <c r="C254" s="302">
        <v>4.6486105681389223E-3</v>
      </c>
      <c r="D254" s="302">
        <v>3.0382945080243081E-2</v>
      </c>
      <c r="E254" s="302">
        <f t="shared" si="112"/>
        <v>6.9894023287227491E-2</v>
      </c>
      <c r="F254" s="303"/>
      <c r="G254" s="302">
        <v>1.8007579675233209E-2</v>
      </c>
      <c r="H254" s="302">
        <v>4.0883740072863639E-3</v>
      </c>
      <c r="I254" s="302">
        <v>3.1540756638471758E-2</v>
      </c>
      <c r="J254" s="302">
        <f t="shared" si="115"/>
        <v>5.3636710320991335E-2</v>
      </c>
      <c r="K254" s="303"/>
      <c r="L254" s="302">
        <v>1.5327621502930197E-2</v>
      </c>
      <c r="M254" s="302">
        <v>5.6797430351811437E-3</v>
      </c>
      <c r="N254" s="302">
        <v>4.196091198500413E-2</v>
      </c>
      <c r="O254" s="302">
        <f t="shared" si="114"/>
        <v>6.2968276523115471E-2</v>
      </c>
    </row>
    <row r="255" spans="1:15" s="236" customFormat="1" x14ac:dyDescent="0.2">
      <c r="A255" s="237" t="str">
        <f>name!E$12</f>
        <v>Elementary occupations</v>
      </c>
      <c r="B255" s="302">
        <v>8.6736441159933578E-2</v>
      </c>
      <c r="C255" s="302">
        <v>2.1085033551943182E-2</v>
      </c>
      <c r="D255" s="302">
        <v>6.489192000520963E-2</v>
      </c>
      <c r="E255" s="302">
        <f t="shared" si="112"/>
        <v>0.17271339471708638</v>
      </c>
      <c r="F255" s="303"/>
      <c r="G255" s="302">
        <v>4.5820046716439397E-2</v>
      </c>
      <c r="H255" s="302">
        <v>1.5878718570658781E-2</v>
      </c>
      <c r="I255" s="302">
        <v>1.6823150791525129E-2</v>
      </c>
      <c r="J255" s="302">
        <f t="shared" si="115"/>
        <v>7.8521916078623313E-2</v>
      </c>
      <c r="K255" s="303"/>
      <c r="L255" s="302">
        <v>3.7930397258899518E-2</v>
      </c>
      <c r="M255" s="302">
        <v>1.3605999279542565E-2</v>
      </c>
      <c r="N255" s="302">
        <v>2.0592348912398997E-2</v>
      </c>
      <c r="O255" s="302">
        <f t="shared" si="114"/>
        <v>7.2128745450841081E-2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7.3153313027592173</v>
      </c>
      <c r="C257" s="311">
        <f t="shared" ref="C257:E257" si="116">SUM(C247:C255)</f>
        <v>1.400272110812353</v>
      </c>
      <c r="D257" s="311">
        <f t="shared" si="116"/>
        <v>1.3043965864284583</v>
      </c>
      <c r="E257" s="311">
        <f t="shared" si="116"/>
        <v>10.020000000000028</v>
      </c>
      <c r="F257" s="311"/>
      <c r="G257" s="311">
        <f t="shared" ref="G257:J257" si="117">SUM(G247:G255)</f>
        <v>5.3854792097399891</v>
      </c>
      <c r="H257" s="311">
        <f t="shared" si="117"/>
        <v>1.3064180994088148</v>
      </c>
      <c r="I257" s="311">
        <f t="shared" si="117"/>
        <v>0.62110269085119207</v>
      </c>
      <c r="J257" s="311">
        <f t="shared" si="117"/>
        <v>7.3129999999999979</v>
      </c>
      <c r="K257" s="311"/>
      <c r="L257" s="311">
        <f t="shared" ref="L257:O257" si="118">SUM(L247:L255)</f>
        <v>5.0758586309496936</v>
      </c>
      <c r="M257" s="311">
        <f t="shared" si="118"/>
        <v>1.2328591318802153</v>
      </c>
      <c r="N257" s="311">
        <f t="shared" si="118"/>
        <v>0.63828223717009291</v>
      </c>
      <c r="O257" s="311">
        <f t="shared" si="118"/>
        <v>6.9470000000000001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0.65231427513453022</v>
      </c>
      <c r="C264" s="302">
        <v>0.11583795761110884</v>
      </c>
      <c r="D264" s="302">
        <v>0.10330054594515621</v>
      </c>
      <c r="E264" s="302">
        <f>SUM(B264:D264)</f>
        <v>0.87145277869079529</v>
      </c>
      <c r="F264" s="303"/>
      <c r="G264" s="302">
        <v>0.72334767734920069</v>
      </c>
      <c r="H264" s="302">
        <v>0.2645095521037551</v>
      </c>
      <c r="I264" s="302">
        <v>0.11715742121633324</v>
      </c>
      <c r="J264" s="302">
        <f>SUM(G264:I264)</f>
        <v>1.1050146506692891</v>
      </c>
      <c r="K264" s="303"/>
      <c r="L264" s="302">
        <v>0.80696319107489667</v>
      </c>
      <c r="M264" s="302">
        <v>0.26707012305476474</v>
      </c>
      <c r="N264" s="302">
        <v>0.13564363854190981</v>
      </c>
      <c r="O264" s="302">
        <f>SUM(L264:N264)</f>
        <v>1.2096769526715712</v>
      </c>
    </row>
    <row r="265" spans="1:15" s="236" customFormat="1" x14ac:dyDescent="0.2">
      <c r="A265" s="237" t="str">
        <f>name!E$5</f>
        <v>Professional occupations</v>
      </c>
      <c r="B265" s="302">
        <v>0.70103042429526585</v>
      </c>
      <c r="C265" s="302">
        <v>0.12897411192330566</v>
      </c>
      <c r="D265" s="302">
        <v>7.4779827708157803E-2</v>
      </c>
      <c r="E265" s="302">
        <f t="shared" ref="E265:E272" si="119">SUM(B265:D265)</f>
        <v>0.90478436392672934</v>
      </c>
      <c r="F265" s="303"/>
      <c r="G265" s="302">
        <v>0.86482522371068071</v>
      </c>
      <c r="H265" s="302">
        <v>0.2382864097694859</v>
      </c>
      <c r="I265" s="302">
        <v>6.8818181664006106E-2</v>
      </c>
      <c r="J265" s="302">
        <f t="shared" ref="J265:J267" si="120">SUM(G265:I265)</f>
        <v>1.1719298151441728</v>
      </c>
      <c r="K265" s="303"/>
      <c r="L265" s="302">
        <v>1.1088127877931779</v>
      </c>
      <c r="M265" s="302">
        <v>0.29763021141702001</v>
      </c>
      <c r="N265" s="302">
        <v>5.9026521986634599E-2</v>
      </c>
      <c r="O265" s="302">
        <f t="shared" ref="O265:O272" si="121">SUM(L265:N265)</f>
        <v>1.4654695211968325</v>
      </c>
    </row>
    <row r="266" spans="1:15" s="236" customFormat="1" x14ac:dyDescent="0.2">
      <c r="A266" s="237" t="str">
        <f>name!E$6</f>
        <v>Associate professional occupations</v>
      </c>
      <c r="B266" s="302">
        <v>0.7110145766789836</v>
      </c>
      <c r="C266" s="302">
        <v>0.16846557121368388</v>
      </c>
      <c r="D266" s="302">
        <v>7.4362979214829247E-2</v>
      </c>
      <c r="E266" s="302">
        <f t="shared" si="119"/>
        <v>0.95384312710749675</v>
      </c>
      <c r="F266" s="303"/>
      <c r="G266" s="302">
        <v>0.79443261994240599</v>
      </c>
      <c r="H266" s="302">
        <v>0.29504474922225077</v>
      </c>
      <c r="I266" s="302">
        <v>6.7694234181153903E-2</v>
      </c>
      <c r="J266" s="302">
        <f t="shared" si="120"/>
        <v>1.1571716033458106</v>
      </c>
      <c r="K266" s="303"/>
      <c r="L266" s="302">
        <v>1.031538329954657</v>
      </c>
      <c r="M266" s="302">
        <v>0.3363700349999354</v>
      </c>
      <c r="N266" s="302">
        <v>9.135151043007235E-2</v>
      </c>
      <c r="O266" s="302">
        <f t="shared" si="121"/>
        <v>1.4592598753846648</v>
      </c>
    </row>
    <row r="267" spans="1:15" s="236" customFormat="1" x14ac:dyDescent="0.2">
      <c r="A267" s="237" t="str">
        <f>name!E$7</f>
        <v>Administrative and secretarial occupations</v>
      </c>
      <c r="B267" s="302">
        <v>0.80942783078051872</v>
      </c>
      <c r="C267" s="302">
        <v>0.68465978808585037</v>
      </c>
      <c r="D267" s="302">
        <v>1.2884333741490226E-2</v>
      </c>
      <c r="E267" s="302">
        <f t="shared" si="119"/>
        <v>1.5069719526078593</v>
      </c>
      <c r="F267" s="303"/>
      <c r="G267" s="302">
        <v>0.70580632922109521</v>
      </c>
      <c r="H267" s="302">
        <v>0.68422685986933585</v>
      </c>
      <c r="I267" s="302">
        <v>1.1220853733111763E-2</v>
      </c>
      <c r="J267" s="302">
        <f t="shared" si="120"/>
        <v>1.4012540428235429</v>
      </c>
      <c r="K267" s="303"/>
      <c r="L267" s="302">
        <v>0.70872797294320444</v>
      </c>
      <c r="M267" s="302">
        <v>0.58132355327323926</v>
      </c>
      <c r="N267" s="302">
        <v>1.7230025527070862E-2</v>
      </c>
      <c r="O267" s="302">
        <f t="shared" si="121"/>
        <v>1.3072815517435146</v>
      </c>
    </row>
    <row r="268" spans="1:15" s="236" customFormat="1" x14ac:dyDescent="0.2">
      <c r="A268" s="237" t="str">
        <f>name!E$8</f>
        <v>Skilled trades occupations</v>
      </c>
      <c r="B268" s="302">
        <v>0.13096917423190699</v>
      </c>
      <c r="C268" s="302">
        <v>3.6706551183432294E-2</v>
      </c>
      <c r="D268" s="302">
        <v>0.22421215880152953</v>
      </c>
      <c r="E268" s="302">
        <f t="shared" si="119"/>
        <v>0.39188788421686882</v>
      </c>
      <c r="F268" s="303"/>
      <c r="G268" s="302">
        <v>0.11879454090523324</v>
      </c>
      <c r="H268" s="302">
        <v>5.3433152784256248E-2</v>
      </c>
      <c r="I268" s="302">
        <v>0.14557406890521471</v>
      </c>
      <c r="J268" s="302">
        <f>SUM(G268:I268)</f>
        <v>0.31780176259470416</v>
      </c>
      <c r="K268" s="303"/>
      <c r="L268" s="302">
        <v>0.13720182496518454</v>
      </c>
      <c r="M268" s="302">
        <v>8.0284902449922813E-2</v>
      </c>
      <c r="N268" s="302">
        <v>0.16852282309482533</v>
      </c>
      <c r="O268" s="302">
        <f t="shared" si="121"/>
        <v>0.38600955050993269</v>
      </c>
    </row>
    <row r="269" spans="1:15" s="236" customFormat="1" x14ac:dyDescent="0.2">
      <c r="A269" s="237" t="str">
        <f>name!E$9</f>
        <v>Caring, leisure and other service occupations</v>
      </c>
      <c r="B269" s="302">
        <v>0.13976140192319286</v>
      </c>
      <c r="C269" s="302">
        <v>6.7313285889410768E-2</v>
      </c>
      <c r="D269" s="302">
        <v>3.9001667616613722E-2</v>
      </c>
      <c r="E269" s="302">
        <f t="shared" si="119"/>
        <v>0.24607635542921735</v>
      </c>
      <c r="F269" s="303"/>
      <c r="G269" s="302">
        <v>0.12301385665268603</v>
      </c>
      <c r="H269" s="302">
        <v>8.2772459756022793E-2</v>
      </c>
      <c r="I269" s="302">
        <v>3.1994183371818183E-2</v>
      </c>
      <c r="J269" s="302">
        <f t="shared" ref="J269:J272" si="122">SUM(G269:I269)</f>
        <v>0.23778049978052701</v>
      </c>
      <c r="K269" s="303"/>
      <c r="L269" s="302">
        <v>0.15175540244092695</v>
      </c>
      <c r="M269" s="302">
        <v>7.5634722237234511E-2</v>
      </c>
      <c r="N269" s="302">
        <v>6.6326027850526284E-2</v>
      </c>
      <c r="O269" s="302">
        <f t="shared" si="121"/>
        <v>0.29371615252868771</v>
      </c>
    </row>
    <row r="270" spans="1:15" s="236" customFormat="1" x14ac:dyDescent="0.2">
      <c r="A270" s="237" t="str">
        <f>name!E$10</f>
        <v>Sales and customer service occupations</v>
      </c>
      <c r="B270" s="302">
        <v>0.60831079706401725</v>
      </c>
      <c r="C270" s="302">
        <v>0.30123847298113193</v>
      </c>
      <c r="D270" s="302">
        <v>4.0592343251162406E-2</v>
      </c>
      <c r="E270" s="302">
        <f t="shared" si="119"/>
        <v>0.95014161329631164</v>
      </c>
      <c r="F270" s="303"/>
      <c r="G270" s="302">
        <v>0.5070900317831788</v>
      </c>
      <c r="H270" s="302">
        <v>0.36317181741336685</v>
      </c>
      <c r="I270" s="302">
        <v>3.2363610809147306E-2</v>
      </c>
      <c r="J270" s="302">
        <f t="shared" si="122"/>
        <v>0.90262546000569299</v>
      </c>
      <c r="K270" s="303"/>
      <c r="L270" s="302">
        <v>0.55785190241807381</v>
      </c>
      <c r="M270" s="302">
        <v>0.40907579843656133</v>
      </c>
      <c r="N270" s="302">
        <v>3.1005867382736363E-2</v>
      </c>
      <c r="O270" s="302">
        <f t="shared" si="121"/>
        <v>0.99793356823737145</v>
      </c>
    </row>
    <row r="271" spans="1:15" s="236" customFormat="1" x14ac:dyDescent="0.2">
      <c r="A271" s="237" t="str">
        <f>name!E$11</f>
        <v>Process, plant and machine operatives</v>
      </c>
      <c r="B271" s="302">
        <v>6.4042365829454051E-2</v>
      </c>
      <c r="C271" s="302">
        <v>8.6168087469156562E-3</v>
      </c>
      <c r="D271" s="302">
        <v>1.2298983186501748E-2</v>
      </c>
      <c r="E271" s="302">
        <f t="shared" si="119"/>
        <v>8.4958157762871453E-2</v>
      </c>
      <c r="F271" s="303"/>
      <c r="G271" s="302">
        <v>5.5584151842821387E-2</v>
      </c>
      <c r="H271" s="302">
        <v>1.714296752661466E-2</v>
      </c>
      <c r="I271" s="302">
        <v>1.4195304624305105E-2</v>
      </c>
      <c r="J271" s="302">
        <f t="shared" si="122"/>
        <v>8.6922423993741144E-2</v>
      </c>
      <c r="K271" s="303"/>
      <c r="L271" s="302">
        <v>4.2219602187400687E-2</v>
      </c>
      <c r="M271" s="302">
        <v>1.7479399839895392E-2</v>
      </c>
      <c r="N271" s="302">
        <v>2.352123770057048E-2</v>
      </c>
      <c r="O271" s="302">
        <f t="shared" si="121"/>
        <v>8.322023972786656E-2</v>
      </c>
    </row>
    <row r="272" spans="1:15" s="236" customFormat="1" x14ac:dyDescent="0.2">
      <c r="A272" s="237" t="str">
        <f>name!E$12</f>
        <v>Elementary occupations</v>
      </c>
      <c r="B272" s="302">
        <v>0.10146023603236728</v>
      </c>
      <c r="C272" s="302">
        <v>9.1657667159032508E-2</v>
      </c>
      <c r="D272" s="302">
        <v>0.28676586377045488</v>
      </c>
      <c r="E272" s="302">
        <f t="shared" si="119"/>
        <v>0.47988376696185464</v>
      </c>
      <c r="F272" s="303"/>
      <c r="G272" s="302">
        <v>8.7265714172574838E-2</v>
      </c>
      <c r="H272" s="302">
        <v>8.4780242438701747E-2</v>
      </c>
      <c r="I272" s="302">
        <v>0.24645378503124343</v>
      </c>
      <c r="J272" s="302">
        <f t="shared" si="122"/>
        <v>0.41849974164252002</v>
      </c>
      <c r="K272" s="303"/>
      <c r="L272" s="302">
        <v>8.7136458283839077E-2</v>
      </c>
      <c r="M272" s="302">
        <v>6.9194756255147885E-2</v>
      </c>
      <c r="N272" s="302">
        <v>0.30510137346057786</v>
      </c>
      <c r="O272" s="302">
        <f t="shared" si="121"/>
        <v>0.46143258799956482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3.9183310819702371</v>
      </c>
      <c r="C274" s="311">
        <f t="shared" ref="C274:E274" si="123">SUM(C264:C272)</f>
        <v>1.603470214793872</v>
      </c>
      <c r="D274" s="311">
        <f t="shared" si="123"/>
        <v>0.86819870323589587</v>
      </c>
      <c r="E274" s="311">
        <f t="shared" si="123"/>
        <v>6.390000000000005</v>
      </c>
      <c r="F274" s="311"/>
      <c r="G274" s="311">
        <f t="shared" ref="G274:J274" si="124">SUM(G264:G272)</f>
        <v>3.9801601455798767</v>
      </c>
      <c r="H274" s="311">
        <f t="shared" si="124"/>
        <v>2.0833682108837901</v>
      </c>
      <c r="I274" s="311">
        <f t="shared" si="124"/>
        <v>0.73547164353633376</v>
      </c>
      <c r="J274" s="311">
        <f t="shared" si="124"/>
        <v>6.7989999999999995</v>
      </c>
      <c r="K274" s="311"/>
      <c r="L274" s="311">
        <f t="shared" ref="L274:O274" si="125">SUM(L264:L272)</f>
        <v>4.6322074720613609</v>
      </c>
      <c r="M274" s="311">
        <f t="shared" si="125"/>
        <v>2.1340635019637211</v>
      </c>
      <c r="N274" s="311">
        <f t="shared" si="125"/>
        <v>0.89772902597492399</v>
      </c>
      <c r="O274" s="311">
        <f t="shared" si="125"/>
        <v>7.6640000000000059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2.3321215526610328</v>
      </c>
      <c r="C281" s="302">
        <v>0.44437679479211611</v>
      </c>
      <c r="D281" s="302">
        <v>0.48606726131770278</v>
      </c>
      <c r="E281" s="302">
        <f>SUM(B281:D281)</f>
        <v>3.2625656087708519</v>
      </c>
      <c r="F281" s="303"/>
      <c r="G281" s="302">
        <v>2.3538083108540362</v>
      </c>
      <c r="H281" s="302">
        <v>0.63065045448941126</v>
      </c>
      <c r="I281" s="302">
        <v>0.78375400440392506</v>
      </c>
      <c r="J281" s="302">
        <f>SUM(G281:I281)</f>
        <v>3.7682127697473726</v>
      </c>
      <c r="K281" s="303"/>
      <c r="L281" s="302">
        <v>2.1569966775079901</v>
      </c>
      <c r="M281" s="302">
        <v>0.84296338988750963</v>
      </c>
      <c r="N281" s="302">
        <v>0.94312834063692719</v>
      </c>
      <c r="O281" s="302">
        <f>SUM(L281:N281)</f>
        <v>3.9430884080324269</v>
      </c>
    </row>
    <row r="282" spans="1:15" s="236" customFormat="1" x14ac:dyDescent="0.2">
      <c r="A282" s="237" t="str">
        <f>name!E$5</f>
        <v>Professional occupations</v>
      </c>
      <c r="B282" s="302">
        <v>6.3552178606443261</v>
      </c>
      <c r="C282" s="302">
        <v>0.79350932886188641</v>
      </c>
      <c r="D282" s="302">
        <v>2.2518972919737039</v>
      </c>
      <c r="E282" s="302">
        <f t="shared" ref="E282:E289" si="126">SUM(B282:D282)</f>
        <v>9.400624481479916</v>
      </c>
      <c r="F282" s="303"/>
      <c r="G282" s="302">
        <v>7.5357606909115162</v>
      </c>
      <c r="H282" s="302">
        <v>1.1149677153029636</v>
      </c>
      <c r="I282" s="302">
        <v>3.3389502773064805</v>
      </c>
      <c r="J282" s="302">
        <f t="shared" ref="J282:J284" si="127">SUM(G282:I282)</f>
        <v>11.98967868352096</v>
      </c>
      <c r="K282" s="303"/>
      <c r="L282" s="302">
        <v>9.2193713687989796</v>
      </c>
      <c r="M282" s="302">
        <v>1.4249175334236124</v>
      </c>
      <c r="N282" s="302">
        <v>3.2934314905085404</v>
      </c>
      <c r="O282" s="302">
        <f t="shared" ref="O282:O289" si="128">SUM(L282:N282)</f>
        <v>13.937720392731132</v>
      </c>
    </row>
    <row r="283" spans="1:15" s="236" customFormat="1" x14ac:dyDescent="0.2">
      <c r="A283" s="237" t="str">
        <f>name!E$6</f>
        <v>Associate professional occupations</v>
      </c>
      <c r="B283" s="302">
        <v>3.6197358342121486</v>
      </c>
      <c r="C283" s="302">
        <v>0.76976561460825055</v>
      </c>
      <c r="D283" s="302">
        <v>1.0469075705274253</v>
      </c>
      <c r="E283" s="302">
        <f t="shared" si="126"/>
        <v>5.4364090193478241</v>
      </c>
      <c r="F283" s="303"/>
      <c r="G283" s="302">
        <v>3.7725381867911474</v>
      </c>
      <c r="H283" s="302">
        <v>0.90305187865713787</v>
      </c>
      <c r="I283" s="302">
        <v>1.2739039075686571</v>
      </c>
      <c r="J283" s="302">
        <f t="shared" si="127"/>
        <v>5.9494939730169429</v>
      </c>
      <c r="K283" s="303"/>
      <c r="L283" s="302">
        <v>3.9422108187906479</v>
      </c>
      <c r="M283" s="302">
        <v>1.077588405661156</v>
      </c>
      <c r="N283" s="302">
        <v>1.521259486608701</v>
      </c>
      <c r="O283" s="302">
        <f t="shared" si="128"/>
        <v>6.5410587110605043</v>
      </c>
    </row>
    <row r="284" spans="1:15" s="236" customFormat="1" x14ac:dyDescent="0.2">
      <c r="A284" s="237" t="str">
        <f>name!E$7</f>
        <v>Administrative and secretarial occupations</v>
      </c>
      <c r="B284" s="302">
        <v>3.6947227529152231</v>
      </c>
      <c r="C284" s="302">
        <v>2.927262380615606</v>
      </c>
      <c r="D284" s="302">
        <v>0.69526568325356508</v>
      </c>
      <c r="E284" s="302">
        <f t="shared" si="126"/>
        <v>7.3172508167843944</v>
      </c>
      <c r="F284" s="303"/>
      <c r="G284" s="302">
        <v>3.1621240235759562</v>
      </c>
      <c r="H284" s="302">
        <v>2.7748888701289629</v>
      </c>
      <c r="I284" s="302">
        <v>0.51807056993989165</v>
      </c>
      <c r="J284" s="302">
        <f t="shared" si="127"/>
        <v>6.4550834636448107</v>
      </c>
      <c r="K284" s="303"/>
      <c r="L284" s="302">
        <v>3.0258050025075249</v>
      </c>
      <c r="M284" s="302">
        <v>2.7780906397375849</v>
      </c>
      <c r="N284" s="302">
        <v>0.5774689962774191</v>
      </c>
      <c r="O284" s="302">
        <f t="shared" si="128"/>
        <v>6.3813646385225287</v>
      </c>
    </row>
    <row r="285" spans="1:15" s="236" customFormat="1" x14ac:dyDescent="0.2">
      <c r="A285" s="237" t="str">
        <f>name!E$8</f>
        <v>Skilled trades occupations</v>
      </c>
      <c r="B285" s="302">
        <v>0.41962586873995322</v>
      </c>
      <c r="C285" s="302">
        <v>0.11809166836135702</v>
      </c>
      <c r="D285" s="302">
        <v>0.14170084174621356</v>
      </c>
      <c r="E285" s="302">
        <f t="shared" si="126"/>
        <v>0.67941837884752376</v>
      </c>
      <c r="F285" s="303"/>
      <c r="G285" s="302">
        <v>0.31169673206543669</v>
      </c>
      <c r="H285" s="302">
        <v>6.9562740793960368E-2</v>
      </c>
      <c r="I285" s="302">
        <v>0.17224635423376897</v>
      </c>
      <c r="J285" s="302">
        <f>SUM(G285:I285)</f>
        <v>0.55350582709316598</v>
      </c>
      <c r="K285" s="303"/>
      <c r="L285" s="302">
        <v>0.23460864456598585</v>
      </c>
      <c r="M285" s="302">
        <v>8.7632117055747472E-2</v>
      </c>
      <c r="N285" s="302">
        <v>0.19896385018078089</v>
      </c>
      <c r="O285" s="302">
        <f t="shared" si="128"/>
        <v>0.52120461180251421</v>
      </c>
    </row>
    <row r="286" spans="1:15" s="236" customFormat="1" x14ac:dyDescent="0.2">
      <c r="A286" s="237" t="str">
        <f>name!E$9</f>
        <v>Caring, leisure and other service occupations</v>
      </c>
      <c r="B286" s="302">
        <v>0.21997224421020808</v>
      </c>
      <c r="C286" s="302">
        <v>0.10502911963484449</v>
      </c>
      <c r="D286" s="302">
        <v>0.1757357314963541</v>
      </c>
      <c r="E286" s="302">
        <f t="shared" si="126"/>
        <v>0.50073709534140665</v>
      </c>
      <c r="F286" s="303"/>
      <c r="G286" s="302">
        <v>0.25051909778088904</v>
      </c>
      <c r="H286" s="302">
        <v>0.16971609787412092</v>
      </c>
      <c r="I286" s="302">
        <v>0.178342559376473</v>
      </c>
      <c r="J286" s="302">
        <f t="shared" ref="J286:J289" si="129">SUM(G286:I286)</f>
        <v>0.59857775503148303</v>
      </c>
      <c r="K286" s="303"/>
      <c r="L286" s="302">
        <v>0.27996220744602612</v>
      </c>
      <c r="M286" s="302">
        <v>0.20044503163501115</v>
      </c>
      <c r="N286" s="302">
        <v>0.28335619748628765</v>
      </c>
      <c r="O286" s="302">
        <f t="shared" si="128"/>
        <v>0.76376343656732493</v>
      </c>
    </row>
    <row r="287" spans="1:15" s="236" customFormat="1" x14ac:dyDescent="0.2">
      <c r="A287" s="237" t="str">
        <f>name!E$10</f>
        <v>Sales and customer service occupations</v>
      </c>
      <c r="B287" s="302">
        <v>0.78363087449117419</v>
      </c>
      <c r="C287" s="302">
        <v>0.53671190714146566</v>
      </c>
      <c r="D287" s="302">
        <v>0.19242073527339157</v>
      </c>
      <c r="E287" s="302">
        <f t="shared" si="126"/>
        <v>1.5127635169060314</v>
      </c>
      <c r="F287" s="303"/>
      <c r="G287" s="302">
        <v>0.6340920760093145</v>
      </c>
      <c r="H287" s="302">
        <v>0.50574599371769791</v>
      </c>
      <c r="I287" s="302">
        <v>0.14758633318596703</v>
      </c>
      <c r="J287" s="302">
        <f t="shared" si="129"/>
        <v>1.2874244029129793</v>
      </c>
      <c r="K287" s="303"/>
      <c r="L287" s="302">
        <v>0.66539088248931966</v>
      </c>
      <c r="M287" s="302">
        <v>0.65459610892286857</v>
      </c>
      <c r="N287" s="302">
        <v>0.13594623638097655</v>
      </c>
      <c r="O287" s="302">
        <f t="shared" si="128"/>
        <v>1.4559332277931647</v>
      </c>
    </row>
    <row r="288" spans="1:15" s="236" customFormat="1" x14ac:dyDescent="0.2">
      <c r="A288" s="237" t="str">
        <f>name!E$11</f>
        <v>Process, plant and machine operatives</v>
      </c>
      <c r="B288" s="302">
        <v>0.24343993218889007</v>
      </c>
      <c r="C288" s="302">
        <v>8.247677753307156E-2</v>
      </c>
      <c r="D288" s="302">
        <v>5.1168425488648708E-2</v>
      </c>
      <c r="E288" s="302">
        <f t="shared" si="126"/>
        <v>0.37708513521061032</v>
      </c>
      <c r="F288" s="303"/>
      <c r="G288" s="302">
        <v>0.16538653611119944</v>
      </c>
      <c r="H288" s="302">
        <v>7.0833432550712158E-2</v>
      </c>
      <c r="I288" s="302">
        <v>8.2007977530607346E-2</v>
      </c>
      <c r="J288" s="302">
        <f t="shared" si="129"/>
        <v>0.31822794619251893</v>
      </c>
      <c r="K288" s="303"/>
      <c r="L288" s="302">
        <v>0.10504746699156467</v>
      </c>
      <c r="M288" s="302">
        <v>7.8401871487269459E-2</v>
      </c>
      <c r="N288" s="302">
        <v>0.11133134122181201</v>
      </c>
      <c r="O288" s="302">
        <f t="shared" si="128"/>
        <v>0.29478067970064614</v>
      </c>
    </row>
    <row r="289" spans="1:15" s="236" customFormat="1" x14ac:dyDescent="0.2">
      <c r="A289" s="237" t="str">
        <f>name!E$12</f>
        <v>Elementary occupations</v>
      </c>
      <c r="B289" s="302">
        <v>0.45892361234288637</v>
      </c>
      <c r="C289" s="302">
        <v>0.24864494378672428</v>
      </c>
      <c r="D289" s="302">
        <v>0.54857739118181337</v>
      </c>
      <c r="E289" s="302">
        <f t="shared" si="126"/>
        <v>1.256145947311424</v>
      </c>
      <c r="F289" s="303"/>
      <c r="G289" s="302">
        <v>0.32419738133468096</v>
      </c>
      <c r="H289" s="302">
        <v>0.22608304007585214</v>
      </c>
      <c r="I289" s="302">
        <v>0.4385147574291961</v>
      </c>
      <c r="J289" s="302">
        <f t="shared" si="129"/>
        <v>0.98879517883972923</v>
      </c>
      <c r="K289" s="303"/>
      <c r="L289" s="302">
        <v>0.22528196014053326</v>
      </c>
      <c r="M289" s="302">
        <v>0.20485508718410333</v>
      </c>
      <c r="N289" s="302">
        <v>0.63994884646517092</v>
      </c>
      <c r="O289" s="302">
        <f t="shared" si="128"/>
        <v>1.0700858937898075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18.127390532405844</v>
      </c>
      <c r="C291" s="311">
        <f t="shared" ref="C291:E291" si="130">SUM(C281:C289)</f>
        <v>6.0258685353353219</v>
      </c>
      <c r="D291" s="311">
        <f t="shared" si="130"/>
        <v>5.5897409322588176</v>
      </c>
      <c r="E291" s="311">
        <f t="shared" si="130"/>
        <v>29.742999999999981</v>
      </c>
      <c r="F291" s="311"/>
      <c r="G291" s="311">
        <f t="shared" ref="G291:J291" si="131">SUM(G281:G289)</f>
        <v>18.510123035434173</v>
      </c>
      <c r="H291" s="311">
        <f t="shared" si="131"/>
        <v>6.4655002235908183</v>
      </c>
      <c r="I291" s="311">
        <f t="shared" si="131"/>
        <v>6.9333767409749676</v>
      </c>
      <c r="J291" s="311">
        <f t="shared" si="131"/>
        <v>31.90899999999996</v>
      </c>
      <c r="K291" s="311"/>
      <c r="L291" s="311">
        <f t="shared" ref="L291:O291" si="132">SUM(L281:L289)</f>
        <v>19.854675029238571</v>
      </c>
      <c r="M291" s="311">
        <f t="shared" si="132"/>
        <v>7.3494901849948633</v>
      </c>
      <c r="N291" s="311">
        <f t="shared" si="132"/>
        <v>7.7048347857666171</v>
      </c>
      <c r="O291" s="311">
        <f t="shared" si="132"/>
        <v>34.909000000000056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2.1487145502171501</v>
      </c>
      <c r="C298" s="302">
        <v>0.49480312856210562</v>
      </c>
      <c r="D298" s="302">
        <v>0.19288747300722378</v>
      </c>
      <c r="E298" s="302">
        <f>SUM(B298:D298)</f>
        <v>2.8364051517864795</v>
      </c>
      <c r="F298" s="303"/>
      <c r="G298" s="302">
        <v>2.2763581080048425</v>
      </c>
      <c r="H298" s="302">
        <v>0.57665560504630209</v>
      </c>
      <c r="I298" s="302">
        <v>0.12078132283605396</v>
      </c>
      <c r="J298" s="302">
        <f>SUM(G298:I298)</f>
        <v>2.9737950358871985</v>
      </c>
      <c r="K298" s="303"/>
      <c r="L298" s="302">
        <v>2.4349957517207743</v>
      </c>
      <c r="M298" s="302">
        <v>0.61021590468407205</v>
      </c>
      <c r="N298" s="302">
        <v>0.11631303401608135</v>
      </c>
      <c r="O298" s="302">
        <f>SUM(L298:N298)</f>
        <v>3.1615246904209275</v>
      </c>
    </row>
    <row r="299" spans="1:15" s="236" customFormat="1" x14ac:dyDescent="0.2">
      <c r="A299" s="237" t="str">
        <f>name!E$5</f>
        <v>Professional occupations</v>
      </c>
      <c r="B299" s="302">
        <v>2.4974023810271437</v>
      </c>
      <c r="C299" s="302">
        <v>0.78133075163022347</v>
      </c>
      <c r="D299" s="302">
        <v>0.24877391186592138</v>
      </c>
      <c r="E299" s="302">
        <f t="shared" ref="E299:E306" si="133">SUM(B299:D299)</f>
        <v>3.5275070445232886</v>
      </c>
      <c r="F299" s="303"/>
      <c r="G299" s="302">
        <v>3.0375156902230911</v>
      </c>
      <c r="H299" s="302">
        <v>0.91897145925690171</v>
      </c>
      <c r="I299" s="302">
        <v>0.13487020625223112</v>
      </c>
      <c r="J299" s="302">
        <f t="shared" ref="J299:J301" si="134">SUM(G299:I299)</f>
        <v>4.0913573557322245</v>
      </c>
      <c r="K299" s="303"/>
      <c r="L299" s="302">
        <v>4.2974982073174548</v>
      </c>
      <c r="M299" s="302">
        <v>1.2508368704417963</v>
      </c>
      <c r="N299" s="302">
        <v>0.10830614273323518</v>
      </c>
      <c r="O299" s="302">
        <f t="shared" ref="O299:O306" si="135">SUM(L299:N299)</f>
        <v>5.6566412204924861</v>
      </c>
    </row>
    <row r="300" spans="1:15" s="236" customFormat="1" x14ac:dyDescent="0.2">
      <c r="A300" s="237" t="str">
        <f>name!E$6</f>
        <v>Associate professional occupations</v>
      </c>
      <c r="B300" s="302">
        <v>3.5286046302793892</v>
      </c>
      <c r="C300" s="302">
        <v>1.0904923602098402</v>
      </c>
      <c r="D300" s="302">
        <v>0.5692584056866048</v>
      </c>
      <c r="E300" s="302">
        <f t="shared" si="133"/>
        <v>5.188355396175834</v>
      </c>
      <c r="F300" s="303"/>
      <c r="G300" s="302">
        <v>3.8519783120011706</v>
      </c>
      <c r="H300" s="302">
        <v>1.1049980574543519</v>
      </c>
      <c r="I300" s="302">
        <v>0.32044176231563926</v>
      </c>
      <c r="J300" s="302">
        <f t="shared" si="134"/>
        <v>5.2774181317711619</v>
      </c>
      <c r="K300" s="303"/>
      <c r="L300" s="302">
        <v>4.3568962324228941</v>
      </c>
      <c r="M300" s="302">
        <v>1.4517046470823967</v>
      </c>
      <c r="N300" s="302">
        <v>0.3058674010489329</v>
      </c>
      <c r="O300" s="302">
        <f t="shared" si="135"/>
        <v>6.1144682805542239</v>
      </c>
    </row>
    <row r="301" spans="1:15" s="236" customFormat="1" x14ac:dyDescent="0.2">
      <c r="A301" s="237" t="str">
        <f>name!E$7</f>
        <v>Administrative and secretarial occupations</v>
      </c>
      <c r="B301" s="302">
        <v>3.4186394598510383</v>
      </c>
      <c r="C301" s="302">
        <v>2.591369600838326</v>
      </c>
      <c r="D301" s="302">
        <v>4.9612640194509332E-2</v>
      </c>
      <c r="E301" s="302">
        <f t="shared" si="133"/>
        <v>6.0596217008838744</v>
      </c>
      <c r="F301" s="303"/>
      <c r="G301" s="302">
        <v>3.351711795449976</v>
      </c>
      <c r="H301" s="302">
        <v>2.2871832846425391</v>
      </c>
      <c r="I301" s="302">
        <v>2.7201160536383016E-2</v>
      </c>
      <c r="J301" s="302">
        <f t="shared" si="134"/>
        <v>5.6660962406288986</v>
      </c>
      <c r="K301" s="303"/>
      <c r="L301" s="302">
        <v>3.998080744583838</v>
      </c>
      <c r="M301" s="302">
        <v>2.5368082416688527</v>
      </c>
      <c r="N301" s="302">
        <v>2.8440485516540985E-2</v>
      </c>
      <c r="O301" s="302">
        <f t="shared" si="135"/>
        <v>6.5633294717692312</v>
      </c>
    </row>
    <row r="302" spans="1:15" s="236" customFormat="1" x14ac:dyDescent="0.2">
      <c r="A302" s="237" t="str">
        <f>name!E$8</f>
        <v>Skilled trades occupations</v>
      </c>
      <c r="B302" s="302">
        <v>0.5492388515670823</v>
      </c>
      <c r="C302" s="302">
        <v>0.34183653326544322</v>
      </c>
      <c r="D302" s="302">
        <v>0.2799758378305085</v>
      </c>
      <c r="E302" s="302">
        <f t="shared" si="133"/>
        <v>1.1710512226630341</v>
      </c>
      <c r="F302" s="303"/>
      <c r="G302" s="302">
        <v>0.41343025274418849</v>
      </c>
      <c r="H302" s="302">
        <v>0.19475768370524577</v>
      </c>
      <c r="I302" s="302">
        <v>0.11419799833858395</v>
      </c>
      <c r="J302" s="302">
        <f>SUM(G302:I302)</f>
        <v>0.72238593478801816</v>
      </c>
      <c r="K302" s="303"/>
      <c r="L302" s="302">
        <v>0.39926613818078666</v>
      </c>
      <c r="M302" s="302">
        <v>0.28464905037651389</v>
      </c>
      <c r="N302" s="302">
        <v>9.5849245238892364E-2</v>
      </c>
      <c r="O302" s="302">
        <f t="shared" si="135"/>
        <v>0.77976443379619287</v>
      </c>
    </row>
    <row r="303" spans="1:15" s="236" customFormat="1" x14ac:dyDescent="0.2">
      <c r="A303" s="237" t="str">
        <f>name!E$9</f>
        <v>Caring, leisure and other service occupations</v>
      </c>
      <c r="B303" s="302">
        <v>1.3447632276791421</v>
      </c>
      <c r="C303" s="302">
        <v>1.5513910776389939</v>
      </c>
      <c r="D303" s="302">
        <v>0.17908481377706245</v>
      </c>
      <c r="E303" s="302">
        <f t="shared" si="133"/>
        <v>3.0752391190951989</v>
      </c>
      <c r="F303" s="303"/>
      <c r="G303" s="302">
        <v>1.3153845939742117</v>
      </c>
      <c r="H303" s="302">
        <v>1.3758690354752088</v>
      </c>
      <c r="I303" s="302">
        <v>0.15915047902852986</v>
      </c>
      <c r="J303" s="302">
        <f t="shared" ref="J303:J306" si="136">SUM(G303:I303)</f>
        <v>2.8504041084779503</v>
      </c>
      <c r="K303" s="303"/>
      <c r="L303" s="302">
        <v>1.7357568541755011</v>
      </c>
      <c r="M303" s="302">
        <v>1.5764566179256723</v>
      </c>
      <c r="N303" s="302">
        <v>0.26463622180023938</v>
      </c>
      <c r="O303" s="302">
        <f t="shared" si="135"/>
        <v>3.5768496939014125</v>
      </c>
    </row>
    <row r="304" spans="1:15" s="236" customFormat="1" x14ac:dyDescent="0.2">
      <c r="A304" s="237" t="str">
        <f>name!E$10</f>
        <v>Sales and customer service occupations</v>
      </c>
      <c r="B304" s="302">
        <v>2.369193760632724</v>
      </c>
      <c r="C304" s="302">
        <v>1.6631233396185148</v>
      </c>
      <c r="D304" s="302">
        <v>0.11671273163149597</v>
      </c>
      <c r="E304" s="302">
        <f t="shared" si="133"/>
        <v>4.1490298318827348</v>
      </c>
      <c r="F304" s="303"/>
      <c r="G304" s="302">
        <v>2.1892989326708365</v>
      </c>
      <c r="H304" s="302">
        <v>1.3408928273194314</v>
      </c>
      <c r="I304" s="302">
        <v>5.1714768347771639E-2</v>
      </c>
      <c r="J304" s="302">
        <f t="shared" si="136"/>
        <v>3.5819065283380396</v>
      </c>
      <c r="K304" s="303"/>
      <c r="L304" s="302">
        <v>2.5166970412604162</v>
      </c>
      <c r="M304" s="302">
        <v>2.1427666813125854</v>
      </c>
      <c r="N304" s="302">
        <v>4.3286714445991102E-2</v>
      </c>
      <c r="O304" s="302">
        <f t="shared" si="135"/>
        <v>4.7027504370189925</v>
      </c>
    </row>
    <row r="305" spans="1:15" s="236" customFormat="1" x14ac:dyDescent="0.2">
      <c r="A305" s="237" t="str">
        <f>name!E$11</f>
        <v>Process, plant and machine operatives</v>
      </c>
      <c r="B305" s="302">
        <v>1.0916363813239793</v>
      </c>
      <c r="C305" s="302">
        <v>0.76800010383684614</v>
      </c>
      <c r="D305" s="302">
        <v>9.0047493673305154E-2</v>
      </c>
      <c r="E305" s="302">
        <f t="shared" si="133"/>
        <v>1.9496839788341305</v>
      </c>
      <c r="F305" s="303"/>
      <c r="G305" s="302">
        <v>0.78223213940753322</v>
      </c>
      <c r="H305" s="302">
        <v>0.57925751214604815</v>
      </c>
      <c r="I305" s="302">
        <v>5.7311476939276726E-2</v>
      </c>
      <c r="J305" s="302">
        <f t="shared" si="136"/>
        <v>1.4188011284928581</v>
      </c>
      <c r="K305" s="303"/>
      <c r="L305" s="302">
        <v>0.6627778447775331</v>
      </c>
      <c r="M305" s="302">
        <v>0.58835225356531096</v>
      </c>
      <c r="N305" s="302">
        <v>7.3028515081306894E-2</v>
      </c>
      <c r="O305" s="302">
        <f t="shared" si="135"/>
        <v>1.3241586134241508</v>
      </c>
    </row>
    <row r="306" spans="1:15" s="236" customFormat="1" x14ac:dyDescent="0.2">
      <c r="A306" s="237" t="str">
        <f>name!E$12</f>
        <v>Elementary occupations</v>
      </c>
      <c r="B306" s="302">
        <v>4.8564212866239176</v>
      </c>
      <c r="C306" s="302">
        <v>4.6232490510203199</v>
      </c>
      <c r="D306" s="302">
        <v>2.344436216511196</v>
      </c>
      <c r="E306" s="302">
        <f t="shared" si="133"/>
        <v>11.824106554155433</v>
      </c>
      <c r="F306" s="303"/>
      <c r="G306" s="302">
        <v>3.9320383367179454</v>
      </c>
      <c r="H306" s="302">
        <v>3.2960061129093732</v>
      </c>
      <c r="I306" s="302">
        <v>1.9537910862563579</v>
      </c>
      <c r="J306" s="302">
        <f t="shared" si="136"/>
        <v>9.1818355358836765</v>
      </c>
      <c r="K306" s="303"/>
      <c r="L306" s="302">
        <v>4.8267524333792178</v>
      </c>
      <c r="M306" s="302">
        <v>2.814653845930907</v>
      </c>
      <c r="N306" s="302">
        <v>2.3881068793122311</v>
      </c>
      <c r="O306" s="302">
        <f t="shared" si="135"/>
        <v>10.029513158622356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21.804614529201565</v>
      </c>
      <c r="C308" s="311">
        <f t="shared" ref="C308:E308" si="137">SUM(C298:C306)</f>
        <v>13.905595946620613</v>
      </c>
      <c r="D308" s="311">
        <f t="shared" si="137"/>
        <v>4.0707895241778278</v>
      </c>
      <c r="E308" s="311">
        <f t="shared" si="137"/>
        <v>39.781000000000006</v>
      </c>
      <c r="F308" s="311"/>
      <c r="G308" s="311">
        <f t="shared" ref="G308:J308" si="138">SUM(G298:G306)</f>
        <v>21.149948161193795</v>
      </c>
      <c r="H308" s="311">
        <f t="shared" si="138"/>
        <v>11.674591577955402</v>
      </c>
      <c r="I308" s="311">
        <f t="shared" si="138"/>
        <v>2.9394602608508276</v>
      </c>
      <c r="J308" s="311">
        <f t="shared" si="138"/>
        <v>35.764000000000024</v>
      </c>
      <c r="K308" s="311"/>
      <c r="L308" s="311">
        <f t="shared" ref="L308:O308" si="139">SUM(L298:L306)</f>
        <v>25.228721247818413</v>
      </c>
      <c r="M308" s="311">
        <f t="shared" si="139"/>
        <v>13.256444112988108</v>
      </c>
      <c r="N308" s="311">
        <f t="shared" si="139"/>
        <v>3.4238346391934513</v>
      </c>
      <c r="O308" s="311">
        <f t="shared" si="139"/>
        <v>41.90899999999997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0.91619977876750247</v>
      </c>
      <c r="C315" s="302">
        <v>0.26388293393836365</v>
      </c>
      <c r="D315" s="302">
        <v>0.18939593776780356</v>
      </c>
      <c r="E315" s="302">
        <f>SUM(B315:D315)</f>
        <v>1.3694786504736698</v>
      </c>
      <c r="F315" s="303"/>
      <c r="G315" s="302">
        <v>0.96564494347671237</v>
      </c>
      <c r="H315" s="302">
        <v>0.32237112323584671</v>
      </c>
      <c r="I315" s="302">
        <v>3.684832885989197E-2</v>
      </c>
      <c r="J315" s="302">
        <f>SUM(G315:I315)</f>
        <v>1.3248643955724511</v>
      </c>
      <c r="K315" s="303"/>
      <c r="L315" s="302">
        <v>0.93091889365062641</v>
      </c>
      <c r="M315" s="302">
        <v>0.40537392001133787</v>
      </c>
      <c r="N315" s="302">
        <v>5.3210936563691705E-2</v>
      </c>
      <c r="O315" s="302">
        <f>SUM(L315:N315)</f>
        <v>1.389503750225656</v>
      </c>
    </row>
    <row r="316" spans="1:15" s="236" customFormat="1" x14ac:dyDescent="0.2">
      <c r="A316" s="237" t="str">
        <f>name!E$5</f>
        <v>Professional occupations</v>
      </c>
      <c r="B316" s="302">
        <v>2.0599096527957972</v>
      </c>
      <c r="C316" s="302">
        <v>0.90581670683826698</v>
      </c>
      <c r="D316" s="302">
        <v>0.4352873962212504</v>
      </c>
      <c r="E316" s="302">
        <f t="shared" ref="E316:E323" si="140">SUM(B316:D316)</f>
        <v>3.4010137558553142</v>
      </c>
      <c r="F316" s="303"/>
      <c r="G316" s="302">
        <v>2.4818649440735827</v>
      </c>
      <c r="H316" s="302">
        <v>1.0234363833032873</v>
      </c>
      <c r="I316" s="302">
        <v>0.14498438958510326</v>
      </c>
      <c r="J316" s="302">
        <f t="shared" ref="J316:J318" si="141">SUM(G316:I316)</f>
        <v>3.6502857169619731</v>
      </c>
      <c r="K316" s="303"/>
      <c r="L316" s="302">
        <v>3.0095618020499968</v>
      </c>
      <c r="M316" s="302">
        <v>1.3480851460654195</v>
      </c>
      <c r="N316" s="302">
        <v>0.15833672812477501</v>
      </c>
      <c r="O316" s="302">
        <f t="shared" ref="O316:O323" si="142">SUM(L316:N316)</f>
        <v>4.5159836762401913</v>
      </c>
    </row>
    <row r="317" spans="1:15" s="236" customFormat="1" x14ac:dyDescent="0.2">
      <c r="A317" s="237" t="str">
        <f>name!E$6</f>
        <v>Associate professional occupations</v>
      </c>
      <c r="B317" s="302">
        <v>4.0668257689294069</v>
      </c>
      <c r="C317" s="302">
        <v>1.0358428963157844</v>
      </c>
      <c r="D317" s="302">
        <v>0.33705731792336235</v>
      </c>
      <c r="E317" s="302">
        <f t="shared" si="140"/>
        <v>5.4397259831685538</v>
      </c>
      <c r="F317" s="303"/>
      <c r="G317" s="302">
        <v>4.3470248970273806</v>
      </c>
      <c r="H317" s="302">
        <v>0.98394244421324173</v>
      </c>
      <c r="I317" s="302">
        <v>6.651105927219772E-2</v>
      </c>
      <c r="J317" s="302">
        <f t="shared" si="141"/>
        <v>5.3974784005128207</v>
      </c>
      <c r="K317" s="303"/>
      <c r="L317" s="302">
        <v>4.3606129845499373</v>
      </c>
      <c r="M317" s="302">
        <v>1.2672972148453514</v>
      </c>
      <c r="N317" s="302">
        <v>7.8025562372991575E-2</v>
      </c>
      <c r="O317" s="302">
        <f t="shared" si="142"/>
        <v>5.7059357617682807</v>
      </c>
    </row>
    <row r="318" spans="1:15" s="236" customFormat="1" x14ac:dyDescent="0.2">
      <c r="A318" s="237" t="str">
        <f>name!E$7</f>
        <v>Administrative and secretarial occupations</v>
      </c>
      <c r="B318" s="302">
        <v>3.0468860541696898</v>
      </c>
      <c r="C318" s="302">
        <v>3.0847964063130657</v>
      </c>
      <c r="D318" s="302">
        <v>0.11193640103945179</v>
      </c>
      <c r="E318" s="302">
        <f t="shared" si="140"/>
        <v>6.243618861522207</v>
      </c>
      <c r="F318" s="303"/>
      <c r="G318" s="302">
        <v>2.7684772617410918</v>
      </c>
      <c r="H318" s="302">
        <v>2.4986533020269563</v>
      </c>
      <c r="I318" s="302">
        <v>2.789224569521297E-2</v>
      </c>
      <c r="J318" s="302">
        <f t="shared" si="141"/>
        <v>5.2950228094632612</v>
      </c>
      <c r="K318" s="303"/>
      <c r="L318" s="302">
        <v>2.4788982717894879</v>
      </c>
      <c r="M318" s="302">
        <v>2.2920075133771318</v>
      </c>
      <c r="N318" s="302">
        <v>1.5058493241890687E-2</v>
      </c>
      <c r="O318" s="302">
        <f t="shared" si="142"/>
        <v>4.7859642784085104</v>
      </c>
    </row>
    <row r="319" spans="1:15" s="236" customFormat="1" x14ac:dyDescent="0.2">
      <c r="A319" s="237" t="str">
        <f>name!E$8</f>
        <v>Skilled trades occupations</v>
      </c>
      <c r="B319" s="302">
        <v>0.26157958034082679</v>
      </c>
      <c r="C319" s="302">
        <v>3.022446891799075E-2</v>
      </c>
      <c r="D319" s="302">
        <v>0.16999116587029417</v>
      </c>
      <c r="E319" s="302">
        <f t="shared" si="140"/>
        <v>0.4617952151291117</v>
      </c>
      <c r="F319" s="303"/>
      <c r="G319" s="302">
        <v>0.19900362196211813</v>
      </c>
      <c r="H319" s="302">
        <v>2.0916416857911072E-2</v>
      </c>
      <c r="I319" s="302">
        <v>2.0313777646774954E-3</v>
      </c>
      <c r="J319" s="302">
        <f>SUM(G319:I319)</f>
        <v>0.22195141658470668</v>
      </c>
      <c r="K319" s="303"/>
      <c r="L319" s="302">
        <v>0.19769146507308702</v>
      </c>
      <c r="M319" s="302">
        <v>4.8625943268855193E-2</v>
      </c>
      <c r="N319" s="302">
        <v>3.7900765834897308E-3</v>
      </c>
      <c r="O319" s="302">
        <f t="shared" si="142"/>
        <v>0.25010748492543194</v>
      </c>
    </row>
    <row r="320" spans="1:15" s="236" customFormat="1" x14ac:dyDescent="0.2">
      <c r="A320" s="237" t="str">
        <f>name!E$9</f>
        <v>Caring, leisure and other service occupations</v>
      </c>
      <c r="B320" s="302">
        <v>0.45001117787225903</v>
      </c>
      <c r="C320" s="302">
        <v>0.43584737333648094</v>
      </c>
      <c r="D320" s="302">
        <v>7.7973176582234599E-2</v>
      </c>
      <c r="E320" s="302">
        <f t="shared" si="140"/>
        <v>0.96383172779097459</v>
      </c>
      <c r="F320" s="303"/>
      <c r="G320" s="302">
        <v>0.40706104197513249</v>
      </c>
      <c r="H320" s="302">
        <v>0.36204241868651577</v>
      </c>
      <c r="I320" s="302">
        <v>3.4791289095307494E-2</v>
      </c>
      <c r="J320" s="302">
        <f t="shared" ref="J320:J323" si="143">SUM(G320:I320)</f>
        <v>0.80389474975695574</v>
      </c>
      <c r="K320" s="303"/>
      <c r="L320" s="302">
        <v>0.46890151695843418</v>
      </c>
      <c r="M320" s="302">
        <v>0.36578261679743834</v>
      </c>
      <c r="N320" s="302">
        <v>2.6907164465420089E-2</v>
      </c>
      <c r="O320" s="302">
        <f t="shared" si="142"/>
        <v>0.86159129822129266</v>
      </c>
    </row>
    <row r="321" spans="1:15" s="236" customFormat="1" x14ac:dyDescent="0.2">
      <c r="A321" s="237" t="str">
        <f>name!E$10</f>
        <v>Sales and customer service occupations</v>
      </c>
      <c r="B321" s="302">
        <v>0.24860803504177847</v>
      </c>
      <c r="C321" s="302">
        <v>0.27938368651944828</v>
      </c>
      <c r="D321" s="302">
        <v>3.7532209264183512E-2</v>
      </c>
      <c r="E321" s="302">
        <f t="shared" si="140"/>
        <v>0.5655239308254103</v>
      </c>
      <c r="F321" s="303"/>
      <c r="G321" s="302">
        <v>0.22737762700780281</v>
      </c>
      <c r="H321" s="302">
        <v>0.24776567067839769</v>
      </c>
      <c r="I321" s="302">
        <v>5.0827625786943019E-3</v>
      </c>
      <c r="J321" s="302">
        <f t="shared" si="143"/>
        <v>0.48022606026489478</v>
      </c>
      <c r="K321" s="303"/>
      <c r="L321" s="302">
        <v>0.24460799082247317</v>
      </c>
      <c r="M321" s="302">
        <v>0.29938567299299634</v>
      </c>
      <c r="N321" s="302">
        <v>4.9574774618310275E-3</v>
      </c>
      <c r="O321" s="302">
        <f t="shared" si="142"/>
        <v>0.5489511412773006</v>
      </c>
    </row>
    <row r="322" spans="1:15" s="236" customFormat="1" x14ac:dyDescent="0.2">
      <c r="A322" s="237" t="str">
        <f>name!E$11</f>
        <v>Process, plant and machine operatives</v>
      </c>
      <c r="B322" s="302">
        <v>0.21440586175542678</v>
      </c>
      <c r="C322" s="302">
        <v>7.3633469781411526E-2</v>
      </c>
      <c r="D322" s="302">
        <v>2.4130515022438848E-2</v>
      </c>
      <c r="E322" s="302">
        <f t="shared" si="140"/>
        <v>0.31216984655927715</v>
      </c>
      <c r="F322" s="303"/>
      <c r="G322" s="302">
        <v>0.15221988397666594</v>
      </c>
      <c r="H322" s="302">
        <v>4.8674909590309456E-2</v>
      </c>
      <c r="I322" s="302">
        <v>1.7707729422699573E-3</v>
      </c>
      <c r="J322" s="302">
        <f t="shared" si="143"/>
        <v>0.20266556650924536</v>
      </c>
      <c r="K322" s="303"/>
      <c r="L322" s="302">
        <v>0.15062444227924804</v>
      </c>
      <c r="M322" s="302">
        <v>5.4805829365385771E-2</v>
      </c>
      <c r="N322" s="302">
        <v>1.5724056750619872E-3</v>
      </c>
      <c r="O322" s="302">
        <f t="shared" si="142"/>
        <v>0.20700267731969579</v>
      </c>
    </row>
    <row r="323" spans="1:15" s="236" customFormat="1" x14ac:dyDescent="0.2">
      <c r="A323" s="237" t="str">
        <f>name!E$12</f>
        <v>Elementary occupations</v>
      </c>
      <c r="B323" s="302">
        <v>0.29272939534962628</v>
      </c>
      <c r="C323" s="302">
        <v>0.29201688402067871</v>
      </c>
      <c r="D323" s="302">
        <v>2.3095749305158939E-2</v>
      </c>
      <c r="E323" s="302">
        <f t="shared" si="140"/>
        <v>0.60784202867546389</v>
      </c>
      <c r="F323" s="303"/>
      <c r="G323" s="302">
        <v>0.22217830017664586</v>
      </c>
      <c r="H323" s="302">
        <v>0.1886083684954282</v>
      </c>
      <c r="I323" s="302">
        <v>2.8242157016161915E-3</v>
      </c>
      <c r="J323" s="302">
        <f t="shared" si="143"/>
        <v>0.4136108843736902</v>
      </c>
      <c r="K323" s="303"/>
      <c r="L323" s="302">
        <v>0.21370954952138849</v>
      </c>
      <c r="M323" s="302">
        <v>0.11027066774298763</v>
      </c>
      <c r="N323" s="302">
        <v>2.979714349237602E-3</v>
      </c>
      <c r="O323" s="302">
        <f t="shared" si="142"/>
        <v>0.3269599316136137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11.557155305022315</v>
      </c>
      <c r="C325" s="311">
        <f t="shared" ref="C325:E325" si="144">SUM(C315:C323)</f>
        <v>6.4014448259814909</v>
      </c>
      <c r="D325" s="311">
        <f t="shared" si="144"/>
        <v>1.4063998689961783</v>
      </c>
      <c r="E325" s="311">
        <f t="shared" si="144"/>
        <v>19.364999999999984</v>
      </c>
      <c r="F325" s="311"/>
      <c r="G325" s="311">
        <f t="shared" ref="G325:J325" si="145">SUM(G315:G323)</f>
        <v>11.770852521417135</v>
      </c>
      <c r="H325" s="311">
        <f t="shared" si="145"/>
        <v>5.696411037087894</v>
      </c>
      <c r="I325" s="311">
        <f t="shared" si="145"/>
        <v>0.32273644149497133</v>
      </c>
      <c r="J325" s="311">
        <f t="shared" si="145"/>
        <v>17.789999999999996</v>
      </c>
      <c r="K325" s="311"/>
      <c r="L325" s="311">
        <f t="shared" ref="L325:O325" si="146">SUM(L315:L323)</f>
        <v>12.055526916694678</v>
      </c>
      <c r="M325" s="311">
        <f t="shared" si="146"/>
        <v>6.1916345244669042</v>
      </c>
      <c r="N325" s="311">
        <f t="shared" si="146"/>
        <v>0.34483855883838938</v>
      </c>
      <c r="O325" s="311">
        <f t="shared" si="146"/>
        <v>18.591999999999974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0.57403010862283665</v>
      </c>
      <c r="C332" s="302">
        <v>0.22558299800466591</v>
      </c>
      <c r="D332" s="302">
        <v>0.16493420576914963</v>
      </c>
      <c r="E332" s="302">
        <f>SUM(B332:D332)</f>
        <v>0.96454731239665215</v>
      </c>
      <c r="F332" s="303"/>
      <c r="G332" s="302">
        <v>0.59426310478095612</v>
      </c>
      <c r="H332" s="302">
        <v>0.27178613489104431</v>
      </c>
      <c r="I332" s="302">
        <v>0.18308605954051171</v>
      </c>
      <c r="J332" s="302">
        <f>SUM(G332:I332)</f>
        <v>1.0491352992125123</v>
      </c>
      <c r="K332" s="303"/>
      <c r="L332" s="302">
        <v>0.5585931750909624</v>
      </c>
      <c r="M332" s="302">
        <v>0.34927200530262331</v>
      </c>
      <c r="N332" s="302">
        <v>0.15205041850009562</v>
      </c>
      <c r="O332" s="302">
        <f>SUM(L332:N332)</f>
        <v>1.0599155988936815</v>
      </c>
    </row>
    <row r="333" spans="1:15" s="236" customFormat="1" x14ac:dyDescent="0.2">
      <c r="A333" s="237" t="str">
        <f>name!E$5</f>
        <v>Professional occupations</v>
      </c>
      <c r="B333" s="302">
        <v>11.268306182851898</v>
      </c>
      <c r="C333" s="302">
        <v>5.8397598276457838</v>
      </c>
      <c r="D333" s="302">
        <v>0.85791544842590373</v>
      </c>
      <c r="E333" s="302">
        <f t="shared" ref="E333:E340" si="147">SUM(B333:D333)</f>
        <v>17.965981458923583</v>
      </c>
      <c r="F333" s="303"/>
      <c r="G333" s="302">
        <v>12.444264678559977</v>
      </c>
      <c r="H333" s="302">
        <v>6.1586113470928669</v>
      </c>
      <c r="I333" s="302">
        <v>1.1067671599547839</v>
      </c>
      <c r="J333" s="302">
        <f t="shared" ref="J333:J335" si="148">SUM(G333:I333)</f>
        <v>19.709643185607629</v>
      </c>
      <c r="K333" s="303"/>
      <c r="L333" s="302">
        <v>13.544171193821585</v>
      </c>
      <c r="M333" s="302">
        <v>7.7438583093647173</v>
      </c>
      <c r="N333" s="302">
        <v>1.0038615178268326</v>
      </c>
      <c r="O333" s="302">
        <f t="shared" ref="O333:O340" si="149">SUM(L333:N333)</f>
        <v>22.291891021013136</v>
      </c>
    </row>
    <row r="334" spans="1:15" s="236" customFormat="1" x14ac:dyDescent="0.2">
      <c r="A334" s="237" t="str">
        <f>name!E$6</f>
        <v>Associate professional occupations</v>
      </c>
      <c r="B334" s="302">
        <v>1.536162614041066</v>
      </c>
      <c r="C334" s="302">
        <v>1.3792010621950768</v>
      </c>
      <c r="D334" s="302">
        <v>0.48146853403180112</v>
      </c>
      <c r="E334" s="302">
        <f t="shared" si="147"/>
        <v>3.3968322102679438</v>
      </c>
      <c r="F334" s="303"/>
      <c r="G334" s="302">
        <v>1.6690333929062395</v>
      </c>
      <c r="H334" s="302">
        <v>1.4205579669516333</v>
      </c>
      <c r="I334" s="302">
        <v>0.43646558598841795</v>
      </c>
      <c r="J334" s="302">
        <f t="shared" si="148"/>
        <v>3.5260569458462907</v>
      </c>
      <c r="K334" s="303"/>
      <c r="L334" s="302">
        <v>2.0361703570584071</v>
      </c>
      <c r="M334" s="302">
        <v>2.0261342703318377</v>
      </c>
      <c r="N334" s="302">
        <v>0.36513085608954055</v>
      </c>
      <c r="O334" s="302">
        <f t="shared" si="149"/>
        <v>4.4274354834797851</v>
      </c>
    </row>
    <row r="335" spans="1:15" s="236" customFormat="1" x14ac:dyDescent="0.2">
      <c r="A335" s="237" t="str">
        <f>name!E$7</f>
        <v>Administrative and secretarial occupations</v>
      </c>
      <c r="B335" s="302">
        <v>0.85871624158892079</v>
      </c>
      <c r="C335" s="302">
        <v>2.0748836428186905</v>
      </c>
      <c r="D335" s="302">
        <v>5.3582025337532577E-2</v>
      </c>
      <c r="E335" s="302">
        <f t="shared" si="147"/>
        <v>2.9871819097451437</v>
      </c>
      <c r="F335" s="303"/>
      <c r="G335" s="302">
        <v>0.75280509491058845</v>
      </c>
      <c r="H335" s="302">
        <v>1.7183098144068787</v>
      </c>
      <c r="I335" s="302">
        <v>4.887412557113182E-2</v>
      </c>
      <c r="J335" s="302">
        <f t="shared" si="148"/>
        <v>2.5199890348885989</v>
      </c>
      <c r="K335" s="303"/>
      <c r="L335" s="302">
        <v>0.46050693720883745</v>
      </c>
      <c r="M335" s="302">
        <v>1.0400992335656283</v>
      </c>
      <c r="N335" s="302">
        <v>2.580175890575322E-2</v>
      </c>
      <c r="O335" s="302">
        <f t="shared" si="149"/>
        <v>1.5264079296802191</v>
      </c>
    </row>
    <row r="336" spans="1:15" s="236" customFormat="1" x14ac:dyDescent="0.2">
      <c r="A336" s="237" t="str">
        <f>name!E$8</f>
        <v>Skilled trades occupations</v>
      </c>
      <c r="B336" s="302">
        <v>0.42481358220911325</v>
      </c>
      <c r="C336" s="302">
        <v>0.26975858418403348</v>
      </c>
      <c r="D336" s="302">
        <v>7.6524964750578323E-2</v>
      </c>
      <c r="E336" s="302">
        <f t="shared" si="147"/>
        <v>0.77109713114372513</v>
      </c>
      <c r="F336" s="303"/>
      <c r="G336" s="302">
        <v>0.31026606071148632</v>
      </c>
      <c r="H336" s="302">
        <v>0.17018581494499735</v>
      </c>
      <c r="I336" s="302">
        <v>6.9571422504388164E-2</v>
      </c>
      <c r="J336" s="302">
        <f>SUM(G336:I336)</f>
        <v>0.55002329816087181</v>
      </c>
      <c r="K336" s="303"/>
      <c r="L336" s="302">
        <v>0.1923225282944736</v>
      </c>
      <c r="M336" s="302">
        <v>7.9421311053505514E-2</v>
      </c>
      <c r="N336" s="302">
        <v>0.12728288955234254</v>
      </c>
      <c r="O336" s="302">
        <f t="shared" si="149"/>
        <v>0.39902672890032165</v>
      </c>
    </row>
    <row r="337" spans="1:15" s="236" customFormat="1" x14ac:dyDescent="0.2">
      <c r="A337" s="237" t="str">
        <f>name!E$9</f>
        <v>Caring, leisure and other service occupations</v>
      </c>
      <c r="B337" s="302">
        <v>4.6832026076757582</v>
      </c>
      <c r="C337" s="302">
        <v>6.3669181289004477</v>
      </c>
      <c r="D337" s="302">
        <v>0.26294551224357837</v>
      </c>
      <c r="E337" s="302">
        <f t="shared" si="147"/>
        <v>11.313066248819784</v>
      </c>
      <c r="F337" s="303"/>
      <c r="G337" s="302">
        <v>4.2871771170546049</v>
      </c>
      <c r="H337" s="302">
        <v>5.6454378099998497</v>
      </c>
      <c r="I337" s="302">
        <v>0.28114382598031989</v>
      </c>
      <c r="J337" s="302">
        <f t="shared" ref="J337:J340" si="150">SUM(G337:I337)</f>
        <v>10.213758753034776</v>
      </c>
      <c r="K337" s="303"/>
      <c r="L337" s="302">
        <v>5.3270829158747661</v>
      </c>
      <c r="M337" s="302">
        <v>5.7355209089791899</v>
      </c>
      <c r="N337" s="302">
        <v>0.42545795998379832</v>
      </c>
      <c r="O337" s="302">
        <f t="shared" si="149"/>
        <v>11.488061784837754</v>
      </c>
    </row>
    <row r="338" spans="1:15" s="236" customFormat="1" x14ac:dyDescent="0.2">
      <c r="A338" s="237" t="str">
        <f>name!E$10</f>
        <v>Sales and customer service occupations</v>
      </c>
      <c r="B338" s="302">
        <v>7.9398099719555207E-2</v>
      </c>
      <c r="C338" s="302">
        <v>0.1511906065526776</v>
      </c>
      <c r="D338" s="302">
        <v>4.4619818704312281E-2</v>
      </c>
      <c r="E338" s="302">
        <f t="shared" si="147"/>
        <v>0.27520852497654513</v>
      </c>
      <c r="F338" s="303"/>
      <c r="G338" s="302">
        <v>7.0034761833750681E-2</v>
      </c>
      <c r="H338" s="302">
        <v>0.12705190894890267</v>
      </c>
      <c r="I338" s="302">
        <v>3.2076740081631028E-2</v>
      </c>
      <c r="J338" s="302">
        <f t="shared" si="150"/>
        <v>0.22916341086428438</v>
      </c>
      <c r="K338" s="303"/>
      <c r="L338" s="302">
        <v>7.6788317304056788E-2</v>
      </c>
      <c r="M338" s="302">
        <v>0.13199653210031725</v>
      </c>
      <c r="N338" s="302">
        <v>3.8154633288480323E-2</v>
      </c>
      <c r="O338" s="302">
        <f t="shared" si="149"/>
        <v>0.24693948269285435</v>
      </c>
    </row>
    <row r="339" spans="1:15" s="236" customFormat="1" x14ac:dyDescent="0.2">
      <c r="A339" s="237" t="str">
        <f>name!E$11</f>
        <v>Process, plant and machine operatives</v>
      </c>
      <c r="B339" s="302">
        <v>7.0182912251766164E-2</v>
      </c>
      <c r="C339" s="302">
        <v>9.6448421247708915E-2</v>
      </c>
      <c r="D339" s="302">
        <v>0.55389693806981655</v>
      </c>
      <c r="E339" s="302">
        <f t="shared" si="147"/>
        <v>0.72052827156929156</v>
      </c>
      <c r="F339" s="303"/>
      <c r="G339" s="302">
        <v>4.9157540979511194E-2</v>
      </c>
      <c r="H339" s="302">
        <v>6.0322926239818268E-2</v>
      </c>
      <c r="I339" s="302">
        <v>0.58899458575654473</v>
      </c>
      <c r="J339" s="302">
        <f t="shared" si="150"/>
        <v>0.6984750529758742</v>
      </c>
      <c r="K339" s="303"/>
      <c r="L339" s="302">
        <v>3.3128543755333063E-2</v>
      </c>
      <c r="M339" s="302">
        <v>5.7684339135891119E-2</v>
      </c>
      <c r="N339" s="302">
        <v>0.68413183625469143</v>
      </c>
      <c r="O339" s="302">
        <f t="shared" si="149"/>
        <v>0.77494471914591556</v>
      </c>
    </row>
    <row r="340" spans="1:15" s="236" customFormat="1" x14ac:dyDescent="0.2">
      <c r="A340" s="237" t="str">
        <f>name!E$12</f>
        <v>Elementary occupations</v>
      </c>
      <c r="B340" s="302">
        <v>0.24903254546762491</v>
      </c>
      <c r="C340" s="302">
        <v>2.0147086842527027</v>
      </c>
      <c r="D340" s="302">
        <v>0.10581570243707261</v>
      </c>
      <c r="E340" s="302">
        <f t="shared" si="147"/>
        <v>2.3695569321574004</v>
      </c>
      <c r="F340" s="303"/>
      <c r="G340" s="302">
        <v>0.18192853909575291</v>
      </c>
      <c r="H340" s="302">
        <v>1.4504400276409899</v>
      </c>
      <c r="I340" s="302">
        <v>7.1386452672397321E-2</v>
      </c>
      <c r="J340" s="302">
        <f t="shared" si="150"/>
        <v>1.7037550194091402</v>
      </c>
      <c r="K340" s="303"/>
      <c r="L340" s="302">
        <v>0.12016919834921222</v>
      </c>
      <c r="M340" s="302">
        <v>8.4081430498142512E-2</v>
      </c>
      <c r="N340" s="302">
        <v>0.2751266225089315</v>
      </c>
      <c r="O340" s="302">
        <f t="shared" si="149"/>
        <v>0.47937725135628623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19.743844894428538</v>
      </c>
      <c r="C342" s="311">
        <f t="shared" ref="C342:E342" si="151">SUM(C332:C340)</f>
        <v>18.418451955801789</v>
      </c>
      <c r="D342" s="311">
        <f t="shared" si="151"/>
        <v>2.6017031497697456</v>
      </c>
      <c r="E342" s="311">
        <f t="shared" si="151"/>
        <v>40.764000000000074</v>
      </c>
      <c r="F342" s="311"/>
      <c r="G342" s="311">
        <f t="shared" ref="G342:J342" si="152">SUM(G332:G340)</f>
        <v>20.358930290832866</v>
      </c>
      <c r="H342" s="311">
        <f t="shared" si="152"/>
        <v>17.022703751116982</v>
      </c>
      <c r="I342" s="311">
        <f t="shared" si="152"/>
        <v>2.8183659580501264</v>
      </c>
      <c r="J342" s="311">
        <f t="shared" si="152"/>
        <v>40.199999999999974</v>
      </c>
      <c r="K342" s="311"/>
      <c r="L342" s="311">
        <f t="shared" ref="L342:O342" si="153">SUM(L332:L340)</f>
        <v>22.348933166757632</v>
      </c>
      <c r="M342" s="311">
        <f t="shared" si="153"/>
        <v>17.248068340331855</v>
      </c>
      <c r="N342" s="311">
        <f t="shared" si="153"/>
        <v>3.0969984929104664</v>
      </c>
      <c r="O342" s="311">
        <f t="shared" si="153"/>
        <v>42.693999999999939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1.7591716057020959</v>
      </c>
      <c r="C349" s="302">
        <v>0.52282247799007953</v>
      </c>
      <c r="D349" s="302">
        <v>0.23602890746926844</v>
      </c>
      <c r="E349" s="302">
        <f>SUM(B349:D349)</f>
        <v>2.5180229911614438</v>
      </c>
      <c r="F349" s="303"/>
      <c r="G349" s="302">
        <v>1.9192599531697607</v>
      </c>
      <c r="H349" s="302">
        <v>0.74528168621751711</v>
      </c>
      <c r="I349" s="302">
        <v>0.44065017668496931</v>
      </c>
      <c r="J349" s="302">
        <f>SUM(G349:I349)</f>
        <v>3.1051918160722476</v>
      </c>
      <c r="K349" s="303"/>
      <c r="L349" s="302">
        <v>1.9116656265199217</v>
      </c>
      <c r="M349" s="302">
        <v>0.928959319670837</v>
      </c>
      <c r="N349" s="302">
        <v>0.51916200304265414</v>
      </c>
      <c r="O349" s="302">
        <f>SUM(L349:N349)</f>
        <v>3.3597869492334129</v>
      </c>
    </row>
    <row r="350" spans="1:15" s="236" customFormat="1" x14ac:dyDescent="0.2">
      <c r="A350" s="237" t="str">
        <f>name!E$5</f>
        <v>Professional occupations</v>
      </c>
      <c r="B350" s="302">
        <v>12.191596899015599</v>
      </c>
      <c r="C350" s="302">
        <v>5.8601574825537037</v>
      </c>
      <c r="D350" s="302">
        <v>1.4919980097693037</v>
      </c>
      <c r="E350" s="302">
        <f t="shared" ref="E350:E357" si="154">SUM(B350:D350)</f>
        <v>19.543752391338607</v>
      </c>
      <c r="F350" s="303"/>
      <c r="G350" s="302">
        <v>14.130502697826584</v>
      </c>
      <c r="H350" s="302">
        <v>7.216395257762982</v>
      </c>
      <c r="I350" s="302">
        <v>1.9810022080569807</v>
      </c>
      <c r="J350" s="302">
        <f t="shared" ref="J350:J352" si="155">SUM(G350:I350)</f>
        <v>23.327900163646547</v>
      </c>
      <c r="K350" s="303"/>
      <c r="L350" s="302">
        <v>15.482838597372888</v>
      </c>
      <c r="M350" s="302">
        <v>8.0459314365812062</v>
      </c>
      <c r="N350" s="302">
        <v>1.8724634490655645</v>
      </c>
      <c r="O350" s="302">
        <f t="shared" ref="O350:O357" si="156">SUM(L350:N350)</f>
        <v>25.401233483019659</v>
      </c>
    </row>
    <row r="351" spans="1:15" s="236" customFormat="1" x14ac:dyDescent="0.2">
      <c r="A351" s="237" t="str">
        <f>name!E$6</f>
        <v>Associate professional occupations</v>
      </c>
      <c r="B351" s="302">
        <v>5.0896402438711243</v>
      </c>
      <c r="C351" s="302">
        <v>3.0793133653625717</v>
      </c>
      <c r="D351" s="302">
        <v>0.69686156631168839</v>
      </c>
      <c r="E351" s="302">
        <f t="shared" si="154"/>
        <v>8.8658151755453858</v>
      </c>
      <c r="F351" s="303"/>
      <c r="G351" s="302">
        <v>5.6992216096038772</v>
      </c>
      <c r="H351" s="302">
        <v>3.7364201279487954</v>
      </c>
      <c r="I351" s="302">
        <v>0.59015936432596861</v>
      </c>
      <c r="J351" s="302">
        <f t="shared" si="155"/>
        <v>10.02580110187864</v>
      </c>
      <c r="K351" s="303"/>
      <c r="L351" s="302">
        <v>10.011186582514608</v>
      </c>
      <c r="M351" s="302">
        <v>5.8803543749662346</v>
      </c>
      <c r="N351" s="302">
        <v>0.78842511767015389</v>
      </c>
      <c r="O351" s="302">
        <f t="shared" si="156"/>
        <v>16.679966075150997</v>
      </c>
    </row>
    <row r="352" spans="1:15" s="236" customFormat="1" x14ac:dyDescent="0.2">
      <c r="A352" s="237" t="str">
        <f>name!E$7</f>
        <v>Administrative and secretarial occupations</v>
      </c>
      <c r="B352" s="302">
        <v>2.3202342676639391</v>
      </c>
      <c r="C352" s="302">
        <v>3.5983942384729755</v>
      </c>
      <c r="D352" s="302">
        <v>0.14250697970038984</v>
      </c>
      <c r="E352" s="302">
        <f t="shared" si="154"/>
        <v>6.0611354858373048</v>
      </c>
      <c r="F352" s="303"/>
      <c r="G352" s="302">
        <v>2.2451652401544138</v>
      </c>
      <c r="H352" s="302">
        <v>3.3544035208705991</v>
      </c>
      <c r="I352" s="302">
        <v>9.2994953825292159E-2</v>
      </c>
      <c r="J352" s="302">
        <f t="shared" si="155"/>
        <v>5.6925637148503059</v>
      </c>
      <c r="K352" s="303"/>
      <c r="L352" s="302">
        <v>1.6023808883951438</v>
      </c>
      <c r="M352" s="302">
        <v>1.6648726011820743</v>
      </c>
      <c r="N352" s="302">
        <v>6.8273964171851664E-2</v>
      </c>
      <c r="O352" s="302">
        <f t="shared" si="156"/>
        <v>3.3355274537490698</v>
      </c>
    </row>
    <row r="353" spans="1:15" s="236" customFormat="1" x14ac:dyDescent="0.2">
      <c r="A353" s="237" t="str">
        <f>name!E$8</f>
        <v>Skilled trades occupations</v>
      </c>
      <c r="B353" s="302">
        <v>0.47129049235995396</v>
      </c>
      <c r="C353" s="302">
        <v>0.34740227782506594</v>
      </c>
      <c r="D353" s="302">
        <v>0.10321518254392195</v>
      </c>
      <c r="E353" s="302">
        <f t="shared" si="154"/>
        <v>0.92190795272894188</v>
      </c>
      <c r="F353" s="303"/>
      <c r="G353" s="302">
        <v>0.33369401235638135</v>
      </c>
      <c r="H353" s="302">
        <v>0.25423583718022674</v>
      </c>
      <c r="I353" s="302">
        <v>0.21470962788842887</v>
      </c>
      <c r="J353" s="302">
        <f>SUM(G353:I353)</f>
        <v>0.80263947742503694</v>
      </c>
      <c r="K353" s="303"/>
      <c r="L353" s="302">
        <v>0.21149384666135077</v>
      </c>
      <c r="M353" s="302">
        <v>0.18845317651203142</v>
      </c>
      <c r="N353" s="302">
        <v>0.24036167180839343</v>
      </c>
      <c r="O353" s="302">
        <f t="shared" si="156"/>
        <v>0.64030869498177556</v>
      </c>
    </row>
    <row r="354" spans="1:15" s="236" customFormat="1" x14ac:dyDescent="0.2">
      <c r="A354" s="237" t="str">
        <f>name!E$9</f>
        <v>Caring, leisure and other service occupations</v>
      </c>
      <c r="B354" s="302">
        <v>11.204700089142953</v>
      </c>
      <c r="C354" s="302">
        <v>10.101854850039212</v>
      </c>
      <c r="D354" s="302">
        <v>1.3901588291581699</v>
      </c>
      <c r="E354" s="302">
        <f t="shared" si="154"/>
        <v>22.696713768340334</v>
      </c>
      <c r="F354" s="303"/>
      <c r="G354" s="302">
        <v>11.668603343268872</v>
      </c>
      <c r="H354" s="302">
        <v>10.202281600784843</v>
      </c>
      <c r="I354" s="302">
        <v>1.0851876961504225</v>
      </c>
      <c r="J354" s="302">
        <f t="shared" ref="J354:J357" si="157">SUM(G354:I354)</f>
        <v>22.956072640204138</v>
      </c>
      <c r="K354" s="303"/>
      <c r="L354" s="302">
        <v>13.570386357493495</v>
      </c>
      <c r="M354" s="302">
        <v>9.8253862352703187</v>
      </c>
      <c r="N354" s="302">
        <v>1.3737728681173911</v>
      </c>
      <c r="O354" s="302">
        <f t="shared" si="156"/>
        <v>24.769545460881204</v>
      </c>
    </row>
    <row r="355" spans="1:15" s="236" customFormat="1" x14ac:dyDescent="0.2">
      <c r="A355" s="237" t="str">
        <f>name!E$10</f>
        <v>Sales and customer service occupations</v>
      </c>
      <c r="B355" s="302">
        <v>0.3843281360724719</v>
      </c>
      <c r="C355" s="302">
        <v>0.41875234356084934</v>
      </c>
      <c r="D355" s="302">
        <v>5.9394891364038041E-2</v>
      </c>
      <c r="E355" s="302">
        <f t="shared" si="154"/>
        <v>0.86247537099735938</v>
      </c>
      <c r="F355" s="303"/>
      <c r="G355" s="302">
        <v>0.36783351474684645</v>
      </c>
      <c r="H355" s="302">
        <v>0.39837300011018395</v>
      </c>
      <c r="I355" s="302">
        <v>5.6864098062575433E-2</v>
      </c>
      <c r="J355" s="302">
        <f t="shared" si="157"/>
        <v>0.82307061291960582</v>
      </c>
      <c r="K355" s="303"/>
      <c r="L355" s="302">
        <v>0.39569470281583879</v>
      </c>
      <c r="M355" s="302">
        <v>0.41520795348311901</v>
      </c>
      <c r="N355" s="302">
        <v>5.6590571049675707E-2</v>
      </c>
      <c r="O355" s="302">
        <f t="shared" si="156"/>
        <v>0.86749322734863354</v>
      </c>
    </row>
    <row r="356" spans="1:15" s="236" customFormat="1" x14ac:dyDescent="0.2">
      <c r="A356" s="237" t="str">
        <f>name!E$11</f>
        <v>Process, plant and machine operatives</v>
      </c>
      <c r="B356" s="302">
        <v>0.16925561942168332</v>
      </c>
      <c r="C356" s="302">
        <v>0.24678609950521294</v>
      </c>
      <c r="D356" s="302">
        <v>2.9170177946063552E-2</v>
      </c>
      <c r="E356" s="302">
        <f t="shared" si="154"/>
        <v>0.44521189687295981</v>
      </c>
      <c r="F356" s="303"/>
      <c r="G356" s="302">
        <v>0.11728639222148357</v>
      </c>
      <c r="H356" s="302">
        <v>0.20484562396707265</v>
      </c>
      <c r="I356" s="302">
        <v>6.9290357968196423E-2</v>
      </c>
      <c r="J356" s="302">
        <f t="shared" si="157"/>
        <v>0.39142237415675268</v>
      </c>
      <c r="K356" s="303"/>
      <c r="L356" s="302">
        <v>8.0151407306434941E-2</v>
      </c>
      <c r="M356" s="302">
        <v>0.14822738764081175</v>
      </c>
      <c r="N356" s="302">
        <v>7.8518801616832293E-2</v>
      </c>
      <c r="O356" s="302">
        <f t="shared" si="156"/>
        <v>0.306897596564079</v>
      </c>
    </row>
    <row r="357" spans="1:15" s="236" customFormat="1" x14ac:dyDescent="0.2">
      <c r="A357" s="237" t="str">
        <f>name!E$12</f>
        <v>Elementary occupations</v>
      </c>
      <c r="B357" s="302">
        <v>0.4650896311568844</v>
      </c>
      <c r="C357" s="302">
        <v>1.0712818927875181</v>
      </c>
      <c r="D357" s="302">
        <v>7.6593443233370154E-2</v>
      </c>
      <c r="E357" s="302">
        <f t="shared" si="154"/>
        <v>1.6129649671777726</v>
      </c>
      <c r="F357" s="303"/>
      <c r="G357" s="302">
        <v>0.36254248471443212</v>
      </c>
      <c r="H357" s="302">
        <v>0.84000660478971034</v>
      </c>
      <c r="I357" s="302">
        <v>0.11278900934255366</v>
      </c>
      <c r="J357" s="302">
        <f t="shared" si="157"/>
        <v>1.3153380988466961</v>
      </c>
      <c r="K357" s="303"/>
      <c r="L357" s="302">
        <v>0.25456292854214968</v>
      </c>
      <c r="M357" s="302">
        <v>0.34654900730205818</v>
      </c>
      <c r="N357" s="302">
        <v>0.12612912322700554</v>
      </c>
      <c r="O357" s="302">
        <f t="shared" si="156"/>
        <v>0.72724105907121339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34.055306984406705</v>
      </c>
      <c r="C359" s="311">
        <f t="shared" ref="C359:E359" si="158">SUM(C349:C357)</f>
        <v>25.246765028097187</v>
      </c>
      <c r="D359" s="311">
        <f t="shared" si="158"/>
        <v>4.2259279874962132</v>
      </c>
      <c r="E359" s="311">
        <f t="shared" si="158"/>
        <v>63.528000000000119</v>
      </c>
      <c r="F359" s="311"/>
      <c r="G359" s="311">
        <f t="shared" ref="G359:J359" si="159">SUM(G349:G357)</f>
        <v>36.844109248062651</v>
      </c>
      <c r="H359" s="311">
        <f t="shared" si="159"/>
        <v>26.952243259631931</v>
      </c>
      <c r="I359" s="311">
        <f t="shared" si="159"/>
        <v>4.6436474923053881</v>
      </c>
      <c r="J359" s="311">
        <f t="shared" si="159"/>
        <v>68.439999999999969</v>
      </c>
      <c r="K359" s="311"/>
      <c r="L359" s="311">
        <f t="shared" ref="L359:O359" si="160">SUM(L349:L357)</f>
        <v>43.520360937621831</v>
      </c>
      <c r="M359" s="311">
        <f t="shared" si="160"/>
        <v>27.44394149260869</v>
      </c>
      <c r="N359" s="311">
        <f t="shared" si="160"/>
        <v>5.1236975697695222</v>
      </c>
      <c r="O359" s="311">
        <f t="shared" si="160"/>
        <v>76.088000000000051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0.73944736549833123</v>
      </c>
      <c r="C366" s="302">
        <v>0.22982075882035247</v>
      </c>
      <c r="D366" s="302">
        <v>0.30146235813020883</v>
      </c>
      <c r="E366" s="302">
        <f>SUM(B366:D366)</f>
        <v>1.2707304824488925</v>
      </c>
      <c r="F366" s="303"/>
      <c r="G366" s="302">
        <v>0.79958977899329031</v>
      </c>
      <c r="H366" s="302">
        <v>0.28525483247025607</v>
      </c>
      <c r="I366" s="302">
        <v>0.30059097515167005</v>
      </c>
      <c r="J366" s="302">
        <f>SUM(G366:I366)</f>
        <v>1.3854355866152164</v>
      </c>
      <c r="K366" s="303"/>
      <c r="L366" s="302">
        <v>0.83092488019121202</v>
      </c>
      <c r="M366" s="302">
        <v>0.38371037399306301</v>
      </c>
      <c r="N366" s="302">
        <v>0.30606685442130116</v>
      </c>
      <c r="O366" s="302">
        <f>SUM(L366:N366)</f>
        <v>1.5207021086055763</v>
      </c>
    </row>
    <row r="367" spans="1:15" s="236" customFormat="1" x14ac:dyDescent="0.2">
      <c r="A367" s="237" t="str">
        <f>name!E$5</f>
        <v>Professional occupations</v>
      </c>
      <c r="B367" s="302">
        <v>0.97467157792469128</v>
      </c>
      <c r="C367" s="302">
        <v>0.55465015873917844</v>
      </c>
      <c r="D367" s="302">
        <v>0.96860610651574175</v>
      </c>
      <c r="E367" s="302">
        <f t="shared" ref="E367:E374" si="161">SUM(B367:D367)</f>
        <v>2.4979278431796117</v>
      </c>
      <c r="F367" s="303"/>
      <c r="G367" s="302">
        <v>1.2743147401519024</v>
      </c>
      <c r="H367" s="302">
        <v>0.71942018454465806</v>
      </c>
      <c r="I367" s="302">
        <v>0.90335783359533717</v>
      </c>
      <c r="J367" s="302">
        <f t="shared" ref="J367:J369" si="162">SUM(G367:I367)</f>
        <v>2.8970927582918975</v>
      </c>
      <c r="K367" s="303"/>
      <c r="L367" s="302">
        <v>1.6606264706813914</v>
      </c>
      <c r="M367" s="302">
        <v>1.1249705663782865</v>
      </c>
      <c r="N367" s="302">
        <v>0.9079204282618496</v>
      </c>
      <c r="O367" s="302">
        <f t="shared" ref="O367:O374" si="163">SUM(L367:N367)</f>
        <v>3.6935174653215279</v>
      </c>
    </row>
    <row r="368" spans="1:15" s="236" customFormat="1" x14ac:dyDescent="0.2">
      <c r="A368" s="237" t="str">
        <f>name!E$6</f>
        <v>Associate professional occupations</v>
      </c>
      <c r="B368" s="302">
        <v>1.4196768538912605</v>
      </c>
      <c r="C368" s="302">
        <v>1.1634850585271117</v>
      </c>
      <c r="D368" s="302">
        <v>2.7386032707386572</v>
      </c>
      <c r="E368" s="302">
        <f t="shared" si="161"/>
        <v>5.3217651831570301</v>
      </c>
      <c r="F368" s="303"/>
      <c r="G368" s="302">
        <v>1.6190867858192064</v>
      </c>
      <c r="H368" s="302">
        <v>1.1573584866749429</v>
      </c>
      <c r="I368" s="302">
        <v>2.6262112848434267</v>
      </c>
      <c r="J368" s="302">
        <f t="shared" si="162"/>
        <v>5.4026565573375755</v>
      </c>
      <c r="K368" s="303"/>
      <c r="L368" s="302">
        <v>1.655633873167035</v>
      </c>
      <c r="M368" s="302">
        <v>1.2617135197594802</v>
      </c>
      <c r="N368" s="302">
        <v>2.6533136318261832</v>
      </c>
      <c r="O368" s="302">
        <f t="shared" si="163"/>
        <v>5.5706610247526989</v>
      </c>
    </row>
    <row r="369" spans="1:15" s="236" customFormat="1" x14ac:dyDescent="0.2">
      <c r="A369" s="237" t="str">
        <f>name!E$7</f>
        <v>Administrative and secretarial occupations</v>
      </c>
      <c r="B369" s="302">
        <v>0.77058515363399083</v>
      </c>
      <c r="C369" s="302">
        <v>1.8992662224204824</v>
      </c>
      <c r="D369" s="302">
        <v>7.5114103742137533E-2</v>
      </c>
      <c r="E369" s="302">
        <f t="shared" si="161"/>
        <v>2.744965479796611</v>
      </c>
      <c r="F369" s="303"/>
      <c r="G369" s="302">
        <v>0.75961986154598526</v>
      </c>
      <c r="H369" s="302">
        <v>1.7652091491647681</v>
      </c>
      <c r="I369" s="302">
        <v>5.5186883633404168E-2</v>
      </c>
      <c r="J369" s="302">
        <f t="shared" si="162"/>
        <v>2.5800158943441578</v>
      </c>
      <c r="K369" s="303"/>
      <c r="L369" s="302">
        <v>0.79380139497413216</v>
      </c>
      <c r="M369" s="302">
        <v>1.9671824819108594</v>
      </c>
      <c r="N369" s="302">
        <v>5.4361659722769386E-2</v>
      </c>
      <c r="O369" s="302">
        <f t="shared" si="163"/>
        <v>2.8153455366077611</v>
      </c>
    </row>
    <row r="370" spans="1:15" s="236" customFormat="1" x14ac:dyDescent="0.2">
      <c r="A370" s="237" t="str">
        <f>name!E$8</f>
        <v>Skilled trades occupations</v>
      </c>
      <c r="B370" s="302">
        <v>0.37210678266437786</v>
      </c>
      <c r="C370" s="302">
        <v>0.28843464217299297</v>
      </c>
      <c r="D370" s="302">
        <v>0.3489646278132002</v>
      </c>
      <c r="E370" s="302">
        <f t="shared" si="161"/>
        <v>1.009506052650571</v>
      </c>
      <c r="F370" s="303"/>
      <c r="G370" s="302">
        <v>0.3060977653135829</v>
      </c>
      <c r="H370" s="302">
        <v>0.17389675858541948</v>
      </c>
      <c r="I370" s="302">
        <v>0.30102248262502146</v>
      </c>
      <c r="J370" s="302">
        <f>SUM(G370:I370)</f>
        <v>0.78101700652402384</v>
      </c>
      <c r="K370" s="303"/>
      <c r="L370" s="302">
        <v>0.22538809307212881</v>
      </c>
      <c r="M370" s="302">
        <v>0.24438887313117924</v>
      </c>
      <c r="N370" s="302">
        <v>0.27612623304649142</v>
      </c>
      <c r="O370" s="302">
        <f t="shared" si="163"/>
        <v>0.74590319924979953</v>
      </c>
    </row>
    <row r="371" spans="1:15" s="236" customFormat="1" x14ac:dyDescent="0.2">
      <c r="A371" s="237" t="str">
        <f>name!E$9</f>
        <v>Caring, leisure and other service occupations</v>
      </c>
      <c r="B371" s="302">
        <v>0.79455456134564528</v>
      </c>
      <c r="C371" s="302">
        <v>1.1693814769311333</v>
      </c>
      <c r="D371" s="302">
        <v>0.12980532199075398</v>
      </c>
      <c r="E371" s="302">
        <f t="shared" si="161"/>
        <v>2.0937413602675323</v>
      </c>
      <c r="F371" s="303"/>
      <c r="G371" s="302">
        <v>0.6724817397986449</v>
      </c>
      <c r="H371" s="302">
        <v>0.92117611911410269</v>
      </c>
      <c r="I371" s="302">
        <v>9.7485626869476538E-2</v>
      </c>
      <c r="J371" s="302">
        <f t="shared" ref="J371:J374" si="164">SUM(G371:I371)</f>
        <v>1.6911434857822241</v>
      </c>
      <c r="K371" s="303"/>
      <c r="L371" s="302">
        <v>0.60064232378702953</v>
      </c>
      <c r="M371" s="302">
        <v>0.97210728754071463</v>
      </c>
      <c r="N371" s="302">
        <v>9.7824550975167346E-2</v>
      </c>
      <c r="O371" s="302">
        <f t="shared" si="163"/>
        <v>1.6705741623029116</v>
      </c>
    </row>
    <row r="372" spans="1:15" s="236" customFormat="1" x14ac:dyDescent="0.2">
      <c r="A372" s="237" t="str">
        <f>name!E$10</f>
        <v>Sales and customer service occupations</v>
      </c>
      <c r="B372" s="302">
        <v>0.35012616775488981</v>
      </c>
      <c r="C372" s="302">
        <v>0.82991656262838009</v>
      </c>
      <c r="D372" s="302">
        <v>7.1469151866974612E-2</v>
      </c>
      <c r="E372" s="302">
        <f t="shared" si="161"/>
        <v>1.2515118822502445</v>
      </c>
      <c r="F372" s="303"/>
      <c r="G372" s="302">
        <v>0.33391038946379514</v>
      </c>
      <c r="H372" s="302">
        <v>0.67275308022102753</v>
      </c>
      <c r="I372" s="302">
        <v>4.9481023883701153E-2</v>
      </c>
      <c r="J372" s="302">
        <f t="shared" si="164"/>
        <v>1.0561444935685238</v>
      </c>
      <c r="K372" s="303"/>
      <c r="L372" s="302">
        <v>0.34905458249066146</v>
      </c>
      <c r="M372" s="302">
        <v>0.94879911383320159</v>
      </c>
      <c r="N372" s="302">
        <v>4.7145806370267072E-2</v>
      </c>
      <c r="O372" s="302">
        <f t="shared" si="163"/>
        <v>1.3449995026941299</v>
      </c>
    </row>
    <row r="373" spans="1:15" s="236" customFormat="1" x14ac:dyDescent="0.2">
      <c r="A373" s="237" t="str">
        <f>name!E$11</f>
        <v>Process, plant and machine operatives</v>
      </c>
      <c r="B373" s="302">
        <v>7.8892485934251494E-2</v>
      </c>
      <c r="C373" s="302">
        <v>7.6911014101023939E-2</v>
      </c>
      <c r="D373" s="302">
        <v>2.0160224533950277E-2</v>
      </c>
      <c r="E373" s="302">
        <f t="shared" si="161"/>
        <v>0.17596372456922571</v>
      </c>
      <c r="F373" s="303"/>
      <c r="G373" s="302">
        <v>5.729907030334775E-2</v>
      </c>
      <c r="H373" s="302">
        <v>5.3075283148645611E-2</v>
      </c>
      <c r="I373" s="302">
        <v>1.9679255739091989E-2</v>
      </c>
      <c r="J373" s="302">
        <f t="shared" si="164"/>
        <v>0.13005360919108536</v>
      </c>
      <c r="K373" s="303"/>
      <c r="L373" s="302">
        <v>4.7496682482140222E-2</v>
      </c>
      <c r="M373" s="302">
        <v>6.3204326247300047E-2</v>
      </c>
      <c r="N373" s="302">
        <v>2.2338991197026765E-2</v>
      </c>
      <c r="O373" s="302">
        <f t="shared" si="163"/>
        <v>0.13303999992646703</v>
      </c>
    </row>
    <row r="374" spans="1:15" s="236" customFormat="1" x14ac:dyDescent="0.2">
      <c r="A374" s="237" t="str">
        <f>name!E$12</f>
        <v>Elementary occupations</v>
      </c>
      <c r="B374" s="302">
        <v>0.35799042445453122</v>
      </c>
      <c r="C374" s="302">
        <v>1.3837489787815676</v>
      </c>
      <c r="D374" s="302">
        <v>7.7148588444209631E-2</v>
      </c>
      <c r="E374" s="302">
        <f t="shared" si="161"/>
        <v>1.8188879916803082</v>
      </c>
      <c r="F374" s="303"/>
      <c r="G374" s="302">
        <v>0.28461026844945397</v>
      </c>
      <c r="H374" s="302">
        <v>1.0034762239666346</v>
      </c>
      <c r="I374" s="302">
        <v>5.2354115929203929E-2</v>
      </c>
      <c r="J374" s="302">
        <f t="shared" si="164"/>
        <v>1.3404406083452927</v>
      </c>
      <c r="K374" s="303"/>
      <c r="L374" s="302">
        <v>0.30799616242626632</v>
      </c>
      <c r="M374" s="302">
        <v>0.78894348618701271</v>
      </c>
      <c r="N374" s="302">
        <v>4.5317351925844407E-2</v>
      </c>
      <c r="O374" s="302">
        <f t="shared" si="163"/>
        <v>1.1422570005391233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5.8580513731019694</v>
      </c>
      <c r="C376" s="311">
        <f t="shared" ref="C376:E376" si="165">SUM(C366:C374)</f>
        <v>7.5956148731222228</v>
      </c>
      <c r="D376" s="311">
        <f t="shared" si="165"/>
        <v>4.7313337537758349</v>
      </c>
      <c r="E376" s="311">
        <f t="shared" si="165"/>
        <v>18.185000000000031</v>
      </c>
      <c r="F376" s="311"/>
      <c r="G376" s="311">
        <f t="shared" ref="G376:J376" si="166">SUM(G366:G374)</f>
        <v>6.1070103998392078</v>
      </c>
      <c r="H376" s="311">
        <f t="shared" si="166"/>
        <v>6.7516201178904547</v>
      </c>
      <c r="I376" s="311">
        <f t="shared" si="166"/>
        <v>4.4053694822703333</v>
      </c>
      <c r="J376" s="311">
        <f t="shared" si="166"/>
        <v>17.263999999999996</v>
      </c>
      <c r="K376" s="311"/>
      <c r="L376" s="311">
        <f t="shared" ref="L376:O376" si="167">SUM(L366:L374)</f>
        <v>6.4715644632719966</v>
      </c>
      <c r="M376" s="311">
        <f t="shared" si="167"/>
        <v>7.7550200289810993</v>
      </c>
      <c r="N376" s="311">
        <f t="shared" si="167"/>
        <v>4.4104155077469009</v>
      </c>
      <c r="O376" s="311">
        <f t="shared" si="167"/>
        <v>18.636999999999993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0.62184808259841295</v>
      </c>
      <c r="C383" s="302">
        <v>0.10591749434989599</v>
      </c>
      <c r="D383" s="302">
        <v>0.441514536775033</v>
      </c>
      <c r="E383" s="302">
        <f>SUM(B383:D383)</f>
        <v>1.169280113723342</v>
      </c>
      <c r="F383" s="303"/>
      <c r="G383" s="302">
        <v>0.59284910277860481</v>
      </c>
      <c r="H383" s="302">
        <v>0.16347679262678269</v>
      </c>
      <c r="I383" s="302">
        <v>0.4692955034815427</v>
      </c>
      <c r="J383" s="302">
        <f>SUM(G383:I383)</f>
        <v>1.2256213988869302</v>
      </c>
      <c r="K383" s="303"/>
      <c r="L383" s="302">
        <v>0.58202625020574006</v>
      </c>
      <c r="M383" s="302">
        <v>0.17915794002585642</v>
      </c>
      <c r="N383" s="302">
        <v>0.42682228862329646</v>
      </c>
      <c r="O383" s="302">
        <f>SUM(L383:N383)</f>
        <v>1.188006478854893</v>
      </c>
    </row>
    <row r="384" spans="1:15" s="236" customFormat="1" x14ac:dyDescent="0.2">
      <c r="A384" s="237" t="str">
        <f>name!E$5</f>
        <v>Professional occupations</v>
      </c>
      <c r="B384" s="302">
        <v>1.2527459549680002</v>
      </c>
      <c r="C384" s="302">
        <v>0.38470420647161252</v>
      </c>
      <c r="D384" s="302">
        <v>0.75700386462361235</v>
      </c>
      <c r="E384" s="302">
        <f t="shared" ref="E384:E391" si="168">SUM(B384:D384)</f>
        <v>2.394454026063225</v>
      </c>
      <c r="F384" s="303"/>
      <c r="G384" s="302">
        <v>1.5634541862019673</v>
      </c>
      <c r="H384" s="302">
        <v>0.6557268210320748</v>
      </c>
      <c r="I384" s="302">
        <v>0.83387485465910571</v>
      </c>
      <c r="J384" s="302">
        <f t="shared" ref="J384:J386" si="169">SUM(G384:I384)</f>
        <v>3.0530558618931476</v>
      </c>
      <c r="K384" s="303"/>
      <c r="L384" s="302">
        <v>1.717267172502591</v>
      </c>
      <c r="M384" s="302">
        <v>0.79230530459099124</v>
      </c>
      <c r="N384" s="302">
        <v>0.89287660093725052</v>
      </c>
      <c r="O384" s="302">
        <f t="shared" ref="O384:O391" si="170">SUM(L384:N384)</f>
        <v>3.4024490780308327</v>
      </c>
    </row>
    <row r="385" spans="1:15" s="236" customFormat="1" x14ac:dyDescent="0.2">
      <c r="A385" s="237" t="str">
        <f>name!E$6</f>
        <v>Associate professional occupations</v>
      </c>
      <c r="B385" s="302">
        <v>0.71831829961464766</v>
      </c>
      <c r="C385" s="302">
        <v>0.40966300065889227</v>
      </c>
      <c r="D385" s="302">
        <v>0.64264317211395183</v>
      </c>
      <c r="E385" s="302">
        <f t="shared" si="168"/>
        <v>1.7706244723874918</v>
      </c>
      <c r="F385" s="303"/>
      <c r="G385" s="302">
        <v>0.75534510316232406</v>
      </c>
      <c r="H385" s="302">
        <v>0.54347148742427798</v>
      </c>
      <c r="I385" s="302">
        <v>0.69416113404055779</v>
      </c>
      <c r="J385" s="302">
        <f t="shared" si="169"/>
        <v>1.9929777246271598</v>
      </c>
      <c r="K385" s="303"/>
      <c r="L385" s="302">
        <v>0.83895008053865683</v>
      </c>
      <c r="M385" s="302">
        <v>0.5846701678881544</v>
      </c>
      <c r="N385" s="302">
        <v>0.72461934969459985</v>
      </c>
      <c r="O385" s="302">
        <f t="shared" si="170"/>
        <v>2.1482395981214113</v>
      </c>
    </row>
    <row r="386" spans="1:15" s="236" customFormat="1" x14ac:dyDescent="0.2">
      <c r="A386" s="237" t="str">
        <f>name!E$7</f>
        <v>Administrative and secretarial occupations</v>
      </c>
      <c r="B386" s="302">
        <v>0.65722864374284951</v>
      </c>
      <c r="C386" s="302">
        <v>0.81104401819569594</v>
      </c>
      <c r="D386" s="302">
        <v>0.18423327603559289</v>
      </c>
      <c r="E386" s="302">
        <f t="shared" si="168"/>
        <v>1.6525059379741385</v>
      </c>
      <c r="F386" s="303"/>
      <c r="G386" s="302">
        <v>0.63608562549483161</v>
      </c>
      <c r="H386" s="302">
        <v>0.8696898817156844</v>
      </c>
      <c r="I386" s="302">
        <v>0.22495031217006589</v>
      </c>
      <c r="J386" s="302">
        <f t="shared" si="169"/>
        <v>1.7307258193805821</v>
      </c>
      <c r="K386" s="303"/>
      <c r="L386" s="302">
        <v>0.53245167849324448</v>
      </c>
      <c r="M386" s="302">
        <v>1.0187762060397407</v>
      </c>
      <c r="N386" s="302">
        <v>0.16894725052946</v>
      </c>
      <c r="O386" s="302">
        <f t="shared" si="170"/>
        <v>1.7201751350624452</v>
      </c>
    </row>
    <row r="387" spans="1:15" s="236" customFormat="1" x14ac:dyDescent="0.2">
      <c r="A387" s="237" t="str">
        <f>name!E$8</f>
        <v>Skilled trades occupations</v>
      </c>
      <c r="B387" s="302">
        <v>0.19889707599941522</v>
      </c>
      <c r="C387" s="302">
        <v>0.10695973346980606</v>
      </c>
      <c r="D387" s="302">
        <v>0.19193665455901529</v>
      </c>
      <c r="E387" s="302">
        <f t="shared" si="168"/>
        <v>0.49779346402823654</v>
      </c>
      <c r="F387" s="303"/>
      <c r="G387" s="302">
        <v>0.11960041580343204</v>
      </c>
      <c r="H387" s="302">
        <v>8.2592471446930785E-2</v>
      </c>
      <c r="I387" s="302">
        <v>0.16828402648254906</v>
      </c>
      <c r="J387" s="302">
        <f>SUM(G387:I387)</f>
        <v>0.37047691373291192</v>
      </c>
      <c r="K387" s="303"/>
      <c r="L387" s="302">
        <v>9.7006499549535274E-2</v>
      </c>
      <c r="M387" s="302">
        <v>8.8898325734748665E-2</v>
      </c>
      <c r="N387" s="302">
        <v>0.21992537100302018</v>
      </c>
      <c r="O387" s="302">
        <f t="shared" si="170"/>
        <v>0.4058301962873041</v>
      </c>
    </row>
    <row r="388" spans="1:15" s="236" customFormat="1" x14ac:dyDescent="0.2">
      <c r="A388" s="237" t="str">
        <f>name!E$9</f>
        <v>Caring, leisure and other service occupations</v>
      </c>
      <c r="B388" s="302">
        <v>2.3391644375470522</v>
      </c>
      <c r="C388" s="302">
        <v>1.2590494293376386</v>
      </c>
      <c r="D388" s="302">
        <v>1.4140667716789728</v>
      </c>
      <c r="E388" s="302">
        <f t="shared" si="168"/>
        <v>5.0122806385636629</v>
      </c>
      <c r="F388" s="303"/>
      <c r="G388" s="302">
        <v>1.6337983091487964</v>
      </c>
      <c r="H388" s="302">
        <v>0.71761373334050893</v>
      </c>
      <c r="I388" s="302">
        <v>1.1293990477330795</v>
      </c>
      <c r="J388" s="302">
        <f t="shared" ref="J388:J391" si="171">SUM(G388:I388)</f>
        <v>3.4808110902223848</v>
      </c>
      <c r="K388" s="303"/>
      <c r="L388" s="302">
        <v>1.4139371845544102</v>
      </c>
      <c r="M388" s="302">
        <v>0.37591050967285139</v>
      </c>
      <c r="N388" s="302">
        <v>1.1558103235603865</v>
      </c>
      <c r="O388" s="302">
        <f t="shared" si="170"/>
        <v>2.9456580177876481</v>
      </c>
    </row>
    <row r="389" spans="1:15" s="236" customFormat="1" x14ac:dyDescent="0.2">
      <c r="A389" s="237" t="str">
        <f>name!E$10</f>
        <v>Sales and customer service occupations</v>
      </c>
      <c r="B389" s="302">
        <v>0.22098294091671164</v>
      </c>
      <c r="C389" s="302">
        <v>0.25639381176865061</v>
      </c>
      <c r="D389" s="302">
        <v>0.14724613070036441</v>
      </c>
      <c r="E389" s="302">
        <f t="shared" si="168"/>
        <v>0.62462288338572669</v>
      </c>
      <c r="F389" s="303"/>
      <c r="G389" s="302">
        <v>0.16399901708719289</v>
      </c>
      <c r="H389" s="302">
        <v>0.23455498054964949</v>
      </c>
      <c r="I389" s="302">
        <v>9.6999545237189067E-2</v>
      </c>
      <c r="J389" s="302">
        <f t="shared" si="171"/>
        <v>0.49555354287403147</v>
      </c>
      <c r="K389" s="303"/>
      <c r="L389" s="302">
        <v>0.16025544067708311</v>
      </c>
      <c r="M389" s="302">
        <v>0.28378860885737545</v>
      </c>
      <c r="N389" s="302">
        <v>5.8565317019237388E-2</v>
      </c>
      <c r="O389" s="302">
        <f t="shared" si="170"/>
        <v>0.50260936655369592</v>
      </c>
    </row>
    <row r="390" spans="1:15" s="236" customFormat="1" x14ac:dyDescent="0.2">
      <c r="A390" s="237" t="str">
        <f>name!E$11</f>
        <v>Process, plant and machine operatives</v>
      </c>
      <c r="B390" s="302">
        <v>0.20134333874414401</v>
      </c>
      <c r="C390" s="302">
        <v>9.0527681840920457E-2</v>
      </c>
      <c r="D390" s="302">
        <v>4.5402598733210085E-2</v>
      </c>
      <c r="E390" s="302">
        <f t="shared" si="168"/>
        <v>0.33727361931827454</v>
      </c>
      <c r="F390" s="303"/>
      <c r="G390" s="302">
        <v>0.11124380326656431</v>
      </c>
      <c r="H390" s="302">
        <v>6.9721012267026636E-2</v>
      </c>
      <c r="I390" s="302">
        <v>4.953655637092455E-2</v>
      </c>
      <c r="J390" s="302">
        <f t="shared" si="171"/>
        <v>0.2305013719045155</v>
      </c>
      <c r="K390" s="303"/>
      <c r="L390" s="302">
        <v>9.0131471013420741E-2</v>
      </c>
      <c r="M390" s="302">
        <v>4.8447894050141611E-2</v>
      </c>
      <c r="N390" s="302">
        <v>3.1907082396218159E-2</v>
      </c>
      <c r="O390" s="302">
        <f t="shared" si="170"/>
        <v>0.17048644745978053</v>
      </c>
    </row>
    <row r="391" spans="1:15" s="236" customFormat="1" x14ac:dyDescent="0.2">
      <c r="A391" s="237" t="str">
        <f>name!E$12</f>
        <v>Elementary occupations</v>
      </c>
      <c r="B391" s="302">
        <v>0.49749997923358463</v>
      </c>
      <c r="C391" s="302">
        <v>0.5778234945866958</v>
      </c>
      <c r="D391" s="302">
        <v>0.29084137073562161</v>
      </c>
      <c r="E391" s="302">
        <f t="shared" si="168"/>
        <v>1.366164844555902</v>
      </c>
      <c r="F391" s="303"/>
      <c r="G391" s="302">
        <v>0.30995296010086426</v>
      </c>
      <c r="H391" s="302">
        <v>0.47643572232422432</v>
      </c>
      <c r="I391" s="302">
        <v>0.17988759405326166</v>
      </c>
      <c r="J391" s="302">
        <f t="shared" si="171"/>
        <v>0.96627627647835013</v>
      </c>
      <c r="K391" s="303"/>
      <c r="L391" s="302">
        <v>0.36758935519068903</v>
      </c>
      <c r="M391" s="302">
        <v>0.27153943495801008</v>
      </c>
      <c r="N391" s="302">
        <v>0.13041689169327114</v>
      </c>
      <c r="O391" s="302">
        <f t="shared" si="170"/>
        <v>0.76954568184197014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6.7080287533648182</v>
      </c>
      <c r="C393" s="311">
        <f t="shared" ref="C393:E393" si="172">SUM(C383:C391)</f>
        <v>4.0020828706798079</v>
      </c>
      <c r="D393" s="311">
        <f t="shared" si="172"/>
        <v>4.114888375955374</v>
      </c>
      <c r="E393" s="311">
        <f t="shared" si="172"/>
        <v>14.825000000000001</v>
      </c>
      <c r="F393" s="311"/>
      <c r="G393" s="311">
        <f t="shared" ref="G393:J393" si="173">SUM(G383:G391)</f>
        <v>5.8863285230445781</v>
      </c>
      <c r="H393" s="311">
        <f t="shared" si="173"/>
        <v>3.8132829027271598</v>
      </c>
      <c r="I393" s="311">
        <f t="shared" si="173"/>
        <v>3.8463885742282757</v>
      </c>
      <c r="J393" s="311">
        <f t="shared" si="173"/>
        <v>13.546000000000014</v>
      </c>
      <c r="K393" s="311"/>
      <c r="L393" s="311">
        <f t="shared" ref="L393:O393" si="174">SUM(L383:L391)</f>
        <v>5.7996151327253713</v>
      </c>
      <c r="M393" s="311">
        <f t="shared" si="174"/>
        <v>3.6434943918178706</v>
      </c>
      <c r="N393" s="311">
        <f t="shared" si="174"/>
        <v>3.8098904754567404</v>
      </c>
      <c r="O393" s="311">
        <f t="shared" si="174"/>
        <v>13.252999999999981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Stoke-on-Trent and Staffordshire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Stoke-on-Trent and Staffordshire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Stoke-on-Trent and Staffordshire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44.491373117582206</v>
      </c>
      <c r="C8" s="11">
        <f t="array" ref="C8:C16">MMULT(aggregation!$B$13:$AA$21,'Occ T2'!C8:C33)</f>
        <v>49.9994425818915</v>
      </c>
      <c r="D8" s="11">
        <f t="array" ref="D8:D16">MMULT(aggregation!$B$13:$AA$21,'Occ T2'!D8:D33)</f>
        <v>51.531395796659623</v>
      </c>
      <c r="E8" s="11">
        <f t="array" ref="E8:E16">MMULT(aggregation!$B$13:$AA$21,'Occ T2'!E8:E33)</f>
        <v>48.938541844523094</v>
      </c>
      <c r="F8" s="11">
        <f t="array" ref="F8:F16">MMULT(aggregation!$B$13:$AA$21,'Occ T2'!F8:F33)</f>
        <v>54.405863092030259</v>
      </c>
      <c r="G8" s="11"/>
      <c r="H8" s="11">
        <f>F8-D8</f>
        <v>2.8744672953706356</v>
      </c>
      <c r="I8" s="11">
        <f t="array" ref="I8:I16">MMULT(aggregation!$B$13:$AA$21,'Occ T2'!I8:I33)</f>
        <v>26.895422854417632</v>
      </c>
      <c r="J8" s="11">
        <f>SUM(H8:I8)</f>
        <v>29.769890149788267</v>
      </c>
      <c r="L8" s="10" t="str">
        <f>name!E4</f>
        <v>Managers, directors and senior officials</v>
      </c>
      <c r="M8" s="11">
        <f t="array" ref="M8:M16">MMULT(aggregation!$B$13:$AA$21,'Occ T2'!M8:M33)</f>
        <v>30.209866025465924</v>
      </c>
      <c r="N8" s="11">
        <f t="array" ref="N8:N16">MMULT(aggregation!$B$13:$AA$21,'Occ T2'!N8:N33)</f>
        <v>33.607491473242931</v>
      </c>
      <c r="O8" s="11">
        <f t="array" ref="O8:O16">MMULT(aggregation!$B$13:$AA$21,'Occ T2'!O8:O33)</f>
        <v>33.437967254060482</v>
      </c>
      <c r="P8" s="11">
        <f t="array" ref="P8:P16">MMULT(aggregation!$B$13:$AA$21,'Occ T2'!P8:P33)</f>
        <v>31.528514647428274</v>
      </c>
      <c r="Q8" s="11">
        <f t="array" ref="Q8:Q16">MMULT(aggregation!$B$13:$AA$21,'Occ T2'!Q8:Q33)</f>
        <v>34.001749434261313</v>
      </c>
      <c r="R8" s="11"/>
      <c r="S8" s="11">
        <f>Q8-O8</f>
        <v>0.56378218020083182</v>
      </c>
      <c r="T8" s="11">
        <f t="array" ref="T8:T16">MMULT(aggregation!$B$13:$AA$21,'Occ T2'!T8:T33)</f>
        <v>15.583633075744153</v>
      </c>
      <c r="U8" s="11">
        <f>SUM(S8:T8)</f>
        <v>16.147415255944985</v>
      </c>
      <c r="W8" s="10" t="str">
        <f>name!E4</f>
        <v>Managers, directors and senior officials</v>
      </c>
      <c r="X8" s="11">
        <f t="array" ref="X8:X16">MMULT(aggregation!$B$13:$AA$21,'Occ T2'!X8:X33)</f>
        <v>14.281507092116275</v>
      </c>
      <c r="Y8" s="11">
        <f t="array" ref="Y8:Y16">MMULT(aggregation!$B$13:$AA$21,'Occ T2'!Y8:Y33)</f>
        <v>16.391951108648513</v>
      </c>
      <c r="Z8" s="11">
        <f t="array" ref="Z8:Z16">MMULT(aggregation!$B$13:$AA$21,'Occ T2'!Z8:Z33)</f>
        <v>18.093428542599053</v>
      </c>
      <c r="AA8" s="11">
        <f t="array" ref="AA8:AA16">MMULT(aggregation!$B$13:$AA$21,'Occ T2'!AA8:AA33)</f>
        <v>17.410027197094827</v>
      </c>
      <c r="AB8" s="11">
        <f t="array" ref="AB8:AB16">MMULT(aggregation!$B$13:$AA$21,'Occ T2'!AB8:AB33)</f>
        <v>20.404113657768896</v>
      </c>
      <c r="AC8" s="11"/>
      <c r="AD8" s="11">
        <f>AB8-Z8</f>
        <v>2.3106851151698429</v>
      </c>
      <c r="AE8" s="11">
        <f t="array" ref="AE8:AE16">MMULT(aggregation!$B$13:$AA$21,'Occ T2'!AE8:AE33)</f>
        <v>11.311789778673479</v>
      </c>
      <c r="AF8" s="11">
        <f>SUM(AD8:AE8)</f>
        <v>13.622474893843322</v>
      </c>
    </row>
    <row r="9" spans="1:32" x14ac:dyDescent="0.2">
      <c r="A9" t="str">
        <f>name!E5</f>
        <v>Professional occupations</v>
      </c>
      <c r="B9" s="11">
        <v>89.132151516036572</v>
      </c>
      <c r="C9" s="11">
        <v>102.33628272605836</v>
      </c>
      <c r="D9" s="11">
        <v>107.34612973591919</v>
      </c>
      <c r="E9" s="11">
        <v>115.05110708435237</v>
      </c>
      <c r="F9" s="11">
        <v>127.68065945502727</v>
      </c>
      <c r="G9" s="11"/>
      <c r="H9" s="11">
        <f t="shared" ref="H9:H16" si="0">F9-D9</f>
        <v>20.334529719108076</v>
      </c>
      <c r="I9" s="11">
        <v>53.835550545993463</v>
      </c>
      <c r="J9" s="11">
        <f t="shared" ref="J9:J15" si="1">SUM(H9:I9)</f>
        <v>74.170080265101547</v>
      </c>
      <c r="L9" s="10" t="str">
        <f>name!E5</f>
        <v>Professional occupations</v>
      </c>
      <c r="M9" s="11">
        <v>46.572053669221646</v>
      </c>
      <c r="N9" s="11">
        <v>53.196044824798797</v>
      </c>
      <c r="O9" s="11">
        <v>56.12743615196878</v>
      </c>
      <c r="P9" s="11">
        <v>62.116796202729425</v>
      </c>
      <c r="Q9" s="11">
        <v>67.929946066240916</v>
      </c>
      <c r="R9" s="11"/>
      <c r="S9" s="11">
        <f t="shared" ref="S9:S16" si="2">Q9-O9</f>
        <v>11.802509914272136</v>
      </c>
      <c r="T9" s="11">
        <v>23.539248946879404</v>
      </c>
      <c r="U9" s="11">
        <f t="shared" ref="U9:U12" si="3">SUM(S9:T9)</f>
        <v>35.34175886115154</v>
      </c>
      <c r="W9" s="10" t="str">
        <f>name!E5</f>
        <v>Professional occupations</v>
      </c>
      <c r="X9" s="11">
        <v>42.560097846814926</v>
      </c>
      <c r="Y9" s="11">
        <v>49.140237901259553</v>
      </c>
      <c r="Z9" s="11">
        <v>51.218693583950397</v>
      </c>
      <c r="AA9" s="11">
        <v>52.934310881622885</v>
      </c>
      <c r="AB9" s="11">
        <v>59.750713388786338</v>
      </c>
      <c r="AC9" s="11"/>
      <c r="AD9" s="11">
        <f t="shared" ref="AD9:AD16" si="4">AB9-Z9</f>
        <v>8.5320198048359401</v>
      </c>
      <c r="AE9" s="11">
        <v>30.296301599114056</v>
      </c>
      <c r="AF9" s="11">
        <f t="shared" ref="AF9:AF12" si="5">SUM(AD9:AE9)</f>
        <v>38.82832140395</v>
      </c>
    </row>
    <row r="10" spans="1:32" x14ac:dyDescent="0.2">
      <c r="A10" t="str">
        <f>name!E6</f>
        <v>Associate professional occupations</v>
      </c>
      <c r="B10" s="11">
        <v>59.049217574016666</v>
      </c>
      <c r="C10" s="11">
        <v>62.985999715506935</v>
      </c>
      <c r="D10" s="11">
        <v>65.026177464085777</v>
      </c>
      <c r="E10" s="11">
        <v>69.4621762762944</v>
      </c>
      <c r="F10" s="11">
        <v>76.598741933361509</v>
      </c>
      <c r="G10" s="11"/>
      <c r="H10" s="11">
        <f t="shared" si="0"/>
        <v>11.572564469275733</v>
      </c>
      <c r="I10" s="11">
        <v>33.590843973959835</v>
      </c>
      <c r="J10" s="11">
        <f t="shared" si="1"/>
        <v>45.163408443235568</v>
      </c>
      <c r="L10" s="10" t="str">
        <f>name!E6</f>
        <v>Associate professional occupations</v>
      </c>
      <c r="M10" s="11">
        <v>33.084947897637882</v>
      </c>
      <c r="N10" s="11">
        <v>34.741472440212995</v>
      </c>
      <c r="O10" s="11">
        <v>35.792192917819591</v>
      </c>
      <c r="P10" s="11">
        <v>34.741405885755562</v>
      </c>
      <c r="Q10" s="11">
        <v>36.092380052370281</v>
      </c>
      <c r="R10" s="11"/>
      <c r="S10" s="11">
        <f t="shared" si="2"/>
        <v>0.3001871345506899</v>
      </c>
      <c r="T10" s="11">
        <v>13.411631592060509</v>
      </c>
      <c r="U10" s="11">
        <f t="shared" si="3"/>
        <v>13.711818726611199</v>
      </c>
      <c r="W10" s="10" t="str">
        <f>name!E6</f>
        <v>Associate professional occupations</v>
      </c>
      <c r="X10" s="11">
        <v>25.964269676378791</v>
      </c>
      <c r="Y10" s="11">
        <v>28.244527275293947</v>
      </c>
      <c r="Z10" s="11">
        <v>29.233984546266214</v>
      </c>
      <c r="AA10" s="11">
        <v>34.720770390538817</v>
      </c>
      <c r="AB10" s="11">
        <v>40.506361880991264</v>
      </c>
      <c r="AC10" s="11"/>
      <c r="AD10" s="11">
        <f t="shared" si="4"/>
        <v>11.27237733472505</v>
      </c>
      <c r="AE10" s="11">
        <v>20.179212381899323</v>
      </c>
      <c r="AF10" s="11">
        <f t="shared" si="5"/>
        <v>31.451589716624373</v>
      </c>
    </row>
    <row r="11" spans="1:32" x14ac:dyDescent="0.2">
      <c r="A11" t="str">
        <f>name!E7</f>
        <v>Administrative and secretarial occupations</v>
      </c>
      <c r="B11" s="11">
        <v>62.694526927712019</v>
      </c>
      <c r="C11" s="11">
        <v>58.229882786668107</v>
      </c>
      <c r="D11" s="11">
        <v>60.039720453382678</v>
      </c>
      <c r="E11" s="11">
        <v>62.032865153960209</v>
      </c>
      <c r="F11" s="11">
        <v>59.031457891602678</v>
      </c>
      <c r="G11" s="11"/>
      <c r="H11" s="11">
        <f t="shared" si="0"/>
        <v>-1.0082625617800005</v>
      </c>
      <c r="I11" s="11">
        <v>30.558597994650668</v>
      </c>
      <c r="J11" s="11">
        <f t="shared" si="1"/>
        <v>29.550335432870668</v>
      </c>
      <c r="L11" s="10" t="str">
        <f>name!E7</f>
        <v>Administrative and secretarial occupations</v>
      </c>
      <c r="M11" s="11">
        <v>17.276188509132119</v>
      </c>
      <c r="N11" s="11">
        <v>15.498378945613581</v>
      </c>
      <c r="O11" s="11">
        <v>18.253367015125111</v>
      </c>
      <c r="P11" s="11">
        <v>19.877247362006482</v>
      </c>
      <c r="Q11" s="11">
        <v>22.677570968712701</v>
      </c>
      <c r="R11" s="11"/>
      <c r="S11" s="11">
        <f t="shared" si="2"/>
        <v>4.4242039535875897</v>
      </c>
      <c r="T11" s="11">
        <v>7.8170345824211322</v>
      </c>
      <c r="U11" s="11">
        <f t="shared" si="3"/>
        <v>12.241238536008723</v>
      </c>
      <c r="W11" s="10" t="str">
        <f>name!E7</f>
        <v>Administrative and secretarial occupations</v>
      </c>
      <c r="X11" s="11">
        <v>45.418338418579935</v>
      </c>
      <c r="Y11" s="11">
        <v>42.731503841054476</v>
      </c>
      <c r="Z11" s="11">
        <v>41.7863534382575</v>
      </c>
      <c r="AA11" s="11">
        <v>42.155617791953745</v>
      </c>
      <c r="AB11" s="11">
        <v>36.353886922890041</v>
      </c>
      <c r="AC11" s="11"/>
      <c r="AD11" s="11">
        <f t="shared" si="4"/>
        <v>-5.4324665153674587</v>
      </c>
      <c r="AE11" s="11">
        <v>22.741563412229539</v>
      </c>
      <c r="AF11" s="11">
        <f t="shared" si="5"/>
        <v>17.30909689686208</v>
      </c>
    </row>
    <row r="12" spans="1:32" x14ac:dyDescent="0.2">
      <c r="A12" t="str">
        <f>name!E8</f>
        <v>Skilled trades occupations</v>
      </c>
      <c r="B12" s="11">
        <v>64.954401524171232</v>
      </c>
      <c r="C12" s="11">
        <v>67.150848293282678</v>
      </c>
      <c r="D12" s="11">
        <v>57.092850678560779</v>
      </c>
      <c r="E12" s="11">
        <v>56.436798638580292</v>
      </c>
      <c r="F12" s="11">
        <v>52.358520214322212</v>
      </c>
      <c r="G12" s="11"/>
      <c r="H12" s="11">
        <f t="shared" si="0"/>
        <v>-4.7343304642385675</v>
      </c>
      <c r="I12" s="11">
        <v>22.914233769824165</v>
      </c>
      <c r="J12" s="11">
        <f t="shared" si="1"/>
        <v>18.179903305585597</v>
      </c>
      <c r="L12" s="10" t="str">
        <f>name!E8</f>
        <v>Skilled trades occupations</v>
      </c>
      <c r="M12" s="11">
        <v>59.553940191810156</v>
      </c>
      <c r="N12" s="11">
        <v>62.034881620719673</v>
      </c>
      <c r="O12" s="11">
        <v>51.538682582824897</v>
      </c>
      <c r="P12" s="11">
        <v>50.562361200268882</v>
      </c>
      <c r="Q12" s="11">
        <v>46.110206069471737</v>
      </c>
      <c r="R12" s="11"/>
      <c r="S12" s="11">
        <f t="shared" si="2"/>
        <v>-5.4284765133531607</v>
      </c>
      <c r="T12" s="11">
        <v>19.376746145944342</v>
      </c>
      <c r="U12" s="11">
        <f t="shared" si="3"/>
        <v>13.948269632591181</v>
      </c>
      <c r="W12" s="10" t="str">
        <f>name!E8</f>
        <v>Skilled trades occupations</v>
      </c>
      <c r="X12" s="11">
        <v>5.4004613323611039</v>
      </c>
      <c r="Y12" s="11">
        <v>5.1159666725629505</v>
      </c>
      <c r="Z12" s="11">
        <v>5.5541680957358484</v>
      </c>
      <c r="AA12" s="11">
        <v>5.8744374383114124</v>
      </c>
      <c r="AB12" s="11">
        <v>6.2483141448504593</v>
      </c>
      <c r="AC12" s="11"/>
      <c r="AD12" s="11">
        <f t="shared" si="4"/>
        <v>0.69414604911461097</v>
      </c>
      <c r="AE12" s="11">
        <v>3.5374876238798256</v>
      </c>
      <c r="AF12" s="11">
        <f t="shared" si="5"/>
        <v>4.2316336729944366</v>
      </c>
    </row>
    <row r="13" spans="1:32" x14ac:dyDescent="0.2">
      <c r="A13" t="str">
        <f>name!E9</f>
        <v>Caring, leisure and other service occupations</v>
      </c>
      <c r="B13" s="11">
        <v>51.443779974784952</v>
      </c>
      <c r="C13" s="11">
        <v>51.526374503347718</v>
      </c>
      <c r="D13" s="11">
        <v>49.242217415212679</v>
      </c>
      <c r="E13" s="11">
        <v>50.041712375363424</v>
      </c>
      <c r="F13" s="11">
        <v>53.416602970416442</v>
      </c>
      <c r="G13" s="11"/>
      <c r="H13" s="11">
        <f t="shared" si="0"/>
        <v>4.174385555203763</v>
      </c>
      <c r="I13" s="11">
        <v>28.346653355209927</v>
      </c>
      <c r="J13" s="11">
        <f>SUM(H13:I13)</f>
        <v>32.521038910413694</v>
      </c>
      <c r="L13" s="10" t="str">
        <f>name!E9</f>
        <v>Caring, leisure and other service occupations</v>
      </c>
      <c r="M13" s="11">
        <v>8.019468278668862</v>
      </c>
      <c r="N13" s="11">
        <v>8.0744659506954815</v>
      </c>
      <c r="O13" s="11">
        <v>7.8152436030491561</v>
      </c>
      <c r="P13" s="11">
        <v>8.4213583498904914</v>
      </c>
      <c r="Q13" s="11">
        <v>9.320144107144138</v>
      </c>
      <c r="R13" s="11"/>
      <c r="S13" s="11">
        <f t="shared" si="2"/>
        <v>1.5049005040949819</v>
      </c>
      <c r="T13" s="11">
        <v>3.7727187928561885</v>
      </c>
      <c r="U13" s="11">
        <f>SUM(S13:T13)</f>
        <v>5.2776192969511708</v>
      </c>
      <c r="W13" s="10" t="str">
        <f>name!E9</f>
        <v>Caring, leisure and other service occupations</v>
      </c>
      <c r="X13" s="11">
        <v>43.424311696116064</v>
      </c>
      <c r="Y13" s="11">
        <v>43.451908552652235</v>
      </c>
      <c r="Z13" s="11">
        <v>41.426973812163531</v>
      </c>
      <c r="AA13" s="11">
        <v>41.620354025472928</v>
      </c>
      <c r="AB13" s="11">
        <v>44.096458863272311</v>
      </c>
      <c r="AC13" s="11"/>
      <c r="AD13" s="11">
        <f t="shared" si="4"/>
        <v>2.6694850511087793</v>
      </c>
      <c r="AE13" s="11">
        <v>24.573934562353738</v>
      </c>
      <c r="AF13" s="11">
        <f>SUM(AD13:AE13)</f>
        <v>27.243419613462518</v>
      </c>
    </row>
    <row r="14" spans="1:32" x14ac:dyDescent="0.2">
      <c r="A14" t="str">
        <f>name!E10</f>
        <v>Sales and customer service occupations</v>
      </c>
      <c r="B14" s="11">
        <v>44.035888119336498</v>
      </c>
      <c r="C14" s="11">
        <v>40.978767572101809</v>
      </c>
      <c r="D14" s="11">
        <v>40.494466875590831</v>
      </c>
      <c r="E14" s="11">
        <v>41.179394472258551</v>
      </c>
      <c r="F14" s="11">
        <v>41.707586579292126</v>
      </c>
      <c r="G14" s="11"/>
      <c r="H14" s="11">
        <f t="shared" si="0"/>
        <v>1.2131197037012953</v>
      </c>
      <c r="I14" s="11">
        <v>18.6676588951794</v>
      </c>
      <c r="J14" s="11">
        <f t="shared" si="1"/>
        <v>19.880778598880696</v>
      </c>
      <c r="L14" s="10" t="str">
        <f>name!E10</f>
        <v>Sales and customer service occupations</v>
      </c>
      <c r="M14" s="11">
        <v>17.998333524841357</v>
      </c>
      <c r="N14" s="11">
        <v>17.035256334833985</v>
      </c>
      <c r="O14" s="11">
        <v>17.330340199034776</v>
      </c>
      <c r="P14" s="11">
        <v>18.392973863756996</v>
      </c>
      <c r="Q14" s="11">
        <v>19.084031476641783</v>
      </c>
      <c r="R14" s="11"/>
      <c r="S14" s="11">
        <f t="shared" si="2"/>
        <v>1.7536912776070075</v>
      </c>
      <c r="T14" s="11">
        <v>6.1315686743188875</v>
      </c>
      <c r="U14" s="11">
        <f t="shared" ref="U14:U15" si="6">SUM(S14:T14)</f>
        <v>7.885259951925895</v>
      </c>
      <c r="W14" s="10" t="str">
        <f>name!E10</f>
        <v>Sales and customer service occupations</v>
      </c>
      <c r="X14" s="11">
        <v>26.037554594495148</v>
      </c>
      <c r="Y14" s="11">
        <v>23.943511237267831</v>
      </c>
      <c r="Z14" s="11">
        <v>23.164126676555995</v>
      </c>
      <c r="AA14" s="11">
        <v>22.786420608501569</v>
      </c>
      <c r="AB14" s="11">
        <v>22.623555102650343</v>
      </c>
      <c r="AC14" s="11"/>
      <c r="AD14" s="11">
        <f t="shared" si="4"/>
        <v>-0.5405715739056518</v>
      </c>
      <c r="AE14" s="11">
        <v>12.536090220860512</v>
      </c>
      <c r="AF14" s="11">
        <f t="shared" ref="AF14:AF15" si="7">SUM(AD14:AE14)</f>
        <v>11.99551864695486</v>
      </c>
    </row>
    <row r="15" spans="1:32" x14ac:dyDescent="0.2">
      <c r="A15" t="str">
        <f>name!E11</f>
        <v>Process, plant and machine operatives</v>
      </c>
      <c r="B15" s="11">
        <v>47.161683683456204</v>
      </c>
      <c r="C15" s="11">
        <v>50.524034296524718</v>
      </c>
      <c r="D15" s="11">
        <v>44.144572202406238</v>
      </c>
      <c r="E15" s="11">
        <v>46.765091775166177</v>
      </c>
      <c r="F15" s="11">
        <v>45.975487152676919</v>
      </c>
      <c r="G15" s="11"/>
      <c r="H15" s="11">
        <f t="shared" si="0"/>
        <v>1.8309149502706816</v>
      </c>
      <c r="I15" s="11">
        <v>22.132459858818073</v>
      </c>
      <c r="J15" s="11">
        <f t="shared" si="1"/>
        <v>23.963374809088755</v>
      </c>
      <c r="L15" s="10" t="str">
        <f>name!E11</f>
        <v>Process, plant and machine operatives</v>
      </c>
      <c r="M15" s="11">
        <v>41.477443891862762</v>
      </c>
      <c r="N15" s="11">
        <v>44.506780682190303</v>
      </c>
      <c r="O15" s="11">
        <v>38.917030685729614</v>
      </c>
      <c r="P15" s="11">
        <v>40.384856750285181</v>
      </c>
      <c r="Q15" s="11">
        <v>39.330471186431978</v>
      </c>
      <c r="R15" s="11"/>
      <c r="S15" s="11">
        <f t="shared" si="2"/>
        <v>0.41344050070236449</v>
      </c>
      <c r="T15" s="11">
        <v>18.669800071180813</v>
      </c>
      <c r="U15" s="11">
        <f t="shared" si="6"/>
        <v>19.083240571883177</v>
      </c>
      <c r="W15" s="10" t="str">
        <f>name!E11</f>
        <v>Process, plant and machine operatives</v>
      </c>
      <c r="X15" s="11">
        <v>5.6842397915934875</v>
      </c>
      <c r="Y15" s="11">
        <v>6.0172536143343729</v>
      </c>
      <c r="Z15" s="11">
        <v>5.2275415166766397</v>
      </c>
      <c r="AA15" s="11">
        <v>6.3802350248809665</v>
      </c>
      <c r="AB15" s="11">
        <v>6.6450159662449275</v>
      </c>
      <c r="AC15" s="11"/>
      <c r="AD15" s="11">
        <f t="shared" si="4"/>
        <v>1.4174744495682878</v>
      </c>
      <c r="AE15" s="11">
        <v>3.4626597876372607</v>
      </c>
      <c r="AF15" s="11">
        <f t="shared" si="7"/>
        <v>4.8801342372055485</v>
      </c>
    </row>
    <row r="16" spans="1:32" x14ac:dyDescent="0.2">
      <c r="A16" t="str">
        <f>name!E12</f>
        <v>Elementary occupations</v>
      </c>
      <c r="B16" s="11">
        <v>63.617977562903718</v>
      </c>
      <c r="C16" s="11">
        <v>59.542367524618143</v>
      </c>
      <c r="D16" s="11">
        <v>53.109469378182339</v>
      </c>
      <c r="E16" s="11">
        <v>56.063312379501554</v>
      </c>
      <c r="F16" s="11">
        <v>54.722080711270294</v>
      </c>
      <c r="G16" s="11"/>
      <c r="H16" s="11">
        <f t="shared" si="0"/>
        <v>1.6126113330879548</v>
      </c>
      <c r="I16" s="11">
        <v>26.709798836255786</v>
      </c>
      <c r="J16" s="11">
        <f>SUM(H16:I16)</f>
        <v>28.32241016934374</v>
      </c>
      <c r="L16" s="10" t="str">
        <f>name!E12</f>
        <v>Elementary occupations</v>
      </c>
      <c r="M16" s="11">
        <v>35.299587014597712</v>
      </c>
      <c r="N16" s="11">
        <v>31.705600004070348</v>
      </c>
      <c r="O16" s="11">
        <v>29.143500895425486</v>
      </c>
      <c r="P16" s="11">
        <v>31.709959091413737</v>
      </c>
      <c r="Q16" s="11">
        <v>31.090582512764968</v>
      </c>
      <c r="R16" s="11"/>
      <c r="S16" s="11">
        <f t="shared" si="2"/>
        <v>1.9470816173394816</v>
      </c>
      <c r="T16" s="11">
        <v>12.027705995849439</v>
      </c>
      <c r="U16" s="11">
        <f>SUM(S16:T16)</f>
        <v>13.974787613188921</v>
      </c>
      <c r="W16" s="10" t="str">
        <f>name!E12</f>
        <v>Elementary occupations</v>
      </c>
      <c r="X16" s="11">
        <v>28.318390548306084</v>
      </c>
      <c r="Y16" s="11">
        <v>27.83676752054787</v>
      </c>
      <c r="Z16" s="11">
        <v>23.965968482756789</v>
      </c>
      <c r="AA16" s="11">
        <v>24.353353288087789</v>
      </c>
      <c r="AB16" s="11">
        <v>23.63149819850533</v>
      </c>
      <c r="AC16" s="11"/>
      <c r="AD16" s="11">
        <f t="shared" si="4"/>
        <v>-0.3344702842514593</v>
      </c>
      <c r="AE16" s="11">
        <v>14.682092840406348</v>
      </c>
      <c r="AF16" s="11">
        <f>SUM(AD16:AE16)</f>
        <v>14.347622556154889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526.58100000000013</v>
      </c>
      <c r="C18" s="34">
        <f>SUM(C8:C16)</f>
        <v>543.274</v>
      </c>
      <c r="D18" s="34">
        <f>SUM(D8:D16)</f>
        <v>528.02700000000016</v>
      </c>
      <c r="E18" s="34">
        <f>SUM(E8:E16)</f>
        <v>545.971</v>
      </c>
      <c r="F18" s="34">
        <f>SUM(F8:F16)</f>
        <v>565.89699999999971</v>
      </c>
      <c r="G18" s="11"/>
      <c r="H18" s="34">
        <f>SUM(H8:H16)</f>
        <v>37.869999999999571</v>
      </c>
      <c r="I18" s="34">
        <f>SUM(I8:I16)</f>
        <v>263.65122008430893</v>
      </c>
      <c r="J18" s="34">
        <f>SUM(H18:I18)</f>
        <v>301.52122008430848</v>
      </c>
      <c r="L18" s="231" t="str">
        <f>name!E3</f>
        <v>All occupations</v>
      </c>
      <c r="M18" s="34">
        <f>SUM(M8:M16)</f>
        <v>289.49182900323842</v>
      </c>
      <c r="N18" s="34">
        <f>SUM(N8:N16)</f>
        <v>300.40037227637805</v>
      </c>
      <c r="O18" s="34">
        <f>SUM(O8:O16)</f>
        <v>288.35576130503784</v>
      </c>
      <c r="P18" s="34">
        <f>SUM(P8:P16)</f>
        <v>297.73547335353504</v>
      </c>
      <c r="Q18" s="34">
        <f>SUM(Q8:Q16)</f>
        <v>305.63708187403978</v>
      </c>
      <c r="R18" s="11"/>
      <c r="S18" s="34">
        <f>SUM(S8:S16)</f>
        <v>17.28132056900192</v>
      </c>
      <c r="T18" s="34">
        <f>SUM(T8:T16)</f>
        <v>120.33008787725487</v>
      </c>
      <c r="U18" s="34">
        <f>SUM(S18:T18)</f>
        <v>137.6114084462568</v>
      </c>
      <c r="W18" s="231" t="str">
        <f>name!E3</f>
        <v>All occupations</v>
      </c>
      <c r="X18" s="34">
        <f>SUM(X8:X16)</f>
        <v>237.08917099676182</v>
      </c>
      <c r="Y18" s="34">
        <f>SUM(Y8:Y16)</f>
        <v>242.87362772362181</v>
      </c>
      <c r="Z18" s="34">
        <f>SUM(Z8:Z16)</f>
        <v>239.671238694962</v>
      </c>
      <c r="AA18" s="34">
        <f>SUM(AA8:AA16)</f>
        <v>248.23552664646493</v>
      </c>
      <c r="AB18" s="34">
        <f>SUM(AB8:AB16)</f>
        <v>260.25991812595993</v>
      </c>
      <c r="AC18" s="11"/>
      <c r="AD18" s="34">
        <f>SUM(AD8:AD16)</f>
        <v>20.588679430997942</v>
      </c>
      <c r="AE18" s="34">
        <f>SUM(AE8:AE16)</f>
        <v>143.32113220705406</v>
      </c>
      <c r="AF18" s="34">
        <f>SUM(AD18:AE18)</f>
        <v>163.90981163805202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8.4491033891428291</v>
      </c>
      <c r="C26" s="18">
        <f t="shared" si="8"/>
        <v>9.2033564245466373</v>
      </c>
      <c r="D26" s="18">
        <f t="shared" si="8"/>
        <v>9.7592350006078501</v>
      </c>
      <c r="E26" s="18">
        <f t="shared" si="8"/>
        <v>8.9635789894560496</v>
      </c>
      <c r="F26" s="18">
        <f t="shared" si="8"/>
        <v>9.6140928635476577</v>
      </c>
      <c r="G26" s="11"/>
      <c r="H26" s="40">
        <f>IF(D8&gt;0,(H8/D8)*100,0)</f>
        <v>5.5780893393866986</v>
      </c>
      <c r="I26" s="40">
        <f>IF(D8&gt;0,(I8/D8)*100,0)</f>
        <v>52.19230420333588</v>
      </c>
      <c r="J26" s="40">
        <f>IF(D8&gt;0,(J8/D8)*100,0)</f>
        <v>57.770393542722587</v>
      </c>
      <c r="L26" t="str">
        <f>$A$8</f>
        <v>Managers, directors and senior officials</v>
      </c>
      <c r="M26" s="18">
        <f t="shared" ref="M26:Q26" si="9">M8/M$18*100</f>
        <v>10.43548141910699</v>
      </c>
      <c r="N26" s="18">
        <f t="shared" si="9"/>
        <v>11.187566519499168</v>
      </c>
      <c r="O26" s="18">
        <f t="shared" si="9"/>
        <v>11.596080863003131</v>
      </c>
      <c r="P26" s="18">
        <f t="shared" si="9"/>
        <v>10.589438434160279</v>
      </c>
      <c r="Q26" s="18">
        <f t="shared" si="9"/>
        <v>11.124877003070665</v>
      </c>
      <c r="R26" s="11"/>
      <c r="S26" s="40">
        <f>IF(O8&gt;0,(S8/O8)*100,0)</f>
        <v>1.6860539874246392</v>
      </c>
      <c r="T26" s="40">
        <f>IF(O8&gt;0,(T8/O8)*100,0)</f>
        <v>46.604606546026751</v>
      </c>
      <c r="U26" s="40">
        <f>IF(O8&gt;0,(U8/O8)*100,0)</f>
        <v>48.290660533451387</v>
      </c>
      <c r="W26" t="str">
        <f>$A$8</f>
        <v>Managers, directors and senior officials</v>
      </c>
      <c r="X26" s="18">
        <f t="shared" ref="X26:AB26" si="10">X8/X$18*100</f>
        <v>6.0236859541388892</v>
      </c>
      <c r="Y26" s="18">
        <f t="shared" si="10"/>
        <v>6.7491688011930808</v>
      </c>
      <c r="Z26" s="18">
        <f t="shared" si="10"/>
        <v>7.549269841938437</v>
      </c>
      <c r="AA26" s="18">
        <f t="shared" si="10"/>
        <v>7.0135114954315352</v>
      </c>
      <c r="AB26" s="18">
        <f t="shared" si="10"/>
        <v>7.8398985924116689</v>
      </c>
      <c r="AC26" s="11"/>
      <c r="AD26" s="40">
        <f>IF(Z8&gt;0,(AD8/Z8)*100,0)</f>
        <v>12.770852742085784</v>
      </c>
      <c r="AE26" s="40">
        <f>IF(Z8&gt;0,(AE8/Z8)*100,0)</f>
        <v>62.518774438139644</v>
      </c>
      <c r="AF26" s="40">
        <f>IF(Z8&gt;0,(AF8/Z8)*100,0)</f>
        <v>75.289627180225423</v>
      </c>
    </row>
    <row r="27" spans="1:32" x14ac:dyDescent="0.2">
      <c r="A27" t="str">
        <f>$A$9</f>
        <v>Professional occupations</v>
      </c>
      <c r="B27" s="18">
        <f t="shared" si="8"/>
        <v>16.926579484644634</v>
      </c>
      <c r="C27" s="18">
        <f t="shared" si="8"/>
        <v>18.836955703026163</v>
      </c>
      <c r="D27" s="18">
        <f t="shared" si="8"/>
        <v>20.329666804144324</v>
      </c>
      <c r="E27" s="18">
        <f t="shared" si="8"/>
        <v>21.072750582787798</v>
      </c>
      <c r="F27" s="18">
        <f t="shared" si="8"/>
        <v>22.562526299843846</v>
      </c>
      <c r="G27" s="11"/>
      <c r="H27" s="40">
        <f t="shared" ref="H27:H36" si="11">IF(D9&gt;0,(H9/D9)*100,0)</f>
        <v>18.942955623209507</v>
      </c>
      <c r="I27" s="40">
        <f t="shared" ref="I27:I36" si="12">IF(D9&gt;0,(I9/D9)*100,0)</f>
        <v>50.151366126038823</v>
      </c>
      <c r="J27" s="40">
        <f t="shared" ref="J27:J36" si="13">IF(D9&gt;0,(J9/D9)*100,0)</f>
        <v>69.094321749248337</v>
      </c>
      <c r="L27" t="str">
        <f>$A$9</f>
        <v>Professional occupations</v>
      </c>
      <c r="M27" s="18">
        <f t="shared" ref="M27:Q27" si="14">M9/M$18*100</f>
        <v>16.087519233125114</v>
      </c>
      <c r="N27" s="18">
        <f t="shared" si="14"/>
        <v>17.708381791170591</v>
      </c>
      <c r="O27" s="18">
        <f t="shared" si="14"/>
        <v>19.464648772040395</v>
      </c>
      <c r="P27" s="18">
        <f t="shared" si="14"/>
        <v>20.863082085274776</v>
      </c>
      <c r="Q27" s="18">
        <f t="shared" si="14"/>
        <v>22.225688600912779</v>
      </c>
      <c r="R27" s="11"/>
      <c r="S27" s="40">
        <f t="shared" ref="S27:S34" si="15">IF(O9&gt;0,(S9/O9)*100,0)</f>
        <v>21.028058153798533</v>
      </c>
      <c r="T27" s="40">
        <f t="shared" ref="T27:T34" si="16">IF(O9&gt;0,(T9/O9)*100,0)</f>
        <v>41.938934967820934</v>
      </c>
      <c r="U27" s="40">
        <f t="shared" ref="U27:U34" si="17">IF(O9&gt;0,(U9/O9)*100,0)</f>
        <v>62.966993121619467</v>
      </c>
      <c r="W27" t="str">
        <f>$A$9</f>
        <v>Professional occupations</v>
      </c>
      <c r="X27" s="18">
        <f t="shared" ref="X27:AB27" si="18">X9/X$18*100</f>
        <v>17.951093113146115</v>
      </c>
      <c r="Y27" s="18">
        <f t="shared" si="18"/>
        <v>20.232842224096359</v>
      </c>
      <c r="Z27" s="18">
        <f t="shared" si="18"/>
        <v>21.370396324082183</v>
      </c>
      <c r="AA27" s="18">
        <f t="shared" si="18"/>
        <v>21.324228484431043</v>
      </c>
      <c r="AB27" s="18">
        <f t="shared" si="18"/>
        <v>22.958092747830783</v>
      </c>
      <c r="AC27" s="11"/>
      <c r="AD27" s="40">
        <f t="shared" ref="AD27:AD34" si="19">IF(Z9&gt;0,(AD9/Z9)*100,0)</f>
        <v>16.658019187567653</v>
      </c>
      <c r="AE27" s="40">
        <f t="shared" ref="AE27:AE34" si="20">IF(Z9&gt;0,(AE9/Z9)*100,0)</f>
        <v>59.150867543032248</v>
      </c>
      <c r="AF27" s="40">
        <f t="shared" ref="AF27:AF34" si="21">IF(Z9&gt;0,(AF9/Z9)*100,0)</f>
        <v>75.808886730599909</v>
      </c>
    </row>
    <row r="28" spans="1:32" x14ac:dyDescent="0.2">
      <c r="A28" t="str">
        <f>$A$10</f>
        <v>Associate professional occupations</v>
      </c>
      <c r="B28" s="18">
        <f t="shared" si="8"/>
        <v>11.213700755252592</v>
      </c>
      <c r="C28" s="18">
        <f t="shared" si="8"/>
        <v>11.593781354437528</v>
      </c>
      <c r="D28" s="18">
        <f t="shared" si="8"/>
        <v>12.314934172700593</v>
      </c>
      <c r="E28" s="18">
        <f t="shared" si="8"/>
        <v>12.722686054075105</v>
      </c>
      <c r="F28" s="18">
        <f t="shared" si="8"/>
        <v>13.535809861752501</v>
      </c>
      <c r="G28" s="11"/>
      <c r="H28" s="40">
        <f t="shared" si="11"/>
        <v>17.796778037071771</v>
      </c>
      <c r="I28" s="40">
        <f t="shared" si="12"/>
        <v>51.657417495457416</v>
      </c>
      <c r="J28" s="40">
        <f t="shared" si="13"/>
        <v>69.454195532529198</v>
      </c>
      <c r="L28" t="str">
        <f>$A$10</f>
        <v>Associate professional occupations</v>
      </c>
      <c r="M28" s="18">
        <f t="shared" ref="M28:Q28" si="22">M10/M$18*100</f>
        <v>11.428629267898188</v>
      </c>
      <c r="N28" s="18">
        <f t="shared" si="22"/>
        <v>11.565056386897457</v>
      </c>
      <c r="O28" s="18">
        <f t="shared" si="22"/>
        <v>12.412511806884527</v>
      </c>
      <c r="P28" s="18">
        <f t="shared" si="22"/>
        <v>11.668547752958936</v>
      </c>
      <c r="Q28" s="18">
        <f t="shared" si="22"/>
        <v>11.808900880438584</v>
      </c>
      <c r="R28" s="11"/>
      <c r="S28" s="40">
        <f t="shared" si="15"/>
        <v>0.83869444724980236</v>
      </c>
      <c r="T28" s="40">
        <f t="shared" si="16"/>
        <v>37.470829526579138</v>
      </c>
      <c r="U28" s="40">
        <f t="shared" si="17"/>
        <v>38.309523973828938</v>
      </c>
      <c r="W28" t="str">
        <f>$A$10</f>
        <v>Associate professional occupations</v>
      </c>
      <c r="X28" s="18">
        <f t="shared" ref="X28:AB28" si="23">X10/X$18*100</f>
        <v>10.951267646354633</v>
      </c>
      <c r="Y28" s="18">
        <f t="shared" si="23"/>
        <v>11.629310081963624</v>
      </c>
      <c r="Z28" s="18">
        <f t="shared" si="23"/>
        <v>12.197535551386428</v>
      </c>
      <c r="AA28" s="18">
        <f t="shared" si="23"/>
        <v>13.987027102686984</v>
      </c>
      <c r="AB28" s="18">
        <f t="shared" si="23"/>
        <v>15.563811044229675</v>
      </c>
      <c r="AC28" s="11"/>
      <c r="AD28" s="40">
        <f t="shared" si="19"/>
        <v>38.559154729267881</v>
      </c>
      <c r="AE28" s="40">
        <f t="shared" si="20"/>
        <v>69.026554864470654</v>
      </c>
      <c r="AF28" s="40">
        <f t="shared" si="21"/>
        <v>107.58570959373854</v>
      </c>
    </row>
    <row r="29" spans="1:32" x14ac:dyDescent="0.2">
      <c r="A29" t="str">
        <f>$A$11</f>
        <v>Administrative and secretarial occupations</v>
      </c>
      <c r="B29" s="18">
        <f t="shared" si="8"/>
        <v>11.905960702667207</v>
      </c>
      <c r="C29" s="18">
        <f t="shared" si="8"/>
        <v>10.718326808694712</v>
      </c>
      <c r="D29" s="18">
        <f t="shared" si="8"/>
        <v>11.370577726779626</v>
      </c>
      <c r="E29" s="18">
        <f t="shared" si="8"/>
        <v>11.361934086968027</v>
      </c>
      <c r="F29" s="18">
        <f t="shared" si="8"/>
        <v>10.43148450894822</v>
      </c>
      <c r="G29" s="11"/>
      <c r="H29" s="40">
        <f t="shared" si="11"/>
        <v>-1.6793258765467727</v>
      </c>
      <c r="I29" s="40">
        <f t="shared" si="12"/>
        <v>50.897302259056367</v>
      </c>
      <c r="J29" s="40">
        <f t="shared" si="13"/>
        <v>49.21797638250959</v>
      </c>
      <c r="L29" t="str">
        <f>$A$11</f>
        <v>Administrative and secretarial occupations</v>
      </c>
      <c r="M29" s="18">
        <f t="shared" ref="M29:Q29" si="24">M11/M$18*100</f>
        <v>5.9677637771734338</v>
      </c>
      <c r="N29" s="18">
        <f t="shared" si="24"/>
        <v>5.1592409250926536</v>
      </c>
      <c r="O29" s="18">
        <f t="shared" si="24"/>
        <v>6.3301551293839911</v>
      </c>
      <c r="P29" s="18">
        <f t="shared" si="24"/>
        <v>6.6761434699465507</v>
      </c>
      <c r="Q29" s="18">
        <f t="shared" si="24"/>
        <v>7.4197708045317157</v>
      </c>
      <c r="R29" s="11"/>
      <c r="S29" s="40">
        <f t="shared" si="15"/>
        <v>24.237741726891286</v>
      </c>
      <c r="T29" s="40">
        <f t="shared" si="16"/>
        <v>42.825165219894927</v>
      </c>
      <c r="U29" s="40">
        <f t="shared" si="17"/>
        <v>67.062906946786228</v>
      </c>
      <c r="W29" t="str">
        <f>$A$11</f>
        <v>Administrative and secretarial occupations</v>
      </c>
      <c r="X29" s="18">
        <f t="shared" ref="X29:AB29" si="25">X11/X$18*100</f>
        <v>19.15664820440081</v>
      </c>
      <c r="Y29" s="18">
        <f t="shared" si="25"/>
        <v>17.594130841443526</v>
      </c>
      <c r="Z29" s="18">
        <f t="shared" si="25"/>
        <v>17.434863551333525</v>
      </c>
      <c r="AA29" s="18">
        <f t="shared" si="25"/>
        <v>16.982105003846385</v>
      </c>
      <c r="AB29" s="18">
        <f t="shared" si="25"/>
        <v>13.968300299432041</v>
      </c>
      <c r="AC29" s="11"/>
      <c r="AD29" s="40">
        <f t="shared" si="19"/>
        <v>-13.000575710427423</v>
      </c>
      <c r="AE29" s="40">
        <f t="shared" si="20"/>
        <v>54.423421861474274</v>
      </c>
      <c r="AF29" s="40">
        <f t="shared" si="21"/>
        <v>41.422846151046848</v>
      </c>
    </row>
    <row r="30" spans="1:32" x14ac:dyDescent="0.2">
      <c r="A30" t="str">
        <f>$A$12</f>
        <v>Skilled trades occupations</v>
      </c>
      <c r="B30" s="18">
        <f t="shared" si="8"/>
        <v>12.335120622310948</v>
      </c>
      <c r="C30" s="18">
        <f t="shared" si="8"/>
        <v>12.360401619308615</v>
      </c>
      <c r="D30" s="18">
        <f t="shared" si="8"/>
        <v>10.812486989976037</v>
      </c>
      <c r="E30" s="18">
        <f t="shared" si="8"/>
        <v>10.336959039688974</v>
      </c>
      <c r="F30" s="18">
        <f t="shared" si="8"/>
        <v>9.2523056694632135</v>
      </c>
      <c r="G30" s="11"/>
      <c r="H30" s="40">
        <f t="shared" si="11"/>
        <v>-8.2923350436526366</v>
      </c>
      <c r="I30" s="40">
        <f t="shared" si="12"/>
        <v>40.135031790291741</v>
      </c>
      <c r="J30" s="40">
        <f t="shared" si="13"/>
        <v>31.84269674663911</v>
      </c>
      <c r="L30" t="str">
        <f>$A$12</f>
        <v>Skilled trades occupations</v>
      </c>
      <c r="M30" s="18">
        <f t="shared" ref="M30:Q30" si="26">M12/M$18*100</f>
        <v>20.571889851559146</v>
      </c>
      <c r="N30" s="18">
        <f t="shared" si="26"/>
        <v>20.650733935724148</v>
      </c>
      <c r="O30" s="18">
        <f t="shared" si="26"/>
        <v>17.873297328817568</v>
      </c>
      <c r="P30" s="18">
        <f t="shared" si="26"/>
        <v>16.982310045478009</v>
      </c>
      <c r="Q30" s="18">
        <f t="shared" si="26"/>
        <v>15.086587591644014</v>
      </c>
      <c r="R30" s="11"/>
      <c r="S30" s="40">
        <f t="shared" si="15"/>
        <v>-10.53281970222922</v>
      </c>
      <c r="T30" s="40">
        <f t="shared" si="16"/>
        <v>37.596510378015715</v>
      </c>
      <c r="U30" s="40">
        <f t="shared" si="17"/>
        <v>27.063690675786496</v>
      </c>
      <c r="W30" t="str">
        <f>$A$12</f>
        <v>Skilled trades occupations</v>
      </c>
      <c r="X30" s="18">
        <f t="shared" ref="X30:AB30" si="27">X12/X$18*100</f>
        <v>2.2778186408331842</v>
      </c>
      <c r="Y30" s="18">
        <f t="shared" si="27"/>
        <v>2.1064315300567205</v>
      </c>
      <c r="Z30" s="18">
        <f t="shared" si="27"/>
        <v>2.3174111862478552</v>
      </c>
      <c r="AA30" s="18">
        <f t="shared" si="27"/>
        <v>2.3664773200162195</v>
      </c>
      <c r="AB30" s="18">
        <f t="shared" si="27"/>
        <v>2.4007977063246506</v>
      </c>
      <c r="AC30" s="11"/>
      <c r="AD30" s="40">
        <f t="shared" si="19"/>
        <v>12.497750106762776</v>
      </c>
      <c r="AE30" s="40">
        <f t="shared" si="20"/>
        <v>63.690683517405475</v>
      </c>
      <c r="AF30" s="40">
        <f t="shared" si="21"/>
        <v>76.188433624168255</v>
      </c>
    </row>
    <row r="31" spans="1:32" x14ac:dyDescent="0.2">
      <c r="A31" t="str">
        <f>$A$13</f>
        <v>Caring, leisure and other service occupations</v>
      </c>
      <c r="B31" s="18">
        <f t="shared" si="8"/>
        <v>9.7693953968686564</v>
      </c>
      <c r="C31" s="18">
        <f t="shared" si="8"/>
        <v>9.4844175321012454</v>
      </c>
      <c r="D31" s="18">
        <f t="shared" si="8"/>
        <v>9.3257006583399455</v>
      </c>
      <c r="E31" s="18">
        <f t="shared" si="8"/>
        <v>9.165635606170186</v>
      </c>
      <c r="F31" s="18">
        <f t="shared" si="8"/>
        <v>9.4392801111185385</v>
      </c>
      <c r="G31" s="11"/>
      <c r="H31" s="40">
        <f t="shared" si="11"/>
        <v>8.4772493488771001</v>
      </c>
      <c r="I31" s="40">
        <f t="shared" si="12"/>
        <v>57.565753215761227</v>
      </c>
      <c r="J31" s="40">
        <f t="shared" si="13"/>
        <v>66.043002564638329</v>
      </c>
      <c r="L31" t="str">
        <f>$A$13</f>
        <v>Caring, leisure and other service occupations</v>
      </c>
      <c r="M31" s="18">
        <f t="shared" ref="M31:Q31" si="28">M13/M$18*100</f>
        <v>2.770188128031466</v>
      </c>
      <c r="N31" s="18">
        <f t="shared" si="28"/>
        <v>2.6879014461628934</v>
      </c>
      <c r="O31" s="18">
        <f t="shared" si="28"/>
        <v>2.7102782922314432</v>
      </c>
      <c r="P31" s="18">
        <f t="shared" si="28"/>
        <v>2.8284699350859208</v>
      </c>
      <c r="Q31" s="18">
        <f t="shared" si="28"/>
        <v>3.0494153556227146</v>
      </c>
      <c r="R31" s="11"/>
      <c r="S31" s="40">
        <f t="shared" si="15"/>
        <v>19.255964120015882</v>
      </c>
      <c r="T31" s="40">
        <f t="shared" si="16"/>
        <v>48.273847681270531</v>
      </c>
      <c r="U31" s="40">
        <f t="shared" si="17"/>
        <v>67.529811801286428</v>
      </c>
      <c r="W31" t="str">
        <f>$A$13</f>
        <v>Caring, leisure and other service occupations</v>
      </c>
      <c r="X31" s="18">
        <f t="shared" ref="X31:AB31" si="29">X13/X$18*100</f>
        <v>18.315603160428257</v>
      </c>
      <c r="Y31" s="18">
        <f t="shared" si="29"/>
        <v>17.890747941599638</v>
      </c>
      <c r="Z31" s="18">
        <f t="shared" si="29"/>
        <v>17.284916637364692</v>
      </c>
      <c r="AA31" s="18">
        <f t="shared" si="29"/>
        <v>16.766477622177064</v>
      </c>
      <c r="AB31" s="18">
        <f t="shared" si="29"/>
        <v>16.943238582719687</v>
      </c>
      <c r="AC31" s="11"/>
      <c r="AD31" s="40">
        <f t="shared" si="19"/>
        <v>6.4438331006571898</v>
      </c>
      <c r="AE31" s="40">
        <f t="shared" si="20"/>
        <v>59.318681286680153</v>
      </c>
      <c r="AF31" s="40">
        <f t="shared" si="21"/>
        <v>65.762514387337347</v>
      </c>
    </row>
    <row r="32" spans="1:32" x14ac:dyDescent="0.2">
      <c r="A32" t="str">
        <f>$A$14</f>
        <v>Sales and customer service occupations</v>
      </c>
      <c r="B32" s="18">
        <f t="shared" si="8"/>
        <v>8.3626048261020607</v>
      </c>
      <c r="C32" s="18">
        <f t="shared" si="8"/>
        <v>7.5429281673891637</v>
      </c>
      <c r="D32" s="18">
        <f t="shared" si="8"/>
        <v>7.6690144397144122</v>
      </c>
      <c r="E32" s="18">
        <f t="shared" si="8"/>
        <v>7.5424142440273467</v>
      </c>
      <c r="F32" s="18">
        <f t="shared" si="8"/>
        <v>7.3701727662970731</v>
      </c>
      <c r="H32" s="40">
        <f t="shared" si="11"/>
        <v>2.9957665757850416</v>
      </c>
      <c r="I32" s="40">
        <f t="shared" si="12"/>
        <v>46.099283026817304</v>
      </c>
      <c r="J32" s="40">
        <f t="shared" si="13"/>
        <v>49.095049602602344</v>
      </c>
      <c r="L32" t="str">
        <f>$A$14</f>
        <v>Sales and customer service occupations</v>
      </c>
      <c r="M32" s="18">
        <f t="shared" ref="M32:Q32" si="30">M14/M$18*100</f>
        <v>6.2172164191342398</v>
      </c>
      <c r="N32" s="18">
        <f t="shared" si="30"/>
        <v>5.6708506070561722</v>
      </c>
      <c r="O32" s="18">
        <f t="shared" si="30"/>
        <v>6.0100551210079107</v>
      </c>
      <c r="P32" s="18">
        <f t="shared" si="30"/>
        <v>6.1776225911505467</v>
      </c>
      <c r="Q32" s="18">
        <f t="shared" si="30"/>
        <v>6.2440170412655496</v>
      </c>
      <c r="S32" s="40">
        <f t="shared" si="15"/>
        <v>10.119197069799474</v>
      </c>
      <c r="T32" s="40">
        <f t="shared" si="16"/>
        <v>35.380544201090693</v>
      </c>
      <c r="U32" s="40">
        <f t="shared" si="17"/>
        <v>45.499741270890162</v>
      </c>
      <c r="W32" t="str">
        <f>$A$14</f>
        <v>Sales and customer service occupations</v>
      </c>
      <c r="X32" s="18">
        <f t="shared" ref="X32:AB32" si="31">X14/X$18*100</f>
        <v>10.982177922774367</v>
      </c>
      <c r="Y32" s="18">
        <f t="shared" si="31"/>
        <v>9.8584236838239043</v>
      </c>
      <c r="Z32" s="18">
        <f t="shared" si="31"/>
        <v>9.6649588839642924</v>
      </c>
      <c r="AA32" s="18">
        <f t="shared" si="31"/>
        <v>9.1793551536858828</v>
      </c>
      <c r="AB32" s="18">
        <f t="shared" si="31"/>
        <v>8.6926774070915727</v>
      </c>
      <c r="AD32" s="40">
        <f t="shared" si="19"/>
        <v>-2.3336583392662704</v>
      </c>
      <c r="AE32" s="40">
        <f t="shared" si="20"/>
        <v>54.118553209036236</v>
      </c>
      <c r="AF32" s="40">
        <f t="shared" si="21"/>
        <v>51.784894869769957</v>
      </c>
    </row>
    <row r="33" spans="1:32" x14ac:dyDescent="0.2">
      <c r="A33" t="str">
        <f>$A$15</f>
        <v>Process, plant and machine operatives</v>
      </c>
      <c r="B33" s="18">
        <f t="shared" si="8"/>
        <v>8.9562068672162862</v>
      </c>
      <c r="C33" s="18">
        <f t="shared" si="8"/>
        <v>9.2999175915881711</v>
      </c>
      <c r="D33" s="18">
        <f t="shared" si="8"/>
        <v>8.3602869176019841</v>
      </c>
      <c r="E33" s="18">
        <f t="shared" si="8"/>
        <v>8.5654900672684402</v>
      </c>
      <c r="F33" s="18">
        <f t="shared" si="8"/>
        <v>8.1243560493653337</v>
      </c>
      <c r="G33" s="11"/>
      <c r="H33" s="40">
        <f t="shared" si="11"/>
        <v>4.14754262851568</v>
      </c>
      <c r="I33" s="40">
        <f t="shared" si="12"/>
        <v>50.136310659754621</v>
      </c>
      <c r="J33" s="40">
        <f t="shared" si="13"/>
        <v>54.283853288270301</v>
      </c>
      <c r="L33" t="str">
        <f>$A$15</f>
        <v>Process, plant and machine operatives</v>
      </c>
      <c r="M33" s="18">
        <f t="shared" ref="M33:Q33" si="32">M15/M$18*100</f>
        <v>14.327673438893079</v>
      </c>
      <c r="N33" s="18">
        <f t="shared" si="32"/>
        <v>14.815820747799416</v>
      </c>
      <c r="O33" s="18">
        <f t="shared" si="32"/>
        <v>13.496186276840552</v>
      </c>
      <c r="P33" s="18">
        <f t="shared" si="32"/>
        <v>13.56400575833692</v>
      </c>
      <c r="Q33" s="18">
        <f t="shared" si="32"/>
        <v>12.868357119912888</v>
      </c>
      <c r="R33" s="11"/>
      <c r="S33" s="40">
        <f t="shared" si="15"/>
        <v>1.0623639404585097</v>
      </c>
      <c r="T33" s="40">
        <f t="shared" si="16"/>
        <v>47.973341599329146</v>
      </c>
      <c r="U33" s="40">
        <f t="shared" si="17"/>
        <v>49.035705539787656</v>
      </c>
      <c r="W33" t="str">
        <f>$A$15</f>
        <v>Process, plant and machine operatives</v>
      </c>
      <c r="X33" s="18">
        <f t="shared" ref="X33:AB33" si="33">X15/X$18*100</f>
        <v>2.3975113530896452</v>
      </c>
      <c r="Y33" s="18">
        <f t="shared" si="33"/>
        <v>2.4775244931828131</v>
      </c>
      <c r="Z33" s="18">
        <f t="shared" si="33"/>
        <v>2.1811300951842267</v>
      </c>
      <c r="AA33" s="18">
        <f t="shared" si="33"/>
        <v>2.570234450755168</v>
      </c>
      <c r="AB33" s="18">
        <f t="shared" si="33"/>
        <v>2.5532229526902754</v>
      </c>
      <c r="AC33" s="11"/>
      <c r="AD33" s="40">
        <f t="shared" si="19"/>
        <v>27.115508218276833</v>
      </c>
      <c r="AE33" s="40">
        <f t="shared" si="20"/>
        <v>66.238781205101063</v>
      </c>
      <c r="AF33" s="40">
        <f t="shared" si="21"/>
        <v>93.354289423377892</v>
      </c>
    </row>
    <row r="34" spans="1:32" x14ac:dyDescent="0.2">
      <c r="A34" t="str">
        <f>$A$16</f>
        <v>Elementary occupations</v>
      </c>
      <c r="B34" s="18">
        <f t="shared" si="8"/>
        <v>12.081327955794778</v>
      </c>
      <c r="C34" s="18">
        <f t="shared" si="8"/>
        <v>10.959914798907759</v>
      </c>
      <c r="D34" s="18">
        <f t="shared" si="8"/>
        <v>10.058097290135224</v>
      </c>
      <c r="E34" s="18">
        <f t="shared" si="8"/>
        <v>10.268551329558081</v>
      </c>
      <c r="F34" s="18">
        <f t="shared" si="8"/>
        <v>9.6699718696636179</v>
      </c>
      <c r="G34" s="11"/>
      <c r="H34" s="40">
        <f t="shared" si="11"/>
        <v>3.0363913478495879</v>
      </c>
      <c r="I34" s="40">
        <f t="shared" si="12"/>
        <v>50.291970808558517</v>
      </c>
      <c r="J34" s="40">
        <f t="shared" si="13"/>
        <v>53.328362156408105</v>
      </c>
      <c r="L34" t="str">
        <f>$A$16</f>
        <v>Elementary occupations</v>
      </c>
      <c r="M34" s="18">
        <f t="shared" ref="M34:Q34" si="34">M16/M$18*100</f>
        <v>12.193638465078346</v>
      </c>
      <c r="N34" s="18">
        <f t="shared" si="34"/>
        <v>10.55444764059752</v>
      </c>
      <c r="O34" s="18">
        <f t="shared" si="34"/>
        <v>10.106786409790496</v>
      </c>
      <c r="P34" s="18">
        <f t="shared" si="34"/>
        <v>10.650379927608059</v>
      </c>
      <c r="Q34" s="18">
        <f t="shared" si="34"/>
        <v>10.172385602601103</v>
      </c>
      <c r="R34" s="11"/>
      <c r="S34" s="40">
        <f t="shared" si="15"/>
        <v>6.6810148318354763</v>
      </c>
      <c r="T34" s="40">
        <f t="shared" si="16"/>
        <v>41.270628532268653</v>
      </c>
      <c r="U34" s="40">
        <f t="shared" si="17"/>
        <v>47.951643364104122</v>
      </c>
      <c r="W34" t="str">
        <f>$A$16</f>
        <v>Elementary occupations</v>
      </c>
      <c r="X34" s="18">
        <f t="shared" ref="X34:AB34" si="35">X16/X$18*100</f>
        <v>11.944194004834097</v>
      </c>
      <c r="Y34" s="18">
        <f t="shared" si="35"/>
        <v>11.461420402640313</v>
      </c>
      <c r="Z34" s="18">
        <f t="shared" si="35"/>
        <v>9.9995179284983458</v>
      </c>
      <c r="AA34" s="18">
        <f t="shared" si="35"/>
        <v>9.8105833669697251</v>
      </c>
      <c r="AB34" s="18">
        <f t="shared" si="35"/>
        <v>9.0799606672696402</v>
      </c>
      <c r="AC34" s="11"/>
      <c r="AD34" s="40">
        <f t="shared" si="19"/>
        <v>-1.3956051243750338</v>
      </c>
      <c r="AE34" s="40">
        <f t="shared" si="20"/>
        <v>61.26225548101646</v>
      </c>
      <c r="AF34" s="40">
        <f t="shared" si="21"/>
        <v>59.866650356641429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7.1719817357823663</v>
      </c>
      <c r="I36" s="43">
        <f t="shared" si="12"/>
        <v>49.931389888075586</v>
      </c>
      <c r="J36" s="43">
        <f t="shared" si="13"/>
        <v>57.103371623857946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5.9930554155707787</v>
      </c>
      <c r="T36" s="43">
        <f t="shared" ref="T36" si="37">IF(O18&gt;0,(T18/O18)*100,0)</f>
        <v>41.729732512596961</v>
      </c>
      <c r="U36" s="43">
        <f t="shared" ref="U36" si="38">IF(O18&gt;0,(U18/O18)*100,0)</f>
        <v>47.722787928167747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8.5903838704659403</v>
      </c>
      <c r="AE36" s="43">
        <f t="shared" ref="AE36" si="40">IF(Z18&gt;0,(AE18/Z18)*100,0)</f>
        <v>59.79905348153347</v>
      </c>
      <c r="AF36" s="43">
        <f t="shared" ref="AF36" si="41">IF(Z18&gt;0,(AF18/Z18)*100,0)</f>
        <v>68.389437351999419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Stoke-on-Trent and Staffordshire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Stoke-on-Trent and Staffordshire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Stoke-on-Trent and Staffordshire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2.9609019323285635</v>
      </c>
      <c r="C46" s="18">
        <f t="shared" si="42"/>
        <v>3.0639405874555825</v>
      </c>
      <c r="D46" s="18">
        <f t="shared" si="42"/>
        <v>-1.0272075385337809</v>
      </c>
      <c r="E46" s="18">
        <f t="shared" si="42"/>
        <v>1.0646945876953362</v>
      </c>
      <c r="F46" s="18">
        <f>IF(F$6-D$6 &lt;&gt; 0,(EXP(LN(F8/D8)/(F$6-D$6))-1)*100,0)</f>
        <v>0.36252672050565149</v>
      </c>
      <c r="H46" s="18">
        <f>IF($F$6-$D$6 &lt;&gt; 0,(EXP(LN(1+(H26/100))/($F$6-$D$6))-1)*100,0)</f>
        <v>0.36252672050565149</v>
      </c>
      <c r="I46" s="18">
        <f>IF($F$6-$D$6 &lt;&gt; 0,(EXP(LN(1+(I26/100))/($F$6-$D$6))-1)*100,0)</f>
        <v>2.8393949481736014</v>
      </c>
      <c r="J46" s="18">
        <f>IF($F$6-$D$6 &lt;&gt; 0,(EXP(LN(1+(J26/100))/($F$6-$D$6))-1)*100,0)</f>
        <v>3.0864776665064042</v>
      </c>
      <c r="L46" t="str">
        <f>$A$8</f>
        <v>Managers, directors and senior officials</v>
      </c>
      <c r="M46" s="18">
        <f t="shared" ref="M46:M54" si="43">IF(N$6-M$6 &lt;&gt; 0,(EXP(LN(N8/M8)/(N$6-M$6))-1)*100,0)</f>
        <v>2.70032654108181</v>
      </c>
      <c r="N46" s="18">
        <f t="shared" ref="N46:N54" si="44">IF(O$6-N$6 &lt;&gt; 0,(EXP(LN(O8/N8)/(O$6-N$6))-1)*100,0)</f>
        <v>-0.50442390000282611</v>
      </c>
      <c r="O46" s="18">
        <f t="shared" ref="O46:O54" si="45">IF(P$6-O$6 &lt;&gt; 0,(EXP(LN(P8/O8)/(P$6-O$6))-1)*100,0)</f>
        <v>-1.1691049370810891</v>
      </c>
      <c r="P46" s="18">
        <f t="shared" ref="P46:P54" si="46">IF(Q$6-P$6 &lt;&gt; 0,(EXP(LN(Q8/P8)/(Q$6-P$6))-1)*100,0)</f>
        <v>0.75805493780745081</v>
      </c>
      <c r="Q46" s="18">
        <f>IF(Q$6-O$6 &lt;&gt; 0,(EXP(LN(Q8/O8)/(Q$6-O$6))-1)*100,0)</f>
        <v>0.1115286718831543</v>
      </c>
      <c r="S46" s="18">
        <f>IF($F$6-$D$6 &lt;&gt; 0,(EXP(LN(1+(S26/100))/($F$6-$D$6))-1)*100,0)</f>
        <v>0.1115286718831543</v>
      </c>
      <c r="T46" s="18">
        <f>IF($F$6-$D$6 &lt;&gt; 0,(EXP(LN(1+(T26/100))/($F$6-$D$6))-1)*100,0)</f>
        <v>2.5832626835095018</v>
      </c>
      <c r="U46" s="18">
        <f>IF($F$6-$D$6 &lt;&gt; 0,(EXP(LN(1+(U26/100))/($F$6-$D$6))-1)*100,0)</f>
        <v>2.6614955423620579</v>
      </c>
      <c r="W46" t="str">
        <f>$A$8</f>
        <v>Managers, directors and senior officials</v>
      </c>
      <c r="X46" s="18">
        <f t="shared" ref="X46:X54" si="47">IF(Y$6-X$6 &lt;&gt; 0,(EXP(LN(Y8/X8)/(Y$6-X$6))-1)*100,0)</f>
        <v>3.505672768490653</v>
      </c>
      <c r="Y46" s="18">
        <f t="shared" ref="Y46:Y54" si="48">IF(Z$6-Y$6 &lt;&gt; 0,(EXP(LN(Z8/Y8)/(Z$6-Y$6))-1)*100,0)</f>
        <v>10.379956740188344</v>
      </c>
      <c r="Z46" s="18">
        <f t="shared" ref="Z46:Z54" si="49">IF(AA$6-Z$6 &lt;&gt; 0,(EXP(LN(AA8/Z8)/(AA$6-Z$6))-1)*100,0)</f>
        <v>-0.76709256129574577</v>
      </c>
      <c r="AA46" s="18">
        <f t="shared" ref="AA46:AA54" si="50">IF(AB$6-AA$6 &lt;&gt; 0,(EXP(LN(AB8/AA8)/(AB$6-AA$6))-1)*100,0)</f>
        <v>1.5995603057859187</v>
      </c>
      <c r="AB46" s="18">
        <f>IF(AB$6-Z$6 &lt;&gt; 0,(EXP(LN(AB8/Z8)/(AB$6-Z$6))-1)*100,0)</f>
        <v>0.80447009037540873</v>
      </c>
      <c r="AD46" s="18">
        <f>IF($F$6-$D$6 &lt;&gt; 0,(EXP(LN(1+(AD26/100))/($F$6-$D$6))-1)*100,0)</f>
        <v>0.80447009037540873</v>
      </c>
      <c r="AE46" s="18">
        <f>IF($F$6-$D$6 &lt;&gt; 0,(EXP(LN(1+(AE26/100))/($F$6-$D$6))-1)*100,0)</f>
        <v>3.2904657952601335</v>
      </c>
      <c r="AF46" s="18">
        <f>IF($F$6-$D$6 &lt;&gt; 0,(EXP(LN(1+(AF26/100))/($F$6-$D$6))-1)*100,0)</f>
        <v>3.8126827903636196</v>
      </c>
    </row>
    <row r="47" spans="1:32" x14ac:dyDescent="0.2">
      <c r="A47" t="str">
        <f>$A$9</f>
        <v>Professional occupations</v>
      </c>
      <c r="B47" s="18">
        <f t="shared" si="42"/>
        <v>3.5139334902229535</v>
      </c>
      <c r="C47" s="18">
        <f t="shared" si="42"/>
        <v>4.8954748759749034</v>
      </c>
      <c r="D47" s="18">
        <f t="shared" si="42"/>
        <v>1.3960138884925755</v>
      </c>
      <c r="E47" s="18">
        <f t="shared" si="42"/>
        <v>1.0470016980345775</v>
      </c>
      <c r="F47" s="18">
        <f>IF(F$6-D$6 &lt;&gt; 0,(EXP(LN(F9/D9)/(F$6-D$6))-1)*100,0)</f>
        <v>1.1632054097505451</v>
      </c>
      <c r="H47" s="18">
        <f t="shared" ref="H47:J56" si="51">IF($F$6-$D$6 &lt;&gt; 0,(EXP(LN(1+(H27/100))/($F$6-$D$6))-1)*100,0)</f>
        <v>1.1632054097505451</v>
      </c>
      <c r="I47" s="18">
        <f t="shared" si="51"/>
        <v>2.7468743650359784</v>
      </c>
      <c r="J47" s="18">
        <f t="shared" si="51"/>
        <v>3.5639488641798334</v>
      </c>
      <c r="L47" t="str">
        <f>$A$9</f>
        <v>Professional occupations</v>
      </c>
      <c r="M47" s="18">
        <f t="shared" si="43"/>
        <v>3.380466722974429</v>
      </c>
      <c r="N47" s="18">
        <f t="shared" si="44"/>
        <v>5.510543757199482</v>
      </c>
      <c r="O47" s="18">
        <f t="shared" si="45"/>
        <v>2.0485336609689986</v>
      </c>
      <c r="P47" s="18">
        <f t="shared" si="46"/>
        <v>0.89861902046308728</v>
      </c>
      <c r="Q47" s="18">
        <f>IF(Q$6-O$6 &lt;&gt; 0,(EXP(LN(Q9/O9)/(Q$6-O$6))-1)*100,0)</f>
        <v>1.2804769095975388</v>
      </c>
      <c r="S47" s="18">
        <f t="shared" ref="S47:U47" si="52">IF($F$6-$D$6 &lt;&gt; 0,(EXP(LN(1+(S27/100))/($F$6-$D$6))-1)*100,0)</f>
        <v>1.2804769095975388</v>
      </c>
      <c r="T47" s="18">
        <f t="shared" si="52"/>
        <v>2.362315847027574</v>
      </c>
      <c r="U47" s="18">
        <f t="shared" si="52"/>
        <v>3.3094327265418499</v>
      </c>
      <c r="W47" t="str">
        <f>$A$9</f>
        <v>Professional occupations</v>
      </c>
      <c r="X47" s="18">
        <f t="shared" si="47"/>
        <v>3.6593924821328727</v>
      </c>
      <c r="Y47" s="18">
        <f t="shared" si="48"/>
        <v>4.22964106699526</v>
      </c>
      <c r="Z47" s="18">
        <f t="shared" si="49"/>
        <v>0.66111886707882483</v>
      </c>
      <c r="AA47" s="18">
        <f t="shared" si="50"/>
        <v>1.2186599047767421</v>
      </c>
      <c r="AB47" s="18">
        <f>IF(AB$6-Z$6 &lt;&gt; 0,(EXP(LN(AB9/Z9)/(AB$6-Z$6))-1)*100,0)</f>
        <v>1.0324706114797744</v>
      </c>
      <c r="AD47" s="18">
        <f t="shared" ref="AD47:AF47" si="53">IF($F$6-$D$6 &lt;&gt; 0,(EXP(LN(1+(AD27/100))/($F$6-$D$6))-1)*100,0)</f>
        <v>1.0324706114797744</v>
      </c>
      <c r="AE47" s="18">
        <f t="shared" si="53"/>
        <v>3.146366542603074</v>
      </c>
      <c r="AF47" s="18">
        <f t="shared" si="53"/>
        <v>3.8331560875390469</v>
      </c>
    </row>
    <row r="48" spans="1:32" x14ac:dyDescent="0.2">
      <c r="A48" t="str">
        <f>$A$10</f>
        <v>Associate professional occupations</v>
      </c>
      <c r="B48" s="18">
        <f t="shared" si="42"/>
        <v>1.6266172505256193</v>
      </c>
      <c r="C48" s="18">
        <f t="shared" si="42"/>
        <v>3.2390971926997247</v>
      </c>
      <c r="D48" s="18">
        <f t="shared" si="42"/>
        <v>1.3285976387104936</v>
      </c>
      <c r="E48" s="18">
        <f t="shared" si="42"/>
        <v>0.98278062510757103</v>
      </c>
      <c r="F48" s="18">
        <f t="shared" ref="F48:F56" si="54">IF(F$6-D$6 &lt;&gt; 0,(EXP(LN(F10/D10)/(F$6-D$6))-1)*100,0)</f>
        <v>1.0979216288072857</v>
      </c>
      <c r="H48" s="18">
        <f t="shared" si="51"/>
        <v>1.0979216288072857</v>
      </c>
      <c r="I48" s="18">
        <f t="shared" si="51"/>
        <v>2.8152597597379758</v>
      </c>
      <c r="J48" s="18">
        <f t="shared" si="51"/>
        <v>3.5786282394240754</v>
      </c>
      <c r="L48" t="str">
        <f>$A$10</f>
        <v>Associate professional occupations</v>
      </c>
      <c r="M48" s="18">
        <f t="shared" si="43"/>
        <v>1.2288822584754833</v>
      </c>
      <c r="N48" s="18">
        <f t="shared" si="44"/>
        <v>3.0243982301406236</v>
      </c>
      <c r="O48" s="18">
        <f t="shared" si="45"/>
        <v>-0.59417905089066414</v>
      </c>
      <c r="P48" s="18">
        <f>IF(Q$6-P$6 &lt;&gt; 0,(EXP(LN(Q10/P10)/(Q$6-P$6))-1)*100,0)</f>
        <v>0.38222397371074912</v>
      </c>
      <c r="Q48" s="18">
        <f t="shared" ref="Q48:Q54" si="55">IF(Q$6-O$6 &lt;&gt; 0,(EXP(LN(Q10/O10)/(Q$6-O$6))-1)*100,0)</f>
        <v>5.5695300564240213E-2</v>
      </c>
      <c r="S48" s="18">
        <f t="shared" ref="S48:U48" si="56">IF($F$6-$D$6 &lt;&gt; 0,(EXP(LN(1+(S28/100))/($F$6-$D$6))-1)*100,0)</f>
        <v>5.5695300564240213E-2</v>
      </c>
      <c r="T48" s="18">
        <f t="shared" si="56"/>
        <v>2.1442765636043859</v>
      </c>
      <c r="U48" s="18">
        <f t="shared" si="56"/>
        <v>2.1857034802229114</v>
      </c>
      <c r="W48" t="str">
        <f>$A$10</f>
        <v>Associate professional occupations</v>
      </c>
      <c r="X48" s="18">
        <f t="shared" si="47"/>
        <v>2.1267590064887099</v>
      </c>
      <c r="Y48" s="18">
        <f t="shared" si="48"/>
        <v>3.5031822672343393</v>
      </c>
      <c r="Z48" s="18">
        <f t="shared" si="49"/>
        <v>3.4999804960870406</v>
      </c>
      <c r="AA48" s="18">
        <f t="shared" si="50"/>
        <v>1.5531475571193276</v>
      </c>
      <c r="AB48" s="18">
        <f t="shared" ref="AB48:AB54" si="57">IF(AB$6-Z$6 &lt;&gt; 0,(EXP(LN(AB10/Z10)/(AB$6-Z$6))-1)*100,0)</f>
        <v>2.1979885990395021</v>
      </c>
      <c r="AD48" s="18">
        <f t="shared" ref="AD48:AF48" si="58">IF($F$6-$D$6 &lt;&gt; 0,(EXP(LN(1+(AD28/100))/($F$6-$D$6))-1)*100,0)</f>
        <v>2.1979885990395021</v>
      </c>
      <c r="AE48" s="18">
        <f t="shared" si="58"/>
        <v>3.5611813677028925</v>
      </c>
      <c r="AF48" s="18">
        <f t="shared" si="58"/>
        <v>4.9896521589020582</v>
      </c>
    </row>
    <row r="49" spans="1:32" x14ac:dyDescent="0.2">
      <c r="A49" t="str">
        <f>$A$11</f>
        <v>Administrative and secretarial occupations</v>
      </c>
      <c r="B49" s="18">
        <f t="shared" si="42"/>
        <v>-1.8299365810617862</v>
      </c>
      <c r="C49" s="18">
        <f t="shared" si="42"/>
        <v>3.1080908634920634</v>
      </c>
      <c r="D49" s="18">
        <f t="shared" si="42"/>
        <v>0.65529727828614881</v>
      </c>
      <c r="E49" s="18">
        <f t="shared" si="42"/>
        <v>-0.49471066903166161</v>
      </c>
      <c r="F49" s="18">
        <f t="shared" si="54"/>
        <v>-0.11284204763495342</v>
      </c>
      <c r="H49" s="18">
        <f t="shared" si="51"/>
        <v>-0.11284204763495342</v>
      </c>
      <c r="I49" s="18">
        <f t="shared" si="51"/>
        <v>2.7808247669860231</v>
      </c>
      <c r="J49" s="18">
        <f t="shared" si="51"/>
        <v>2.7041698105321865</v>
      </c>
      <c r="L49" t="str">
        <f>$A$11</f>
        <v>Administrative and secretarial occupations</v>
      </c>
      <c r="M49" s="18">
        <f t="shared" si="43"/>
        <v>-2.6783226769282131</v>
      </c>
      <c r="N49" s="18">
        <f t="shared" si="44"/>
        <v>17.775975662869303</v>
      </c>
      <c r="O49" s="18">
        <f t="shared" si="45"/>
        <v>1.7191333319118263</v>
      </c>
      <c r="P49" s="18">
        <f t="shared" si="46"/>
        <v>1.3267304304635408</v>
      </c>
      <c r="Q49" s="18">
        <f t="shared" si="55"/>
        <v>1.4573629111889419</v>
      </c>
      <c r="S49" s="18">
        <f t="shared" ref="S49:U49" si="59">IF($F$6-$D$6 &lt;&gt; 0,(EXP(LN(1+(S29/100))/($F$6-$D$6))-1)*100,0)</f>
        <v>1.4573629111889419</v>
      </c>
      <c r="T49" s="18">
        <f t="shared" si="59"/>
        <v>2.4048004617811092</v>
      </c>
      <c r="U49" s="18">
        <f t="shared" si="59"/>
        <v>3.4805358474389037</v>
      </c>
      <c r="W49" t="str">
        <f>$A$11</f>
        <v>Administrative and secretarial occupations</v>
      </c>
      <c r="X49" s="18">
        <f t="shared" si="47"/>
        <v>-1.5129262696931045</v>
      </c>
      <c r="Y49" s="18">
        <f t="shared" si="48"/>
        <v>-2.2118351048738827</v>
      </c>
      <c r="Z49" s="18">
        <f t="shared" si="49"/>
        <v>0.17611776662243006</v>
      </c>
      <c r="AA49" s="18">
        <f t="shared" si="50"/>
        <v>-1.469760288399502</v>
      </c>
      <c r="AB49" s="18">
        <f t="shared" si="57"/>
        <v>-0.92416103623520485</v>
      </c>
      <c r="AD49" s="18">
        <f t="shared" ref="AD49:AF49" si="60">IF($F$6-$D$6 &lt;&gt; 0,(EXP(LN(1+(AD29/100))/($F$6-$D$6))-1)*100,0)</f>
        <v>-0.92416103623520485</v>
      </c>
      <c r="AE49" s="18">
        <f t="shared" si="60"/>
        <v>2.9392211763659359</v>
      </c>
      <c r="AF49" s="18">
        <f t="shared" si="60"/>
        <v>2.3374610762014081</v>
      </c>
    </row>
    <row r="50" spans="1:32" x14ac:dyDescent="0.2">
      <c r="A50" t="str">
        <f>$A$12</f>
        <v>Skilled trades occupations</v>
      </c>
      <c r="B50" s="18">
        <f t="shared" si="42"/>
        <v>0.83486691250547196</v>
      </c>
      <c r="C50" s="18">
        <f t="shared" si="42"/>
        <v>-14.978213783381245</v>
      </c>
      <c r="D50" s="18">
        <f t="shared" si="42"/>
        <v>-0.23088301252213173</v>
      </c>
      <c r="E50" s="18">
        <f t="shared" si="42"/>
        <v>-0.74726126550419547</v>
      </c>
      <c r="F50" s="18">
        <f t="shared" si="54"/>
        <v>-0.57543282586809408</v>
      </c>
      <c r="H50" s="18">
        <f t="shared" si="51"/>
        <v>-0.57543282586809408</v>
      </c>
      <c r="I50" s="18">
        <f t="shared" si="51"/>
        <v>2.2750689821575021</v>
      </c>
      <c r="J50" s="18">
        <f t="shared" si="51"/>
        <v>1.8600156363988374</v>
      </c>
      <c r="L50" t="str">
        <f>$A$12</f>
        <v>Skilled trades occupations</v>
      </c>
      <c r="M50" s="18">
        <f t="shared" si="43"/>
        <v>1.0255827643805837</v>
      </c>
      <c r="N50" s="18">
        <f t="shared" si="44"/>
        <v>-16.919834073462702</v>
      </c>
      <c r="O50" s="18">
        <f t="shared" si="45"/>
        <v>-0.38177326837690595</v>
      </c>
      <c r="P50" s="18">
        <f t="shared" si="46"/>
        <v>-0.91749642226881534</v>
      </c>
      <c r="Q50" s="18">
        <f t="shared" si="55"/>
        <v>-0.73924291535133468</v>
      </c>
      <c r="S50" s="18">
        <f t="shared" ref="S50:U50" si="61">IF($F$6-$D$6 &lt;&gt; 0,(EXP(LN(1+(S30/100))/($F$6-$D$6))-1)*100,0)</f>
        <v>-0.73924291535133468</v>
      </c>
      <c r="T50" s="18">
        <f t="shared" si="61"/>
        <v>2.1504995108503788</v>
      </c>
      <c r="U50" s="18">
        <f t="shared" si="61"/>
        <v>1.609605303491346</v>
      </c>
      <c r="W50" t="str">
        <f>$A$12</f>
        <v>Skilled trades occupations</v>
      </c>
      <c r="X50" s="18">
        <f t="shared" si="47"/>
        <v>-1.3438390761837393</v>
      </c>
      <c r="Y50" s="18">
        <f t="shared" si="48"/>
        <v>8.5653689951301395</v>
      </c>
      <c r="Z50" s="18">
        <f t="shared" si="49"/>
        <v>1.1275422978330729</v>
      </c>
      <c r="AA50" s="18">
        <f t="shared" si="50"/>
        <v>0.61892135458889719</v>
      </c>
      <c r="AB50" s="18">
        <f t="shared" si="57"/>
        <v>0.78817679745495361</v>
      </c>
      <c r="AD50" s="18">
        <f t="shared" ref="AD50:AF50" si="62">IF($F$6-$D$6 &lt;&gt; 0,(EXP(LN(1+(AD30/100))/($F$6-$D$6))-1)*100,0)</f>
        <v>0.78817679745495361</v>
      </c>
      <c r="AE50" s="18">
        <f t="shared" si="62"/>
        <v>3.3399540604017064</v>
      </c>
      <c r="AF50" s="18">
        <f t="shared" si="62"/>
        <v>3.8480851406530681</v>
      </c>
    </row>
    <row r="51" spans="1:32" x14ac:dyDescent="0.2">
      <c r="A51" t="str">
        <f>$A$13</f>
        <v>Caring, leisure and other service occupations</v>
      </c>
      <c r="B51" s="18">
        <f t="shared" si="42"/>
        <v>4.0114104722510646E-2</v>
      </c>
      <c r="C51" s="18">
        <f t="shared" si="42"/>
        <v>-4.4329862330729997</v>
      </c>
      <c r="D51" s="18">
        <f t="shared" si="42"/>
        <v>0.32263077714995703</v>
      </c>
      <c r="E51" s="18">
        <f t="shared" si="42"/>
        <v>0.65478147741766524</v>
      </c>
      <c r="F51" s="18">
        <f t="shared" si="54"/>
        <v>0.54394256867580371</v>
      </c>
      <c r="H51" s="18">
        <f t="shared" si="51"/>
        <v>0.54394256867580371</v>
      </c>
      <c r="I51" s="18">
        <f t="shared" si="51"/>
        <v>3.0775581939506802</v>
      </c>
      <c r="J51" s="18">
        <f t="shared" si="51"/>
        <v>3.4382994140514045</v>
      </c>
      <c r="L51" t="str">
        <f>$A$13</f>
        <v>Caring, leisure and other service occupations</v>
      </c>
      <c r="M51" s="18">
        <f t="shared" si="43"/>
        <v>0.17101132092049998</v>
      </c>
      <c r="N51" s="18">
        <f t="shared" si="44"/>
        <v>-3.2103961949830007</v>
      </c>
      <c r="O51" s="18">
        <f t="shared" si="45"/>
        <v>1.5051145592926085</v>
      </c>
      <c r="P51" s="18">
        <f t="shared" si="46"/>
        <v>1.0192286217191038</v>
      </c>
      <c r="Q51" s="18">
        <f t="shared" si="55"/>
        <v>1.1809316223718724</v>
      </c>
      <c r="S51" s="18">
        <f t="shared" ref="S51:U51" si="63">IF($F$6-$D$6 &lt;&gt; 0,(EXP(LN(1+(S31/100))/($F$6-$D$6))-1)*100,0)</f>
        <v>1.1809316223718724</v>
      </c>
      <c r="T51" s="18">
        <f t="shared" si="63"/>
        <v>2.6607195331050493</v>
      </c>
      <c r="U51" s="18">
        <f t="shared" si="63"/>
        <v>3.4997911343370713</v>
      </c>
      <c r="W51" t="str">
        <f>$A$13</f>
        <v>Caring, leisure and other service occupations</v>
      </c>
      <c r="X51" s="18">
        <f t="shared" si="47"/>
        <v>1.5884121734677237E-2</v>
      </c>
      <c r="Y51" s="18">
        <f t="shared" si="48"/>
        <v>-4.6601744501855835</v>
      </c>
      <c r="Z51" s="18">
        <f t="shared" si="49"/>
        <v>9.3185731760625501E-2</v>
      </c>
      <c r="AA51" s="18">
        <f t="shared" si="50"/>
        <v>0.57957461507884833</v>
      </c>
      <c r="AB51" s="18">
        <f t="shared" si="57"/>
        <v>0.4171829374364</v>
      </c>
      <c r="AD51" s="18">
        <f t="shared" ref="AD51:AF51" si="64">IF($F$6-$D$6 &lt;&gt; 0,(EXP(LN(1+(AD31/100))/($F$6-$D$6))-1)*100,0)</f>
        <v>0.4171829374364</v>
      </c>
      <c r="AE51" s="18">
        <f t="shared" si="64"/>
        <v>3.1536136981141549</v>
      </c>
      <c r="AF51" s="18">
        <f t="shared" si="64"/>
        <v>3.4266413430880105</v>
      </c>
    </row>
    <row r="52" spans="1:32" x14ac:dyDescent="0.2">
      <c r="A52" t="str">
        <f>$A$14</f>
        <v>Sales and customer service occupations</v>
      </c>
      <c r="B52" s="18">
        <f t="shared" si="42"/>
        <v>-1.782690468300796</v>
      </c>
      <c r="C52" s="18">
        <f t="shared" si="42"/>
        <v>-1.181833240003749</v>
      </c>
      <c r="D52" s="18">
        <f t="shared" si="42"/>
        <v>0.33601632651514279</v>
      </c>
      <c r="E52" s="18">
        <f t="shared" si="42"/>
        <v>0.12753172799371271</v>
      </c>
      <c r="F52" s="18">
        <f t="shared" si="54"/>
        <v>0.19697841603498745</v>
      </c>
      <c r="H52" s="18">
        <f t="shared" si="51"/>
        <v>0.19697841603498745</v>
      </c>
      <c r="I52" s="18">
        <f t="shared" si="51"/>
        <v>2.5596521005135431</v>
      </c>
      <c r="J52" s="18">
        <f t="shared" si="51"/>
        <v>2.6985270815111928</v>
      </c>
      <c r="L52" t="str">
        <f>$A$14</f>
        <v>Sales and customer service occupations</v>
      </c>
      <c r="M52" s="18">
        <f t="shared" si="43"/>
        <v>-1.3654439045551303</v>
      </c>
      <c r="N52" s="18">
        <f t="shared" si="44"/>
        <v>1.7321950336455894</v>
      </c>
      <c r="O52" s="18">
        <f t="shared" si="45"/>
        <v>1.1973111103388501</v>
      </c>
      <c r="P52" s="18">
        <f t="shared" si="46"/>
        <v>0.36951302792886942</v>
      </c>
      <c r="Q52" s="18">
        <f t="shared" si="55"/>
        <v>0.64469059342293633</v>
      </c>
      <c r="S52" s="18">
        <f t="shared" ref="S52:U52" si="65">IF($F$6-$D$6 &lt;&gt; 0,(EXP(LN(1+(S32/100))/($F$6-$D$6))-1)*100,0)</f>
        <v>0.64469059342293633</v>
      </c>
      <c r="T52" s="18">
        <f t="shared" si="65"/>
        <v>2.0399922694885886</v>
      </c>
      <c r="U52" s="18">
        <f t="shared" si="65"/>
        <v>2.5315402309425306</v>
      </c>
      <c r="W52" t="str">
        <f>$A$14</f>
        <v>Sales and customer service occupations</v>
      </c>
      <c r="X52" s="18">
        <f t="shared" si="47"/>
        <v>-2.0742489125096908</v>
      </c>
      <c r="Y52" s="18">
        <f t="shared" si="48"/>
        <v>-3.2550971868266831</v>
      </c>
      <c r="Z52" s="18">
        <f t="shared" si="49"/>
        <v>-0.32826097866691661</v>
      </c>
      <c r="AA52" s="18">
        <f t="shared" si="50"/>
        <v>-7.1705744144867634E-2</v>
      </c>
      <c r="AB52" s="18">
        <f t="shared" si="57"/>
        <v>-0.15729744668521173</v>
      </c>
      <c r="AD52" s="18">
        <f t="shared" ref="AD52:AF52" si="66">IF($F$6-$D$6 &lt;&gt; 0,(EXP(LN(1+(AD32/100))/($F$6-$D$6))-1)*100,0)</f>
        <v>-0.15729744668521173</v>
      </c>
      <c r="AE52" s="18">
        <f t="shared" si="66"/>
        <v>2.9256602404398757</v>
      </c>
      <c r="AF52" s="18">
        <f t="shared" si="66"/>
        <v>2.821019003663916</v>
      </c>
    </row>
    <row r="53" spans="1:32" x14ac:dyDescent="0.2">
      <c r="A53" t="str">
        <f>$A$15</f>
        <v>Process, plant and machine operatives</v>
      </c>
      <c r="B53" s="18">
        <f t="shared" si="42"/>
        <v>1.7365907383993351</v>
      </c>
      <c r="C53" s="18">
        <f t="shared" si="42"/>
        <v>-12.626588875855649</v>
      </c>
      <c r="D53" s="18">
        <f t="shared" si="42"/>
        <v>1.1600174748315428</v>
      </c>
      <c r="E53" s="18">
        <f t="shared" si="42"/>
        <v>-0.17014165361765032</v>
      </c>
      <c r="F53" s="18">
        <f t="shared" si="54"/>
        <v>0.27128990619658122</v>
      </c>
      <c r="H53" s="18">
        <f t="shared" si="51"/>
        <v>0.27128990619658122</v>
      </c>
      <c r="I53" s="18">
        <f t="shared" si="51"/>
        <v>2.7461875139247471</v>
      </c>
      <c r="J53" s="18">
        <f t="shared" si="51"/>
        <v>2.9330160971683616</v>
      </c>
      <c r="L53" t="str">
        <f>$A$15</f>
        <v>Process, plant and machine operatives</v>
      </c>
      <c r="M53" s="18">
        <f t="shared" si="43"/>
        <v>1.7779148788466204</v>
      </c>
      <c r="N53" s="18">
        <f t="shared" si="44"/>
        <v>-12.559322221877679</v>
      </c>
      <c r="O53" s="18">
        <f t="shared" si="45"/>
        <v>0.74320657486564023</v>
      </c>
      <c r="P53" s="18">
        <f t="shared" si="46"/>
        <v>-0.26420351736852199</v>
      </c>
      <c r="Q53" s="18">
        <f t="shared" si="55"/>
        <v>7.047552271646218E-2</v>
      </c>
      <c r="S53" s="18">
        <f t="shared" ref="S53:U53" si="67">IF($F$6-$D$6 &lt;&gt; 0,(EXP(LN(1+(S33/100))/($F$6-$D$6))-1)*100,0)</f>
        <v>7.047552271646218E-2</v>
      </c>
      <c r="T53" s="18">
        <f t="shared" si="67"/>
        <v>2.6468355892720785</v>
      </c>
      <c r="U53" s="18">
        <f t="shared" si="67"/>
        <v>2.6958014465598534</v>
      </c>
      <c r="W53" t="str">
        <f>$A$15</f>
        <v>Process, plant and machine operatives</v>
      </c>
      <c r="X53" s="18">
        <f t="shared" si="47"/>
        <v>1.4335164087269314</v>
      </c>
      <c r="Y53" s="18">
        <f t="shared" si="48"/>
        <v>-13.124128518972034</v>
      </c>
      <c r="Z53" s="18">
        <f t="shared" si="49"/>
        <v>4.0657544856125716</v>
      </c>
      <c r="AA53" s="18">
        <f t="shared" si="50"/>
        <v>0.40744943204988893</v>
      </c>
      <c r="AB53" s="18">
        <f t="shared" si="57"/>
        <v>1.6123672560531821</v>
      </c>
      <c r="AD53" s="18">
        <f t="shared" ref="AD53:AF53" si="68">IF($F$6-$D$6 &lt;&gt; 0,(EXP(LN(1+(AD33/100))/($F$6-$D$6))-1)*100,0)</f>
        <v>1.6123672560531821</v>
      </c>
      <c r="AE53" s="18">
        <f t="shared" si="68"/>
        <v>3.446425772837669</v>
      </c>
      <c r="AF53" s="18">
        <f t="shared" si="68"/>
        <v>4.4937353105718891</v>
      </c>
    </row>
    <row r="54" spans="1:32" x14ac:dyDescent="0.2">
      <c r="A54" t="str">
        <f>$A$16</f>
        <v>Elementary occupations</v>
      </c>
      <c r="B54" s="18">
        <f t="shared" si="42"/>
        <v>-1.6415762932106226</v>
      </c>
      <c r="C54" s="18">
        <f t="shared" si="42"/>
        <v>-10.803900506267382</v>
      </c>
      <c r="D54" s="18">
        <f t="shared" si="42"/>
        <v>1.0884082704364362</v>
      </c>
      <c r="E54" s="18">
        <f t="shared" si="42"/>
        <v>-0.24185039984929713</v>
      </c>
      <c r="F54" s="18">
        <f t="shared" si="54"/>
        <v>0.19961265398495964</v>
      </c>
      <c r="H54" s="18">
        <f t="shared" si="51"/>
        <v>0.19961265398495964</v>
      </c>
      <c r="I54" s="18">
        <f t="shared" si="51"/>
        <v>2.753285842860409</v>
      </c>
      <c r="J54" s="18">
        <f t="shared" si="51"/>
        <v>2.8903946702514505</v>
      </c>
      <c r="L54" t="str">
        <f>$A$16</f>
        <v>Elementary occupations</v>
      </c>
      <c r="M54" s="18">
        <f t="shared" si="43"/>
        <v>-2.6487375162954296</v>
      </c>
      <c r="N54" s="18">
        <f t="shared" si="44"/>
        <v>-8.0809040305685471</v>
      </c>
      <c r="O54" s="18">
        <f t="shared" si="45"/>
        <v>1.7023041217489432</v>
      </c>
      <c r="P54" s="18">
        <f t="shared" si="46"/>
        <v>-0.19706395582528291</v>
      </c>
      <c r="Q54" s="18">
        <f t="shared" si="55"/>
        <v>0.43208431158496818</v>
      </c>
      <c r="S54" s="18">
        <f t="shared" ref="S54:U54" si="69">IF($F$6-$D$6 &lt;&gt; 0,(EXP(LN(1+(S34/100))/($F$6-$D$6))-1)*100,0)</f>
        <v>0.43208431158496818</v>
      </c>
      <c r="T54" s="18">
        <f t="shared" si="69"/>
        <v>2.3301141281873328</v>
      </c>
      <c r="U54" s="18">
        <f t="shared" si="69"/>
        <v>2.6458320717530626</v>
      </c>
      <c r="W54" t="str">
        <f>$A$16</f>
        <v>Elementary occupations</v>
      </c>
      <c r="X54" s="18">
        <f t="shared" si="47"/>
        <v>-0.42792470029351382</v>
      </c>
      <c r="Y54" s="18">
        <f t="shared" si="48"/>
        <v>-13.905346714318856</v>
      </c>
      <c r="Z54" s="18">
        <f t="shared" si="49"/>
        <v>0.32120893196467826</v>
      </c>
      <c r="AA54" s="18">
        <f t="shared" si="50"/>
        <v>-0.30043838293134506</v>
      </c>
      <c r="AB54" s="18">
        <f t="shared" si="57"/>
        <v>-9.3651803284766633E-2</v>
      </c>
      <c r="AD54" s="18">
        <f t="shared" ref="AD54:AF54" si="70">IF($F$6-$D$6 &lt;&gt; 0,(EXP(LN(1+(AD34/100))/($F$6-$D$6))-1)*100,0)</f>
        <v>-9.3651803284766633E-2</v>
      </c>
      <c r="AE54" s="18">
        <f t="shared" si="70"/>
        <v>3.2370331786418127</v>
      </c>
      <c r="AF54" s="18">
        <f t="shared" si="70"/>
        <v>3.1772286158734397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0.78326738499550075</v>
      </c>
      <c r="C56" s="26">
        <f>IF(D$6-C$6 &lt;&gt; 0,(EXP(LN(D18/C18)/(D$6-C$6))-1)*100,0)</f>
        <v>-2.8065027960108235</v>
      </c>
      <c r="D56" s="26">
        <f>IF(E$6-D$6 &lt;&gt; 0,(EXP(LN(E18/D18)/(E$6-D$6))-1)*100,0)</f>
        <v>0.67060740942899155</v>
      </c>
      <c r="E56" s="26">
        <f>IF(F$6-E$6 &lt;&gt; 0,(EXP(LN(F18/E18)/(F$6-E$6))-1)*100,0)</f>
        <v>0.35910546481654482</v>
      </c>
      <c r="F56" s="26">
        <f t="shared" si="54"/>
        <v>0.46283220204645925</v>
      </c>
      <c r="H56" s="26">
        <f t="shared" si="51"/>
        <v>0.46283220204645925</v>
      </c>
      <c r="I56" s="26">
        <f t="shared" ref="I56" si="71">IF($F$6-$D$6 &lt;&gt; 0,(EXP(LN(1+(I36/100))/($F$6-$D$6))-1)*100,0)</f>
        <v>2.7368323483099921</v>
      </c>
      <c r="J56" s="26">
        <f t="shared" ref="J56" si="72">IF($F$6-$D$6 &lt;&gt; 0,(EXP(LN(1+(J36/100))/($F$6-$D$6))-1)*100,0)</f>
        <v>3.0573649063222685</v>
      </c>
      <c r="L56" s="24" t="str">
        <f>$A$18</f>
        <v>All occupations</v>
      </c>
      <c r="M56" s="26">
        <f>IF(N$6-M$6 &lt;&gt; 0,(EXP(LN(N18/M18)/(N$6-M$6))-1)*100,0)</f>
        <v>0.9290159879266513</v>
      </c>
      <c r="N56" s="26">
        <f>IF(O$6-N$6 &lt;&gt; 0,(EXP(LN(O18/N18)/(O$6-N$6))-1)*100,0)</f>
        <v>-4.0095193225189396</v>
      </c>
      <c r="O56" s="26">
        <f>IF(P$6-O$6 &lt;&gt; 0,(EXP(LN(P18/O18)/(P$6-O$6))-1)*100,0)</f>
        <v>0.6422620915407018</v>
      </c>
      <c r="P56" s="26">
        <f>IF(Q$6-P$6 &lt;&gt; 0,(EXP(LN(Q18/P18)/(Q$6-P$6))-1)*100,0)</f>
        <v>0.26227305721708838</v>
      </c>
      <c r="Q56" s="26">
        <f t="shared" ref="Q56" si="73">IF(Q$6-O$6 &lt;&gt; 0,(EXP(LN(Q18/O18)/(Q$6-O$6))-1)*100,0)</f>
        <v>0.38877638921939184</v>
      </c>
      <c r="S56" s="26">
        <f t="shared" ref="S56:U56" si="74">IF($F$6-$D$6 &lt;&gt; 0,(EXP(LN(1+(S36/100))/($F$6-$D$6))-1)*100,0)</f>
        <v>0.38877638921939184</v>
      </c>
      <c r="T56" s="26">
        <f t="shared" si="74"/>
        <v>2.3522508656800056</v>
      </c>
      <c r="U56" s="26">
        <f t="shared" si="74"/>
        <v>2.6352394077796992</v>
      </c>
      <c r="W56" s="24" t="str">
        <f>$A$18</f>
        <v>All occupations</v>
      </c>
      <c r="X56" s="26">
        <f>IF(Y$6-X$6 &lt;&gt; 0,(EXP(LN(Y18/X18)/(Y$6-X$6))-1)*100,0)</f>
        <v>0.60444288419410075</v>
      </c>
      <c r="Y56" s="26">
        <f>IF(Z$6-Y$6 &lt;&gt; 0,(EXP(LN(Z18/Y18)/(Z$6-Y$6))-1)*100,0)</f>
        <v>-1.3185412754257442</v>
      </c>
      <c r="Z56" s="26">
        <f>IF(AA$6-Z$6 &lt;&gt; 0,(EXP(LN(AA18/Z18)/(AA$6-Z$6))-1)*100,0)</f>
        <v>0.70466826886907974</v>
      </c>
      <c r="AA56" s="26">
        <f>IF(AB$6-AA$6 &lt;&gt; 0,(EXP(LN(AB18/AA18)/(AB$6-AA$6))-1)*100,0)</f>
        <v>0.47414871500577327</v>
      </c>
      <c r="AB56" s="26">
        <f t="shared" ref="AB56" si="75">IF(AB$6-Z$6 &lt;&gt; 0,(EXP(LN(AB18/Z18)/(AB$6-Z$6))-1)*100,0)</f>
        <v>0.5509298760882464</v>
      </c>
      <c r="AD56" s="26">
        <f t="shared" ref="AD56:AF56" si="76">IF($F$6-$D$6 &lt;&gt; 0,(EXP(LN(1+(AD36/100))/($F$6-$D$6))-1)*100,0)</f>
        <v>0.5509298760882464</v>
      </c>
      <c r="AE56" s="26">
        <f t="shared" si="76"/>
        <v>3.1743195935474811</v>
      </c>
      <c r="AF56" s="26">
        <f t="shared" si="76"/>
        <v>3.5351117021186873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5.508069464309294</v>
      </c>
      <c r="C64" s="27">
        <f t="shared" si="77"/>
        <v>1.531953214768123</v>
      </c>
      <c r="D64" s="27">
        <f t="shared" si="77"/>
        <v>-2.5928539521365295</v>
      </c>
      <c r="E64" s="27">
        <f t="shared" si="77"/>
        <v>5.4673212475071651</v>
      </c>
      <c r="F64" s="27">
        <f>F8-D8</f>
        <v>2.8744672953706356</v>
      </c>
      <c r="L64" t="str">
        <f>$A$8</f>
        <v>Managers, directors and senior officials</v>
      </c>
      <c r="M64" s="27">
        <f t="shared" ref="M64:M72" si="78">N8-M8</f>
        <v>3.3976254477770063</v>
      </c>
      <c r="N64" s="27">
        <f t="shared" ref="N64:N72" si="79">O8-N8</f>
        <v>-0.16952421918244909</v>
      </c>
      <c r="O64" s="27">
        <f t="shared" ref="O64:O72" si="80">P8-O8</f>
        <v>-1.9094526066322075</v>
      </c>
      <c r="P64" s="27">
        <f t="shared" ref="P64:P72" si="81">Q8-P8</f>
        <v>2.4732347868330393</v>
      </c>
      <c r="Q64" s="27">
        <f>Q8-O8</f>
        <v>0.56378218020083182</v>
      </c>
      <c r="W64" t="str">
        <f>$A$8</f>
        <v>Managers, directors and senior officials</v>
      </c>
      <c r="X64" s="27">
        <f t="shared" ref="X64:X72" si="82">Y8-X8</f>
        <v>2.110444016532238</v>
      </c>
      <c r="Y64" s="27">
        <f t="shared" ref="Y64:Y72" si="83">Z8-Y8</f>
        <v>1.7014774339505401</v>
      </c>
      <c r="Z64" s="27">
        <f t="shared" ref="Z64:Z72" si="84">AA8-Z8</f>
        <v>-0.68340134550422604</v>
      </c>
      <c r="AA64" s="27">
        <f t="shared" ref="AA64:AA72" si="85">AB8-AA8</f>
        <v>2.9940864606740689</v>
      </c>
      <c r="AB64" s="27">
        <f>AB8-Z8</f>
        <v>2.3106851151698429</v>
      </c>
    </row>
    <row r="65" spans="1:31" x14ac:dyDescent="0.2">
      <c r="A65" t="str">
        <f>$A$9</f>
        <v>Professional occupations</v>
      </c>
      <c r="B65" s="27">
        <f t="shared" si="77"/>
        <v>13.204131210021785</v>
      </c>
      <c r="C65" s="27">
        <f t="shared" si="77"/>
        <v>5.0098470098608345</v>
      </c>
      <c r="D65" s="27">
        <f t="shared" si="77"/>
        <v>7.7049773484331752</v>
      </c>
      <c r="E65" s="27">
        <f t="shared" si="77"/>
        <v>12.629552370674901</v>
      </c>
      <c r="F65" s="27">
        <f t="shared" ref="F65:F72" si="86">F9-D9</f>
        <v>20.334529719108076</v>
      </c>
      <c r="L65" t="str">
        <f>$A$9</f>
        <v>Professional occupations</v>
      </c>
      <c r="M65" s="27">
        <f t="shared" si="78"/>
        <v>6.6239911555771513</v>
      </c>
      <c r="N65" s="27">
        <f t="shared" si="79"/>
        <v>2.9313913271699832</v>
      </c>
      <c r="O65" s="27">
        <f t="shared" si="80"/>
        <v>5.989360050760645</v>
      </c>
      <c r="P65" s="27">
        <f t="shared" si="81"/>
        <v>5.8131498635114909</v>
      </c>
      <c r="Q65" s="27">
        <f t="shared" ref="Q65:Q72" si="87">Q9-O9</f>
        <v>11.802509914272136</v>
      </c>
      <c r="W65" t="str">
        <f>$A$9</f>
        <v>Professional occupations</v>
      </c>
      <c r="X65" s="27">
        <f t="shared" si="82"/>
        <v>6.5801400544446267</v>
      </c>
      <c r="Y65" s="27">
        <f t="shared" si="83"/>
        <v>2.0784556826908442</v>
      </c>
      <c r="Z65" s="27">
        <f t="shared" si="84"/>
        <v>1.7156172976724875</v>
      </c>
      <c r="AA65" s="27">
        <f t="shared" si="85"/>
        <v>6.8164025071634526</v>
      </c>
      <c r="AB65" s="27">
        <f t="shared" ref="AB65:AB72" si="88">AB9-Z9</f>
        <v>8.5320198048359401</v>
      </c>
    </row>
    <row r="66" spans="1:31" x14ac:dyDescent="0.2">
      <c r="A66" t="str">
        <f>$A$10</f>
        <v>Associate professional occupations</v>
      </c>
      <c r="B66" s="27">
        <f t="shared" si="77"/>
        <v>3.9367821414902693</v>
      </c>
      <c r="C66" s="27">
        <f t="shared" si="77"/>
        <v>2.0401777485788415</v>
      </c>
      <c r="D66" s="27">
        <f t="shared" si="77"/>
        <v>4.4359988122086236</v>
      </c>
      <c r="E66" s="27">
        <f t="shared" si="77"/>
        <v>7.1365656570671092</v>
      </c>
      <c r="F66" s="27">
        <f t="shared" si="86"/>
        <v>11.572564469275733</v>
      </c>
      <c r="L66" t="str">
        <f>$A$10</f>
        <v>Associate professional occupations</v>
      </c>
      <c r="M66" s="27">
        <f t="shared" si="78"/>
        <v>1.6565245425751129</v>
      </c>
      <c r="N66" s="27">
        <f t="shared" si="79"/>
        <v>1.0507204776065961</v>
      </c>
      <c r="O66" s="27">
        <f t="shared" si="80"/>
        <v>-1.0507870320640293</v>
      </c>
      <c r="P66" s="27">
        <f t="shared" si="81"/>
        <v>1.3509741666147193</v>
      </c>
      <c r="Q66" s="27">
        <f t="shared" si="87"/>
        <v>0.3001871345506899</v>
      </c>
      <c r="W66" t="str">
        <f>$A$10</f>
        <v>Associate professional occupations</v>
      </c>
      <c r="X66" s="27">
        <f t="shared" si="82"/>
        <v>2.2802575989151563</v>
      </c>
      <c r="Y66" s="27">
        <f t="shared" si="83"/>
        <v>0.98945727097226666</v>
      </c>
      <c r="Z66" s="27">
        <f t="shared" si="84"/>
        <v>5.4867858442726032</v>
      </c>
      <c r="AA66" s="27">
        <f t="shared" si="85"/>
        <v>5.7855914904524468</v>
      </c>
      <c r="AB66" s="27">
        <f t="shared" si="88"/>
        <v>11.27237733472505</v>
      </c>
    </row>
    <row r="67" spans="1:31" x14ac:dyDescent="0.2">
      <c r="A67" t="str">
        <f>$A$11</f>
        <v>Administrative and secretarial occupations</v>
      </c>
      <c r="B67" s="27">
        <f t="shared" si="77"/>
        <v>-4.4646441410439124</v>
      </c>
      <c r="C67" s="27">
        <f t="shared" si="77"/>
        <v>1.8098376667145715</v>
      </c>
      <c r="D67" s="27">
        <f t="shared" si="77"/>
        <v>1.9931447005775311</v>
      </c>
      <c r="E67" s="27">
        <f t="shared" si="77"/>
        <v>-3.0014072623575316</v>
      </c>
      <c r="F67" s="27">
        <f t="shared" si="86"/>
        <v>-1.0082625617800005</v>
      </c>
      <c r="L67" t="str">
        <f>$A$11</f>
        <v>Administrative and secretarial occupations</v>
      </c>
      <c r="M67" s="27">
        <f t="shared" si="78"/>
        <v>-1.777809563518538</v>
      </c>
      <c r="N67" s="27">
        <f t="shared" si="79"/>
        <v>2.7549880695115299</v>
      </c>
      <c r="O67" s="27">
        <f t="shared" si="80"/>
        <v>1.6238803468813714</v>
      </c>
      <c r="P67" s="27">
        <f t="shared" si="81"/>
        <v>2.8003236067062183</v>
      </c>
      <c r="Q67" s="27">
        <f t="shared" si="87"/>
        <v>4.4242039535875897</v>
      </c>
      <c r="W67" t="str">
        <f>$A$11</f>
        <v>Administrative and secretarial occupations</v>
      </c>
      <c r="X67" s="27">
        <f t="shared" si="82"/>
        <v>-2.6868345775254596</v>
      </c>
      <c r="Y67" s="27">
        <f t="shared" si="83"/>
        <v>-0.94515040279697615</v>
      </c>
      <c r="Z67" s="27">
        <f t="shared" si="84"/>
        <v>0.369264353696245</v>
      </c>
      <c r="AA67" s="27">
        <f t="shared" si="85"/>
        <v>-5.8017308690637037</v>
      </c>
      <c r="AB67" s="27">
        <f t="shared" si="88"/>
        <v>-5.4324665153674587</v>
      </c>
    </row>
    <row r="68" spans="1:31" x14ac:dyDescent="0.2">
      <c r="A68" t="str">
        <f>$A$12</f>
        <v>Skilled trades occupations</v>
      </c>
      <c r="B68" s="27">
        <f t="shared" si="77"/>
        <v>2.1964467691114464</v>
      </c>
      <c r="C68" s="27">
        <f t="shared" si="77"/>
        <v>-10.057997614721899</v>
      </c>
      <c r="D68" s="27">
        <f t="shared" si="77"/>
        <v>-0.65605203998048722</v>
      </c>
      <c r="E68" s="27">
        <f t="shared" si="77"/>
        <v>-4.0782784242580803</v>
      </c>
      <c r="F68" s="27">
        <f t="shared" si="86"/>
        <v>-4.7343304642385675</v>
      </c>
      <c r="L68" t="str">
        <f>$A$12</f>
        <v>Skilled trades occupations</v>
      </c>
      <c r="M68" s="27">
        <f t="shared" si="78"/>
        <v>2.4809414289095173</v>
      </c>
      <c r="N68" s="27">
        <f t="shared" si="79"/>
        <v>-10.496199037894776</v>
      </c>
      <c r="O68" s="27">
        <f t="shared" si="80"/>
        <v>-0.97632138255601575</v>
      </c>
      <c r="P68" s="27">
        <f t="shared" si="81"/>
        <v>-4.452155130797145</v>
      </c>
      <c r="Q68" s="27">
        <f t="shared" si="87"/>
        <v>-5.4284765133531607</v>
      </c>
      <c r="W68" t="str">
        <f>$A$12</f>
        <v>Skilled trades occupations</v>
      </c>
      <c r="X68" s="27">
        <f t="shared" si="82"/>
        <v>-0.28449465979815347</v>
      </c>
      <c r="Y68" s="27">
        <f t="shared" si="83"/>
        <v>0.4382014231728979</v>
      </c>
      <c r="Z68" s="27">
        <f t="shared" si="84"/>
        <v>0.32026934257556405</v>
      </c>
      <c r="AA68" s="27">
        <f t="shared" si="85"/>
        <v>0.37387670653904692</v>
      </c>
      <c r="AB68" s="27">
        <f t="shared" si="88"/>
        <v>0.69414604911461097</v>
      </c>
    </row>
    <row r="69" spans="1:31" x14ac:dyDescent="0.2">
      <c r="A69" t="str">
        <f>$A$13</f>
        <v>Caring, leisure and other service occupations</v>
      </c>
      <c r="B69" s="27">
        <f t="shared" si="77"/>
        <v>8.259452856276539E-2</v>
      </c>
      <c r="C69" s="27">
        <f t="shared" si="77"/>
        <v>-2.2841570881350393</v>
      </c>
      <c r="D69" s="27">
        <f t="shared" si="77"/>
        <v>0.79949496015074573</v>
      </c>
      <c r="E69" s="27">
        <f t="shared" si="77"/>
        <v>3.3748905950530173</v>
      </c>
      <c r="F69" s="27">
        <f t="shared" si="86"/>
        <v>4.174385555203763</v>
      </c>
      <c r="L69" t="str">
        <f>$A$13</f>
        <v>Caring, leisure and other service occupations</v>
      </c>
      <c r="M69" s="27">
        <f t="shared" si="78"/>
        <v>5.4997672026619426E-2</v>
      </c>
      <c r="N69" s="27">
        <f t="shared" si="79"/>
        <v>-0.25922234764632535</v>
      </c>
      <c r="O69" s="27">
        <f t="shared" si="80"/>
        <v>0.60611474684133526</v>
      </c>
      <c r="P69" s="27">
        <f t="shared" si="81"/>
        <v>0.89878575725364662</v>
      </c>
      <c r="Q69" s="27">
        <f t="shared" si="87"/>
        <v>1.5049005040949819</v>
      </c>
      <c r="W69" t="str">
        <f>$A$13</f>
        <v>Caring, leisure and other service occupations</v>
      </c>
      <c r="X69" s="27">
        <f t="shared" si="82"/>
        <v>2.7596856536170833E-2</v>
      </c>
      <c r="Y69" s="27">
        <f t="shared" si="83"/>
        <v>-2.0249347404887033</v>
      </c>
      <c r="Z69" s="27">
        <f t="shared" si="84"/>
        <v>0.19338021330939625</v>
      </c>
      <c r="AA69" s="27">
        <f t="shared" si="85"/>
        <v>2.4761048377993831</v>
      </c>
      <c r="AB69" s="27">
        <f t="shared" si="88"/>
        <v>2.6694850511087793</v>
      </c>
    </row>
    <row r="70" spans="1:31" x14ac:dyDescent="0.2">
      <c r="A70" t="str">
        <f>$A$14</f>
        <v>Sales and customer service occupations</v>
      </c>
      <c r="B70" s="27">
        <f t="shared" si="77"/>
        <v>-3.057120547234689</v>
      </c>
      <c r="C70" s="27">
        <f t="shared" si="77"/>
        <v>-0.48430069651097796</v>
      </c>
      <c r="D70" s="27">
        <f t="shared" si="77"/>
        <v>0.68492759666771974</v>
      </c>
      <c r="E70" s="27">
        <f t="shared" si="77"/>
        <v>0.52819210703357555</v>
      </c>
      <c r="F70" s="27">
        <f t="shared" si="86"/>
        <v>1.2131197037012953</v>
      </c>
      <c r="L70" t="str">
        <f>$A$14</f>
        <v>Sales and customer service occupations</v>
      </c>
      <c r="M70" s="27">
        <f t="shared" si="78"/>
        <v>-0.9630771900073718</v>
      </c>
      <c r="N70" s="27">
        <f t="shared" si="79"/>
        <v>0.29508386420079091</v>
      </c>
      <c r="O70" s="27">
        <f t="shared" si="80"/>
        <v>1.0626336647222203</v>
      </c>
      <c r="P70" s="27">
        <f t="shared" si="81"/>
        <v>0.69105761288478718</v>
      </c>
      <c r="Q70" s="27">
        <f t="shared" si="87"/>
        <v>1.7536912776070075</v>
      </c>
      <c r="W70" t="str">
        <f>$A$14</f>
        <v>Sales and customer service occupations</v>
      </c>
      <c r="X70" s="27">
        <f t="shared" si="82"/>
        <v>-2.0940433572273172</v>
      </c>
      <c r="Y70" s="27">
        <f t="shared" si="83"/>
        <v>-0.77938456071183637</v>
      </c>
      <c r="Z70" s="27">
        <f t="shared" si="84"/>
        <v>-0.37770606805442597</v>
      </c>
      <c r="AA70" s="27">
        <f t="shared" si="85"/>
        <v>-0.16286550585122583</v>
      </c>
      <c r="AB70" s="27">
        <f t="shared" si="88"/>
        <v>-0.5405715739056518</v>
      </c>
    </row>
    <row r="71" spans="1:31" x14ac:dyDescent="0.2">
      <c r="A71" t="str">
        <f>$A$15</f>
        <v>Process, plant and machine operatives</v>
      </c>
      <c r="B71" s="27">
        <f t="shared" si="77"/>
        <v>3.3623506130685143</v>
      </c>
      <c r="C71" s="27">
        <f t="shared" si="77"/>
        <v>-6.3794620941184803</v>
      </c>
      <c r="D71" s="27">
        <f t="shared" si="77"/>
        <v>2.6205195727599389</v>
      </c>
      <c r="E71" s="27">
        <f t="shared" si="77"/>
        <v>-0.78960462248925722</v>
      </c>
      <c r="F71" s="27">
        <f t="shared" si="86"/>
        <v>1.8309149502706816</v>
      </c>
      <c r="L71" t="str">
        <f>$A$15</f>
        <v>Process, plant and machine operatives</v>
      </c>
      <c r="M71" s="27">
        <f t="shared" si="78"/>
        <v>3.029336790327541</v>
      </c>
      <c r="N71" s="27">
        <f t="shared" si="79"/>
        <v>-5.5897499964606894</v>
      </c>
      <c r="O71" s="27">
        <f t="shared" si="80"/>
        <v>1.4678260645555667</v>
      </c>
      <c r="P71" s="27">
        <f t="shared" si="81"/>
        <v>-1.0543855638532023</v>
      </c>
      <c r="Q71" s="27">
        <f t="shared" si="87"/>
        <v>0.41344050070236449</v>
      </c>
      <c r="W71" t="str">
        <f>$A$15</f>
        <v>Process, plant and machine operatives</v>
      </c>
      <c r="X71" s="27">
        <f t="shared" si="82"/>
        <v>0.33301382274088542</v>
      </c>
      <c r="Y71" s="27">
        <f t="shared" si="83"/>
        <v>-0.7897120976577332</v>
      </c>
      <c r="Z71" s="27">
        <f t="shared" si="84"/>
        <v>1.1526935082043268</v>
      </c>
      <c r="AA71" s="27">
        <f t="shared" si="85"/>
        <v>0.26478094136396102</v>
      </c>
      <c r="AB71" s="27">
        <f t="shared" si="88"/>
        <v>1.4174744495682878</v>
      </c>
    </row>
    <row r="72" spans="1:31" x14ac:dyDescent="0.2">
      <c r="A72" t="str">
        <f>$A$16</f>
        <v>Elementary occupations</v>
      </c>
      <c r="B72" s="27">
        <f t="shared" si="77"/>
        <v>-4.0756100382855749</v>
      </c>
      <c r="C72" s="27">
        <f t="shared" si="77"/>
        <v>-6.4328981464358037</v>
      </c>
      <c r="D72" s="27">
        <f t="shared" si="77"/>
        <v>2.9538430013192141</v>
      </c>
      <c r="E72" s="27">
        <f t="shared" si="77"/>
        <v>-1.3412316682312593</v>
      </c>
      <c r="F72" s="27">
        <f t="shared" si="86"/>
        <v>1.6126113330879548</v>
      </c>
      <c r="L72" t="str">
        <f>$A$16</f>
        <v>Elementary occupations</v>
      </c>
      <c r="M72" s="27">
        <f t="shared" si="78"/>
        <v>-3.5939870105273641</v>
      </c>
      <c r="N72" s="27">
        <f t="shared" si="79"/>
        <v>-2.5620991086448619</v>
      </c>
      <c r="O72" s="27">
        <f t="shared" si="80"/>
        <v>2.5664581959882504</v>
      </c>
      <c r="P72" s="27">
        <f t="shared" si="81"/>
        <v>-0.61937657864876883</v>
      </c>
      <c r="Q72" s="27">
        <f t="shared" si="87"/>
        <v>1.9470816173394816</v>
      </c>
      <c r="W72" t="str">
        <f>$A$16</f>
        <v>Elementary occupations</v>
      </c>
      <c r="X72" s="27">
        <f t="shared" si="82"/>
        <v>-0.48162302775821431</v>
      </c>
      <c r="Y72" s="27">
        <f t="shared" si="83"/>
        <v>-3.8707990377910804</v>
      </c>
      <c r="Z72" s="27">
        <f t="shared" si="84"/>
        <v>0.38738480533099917</v>
      </c>
      <c r="AA72" s="27">
        <f t="shared" si="85"/>
        <v>-0.72185508958245848</v>
      </c>
      <c r="AB72" s="27">
        <f t="shared" si="88"/>
        <v>-0.3344702842514593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16.69299999999987</v>
      </c>
      <c r="C74" s="29">
        <f t="shared" ref="C74" si="89">D18-C18</f>
        <v>-15.246999999999844</v>
      </c>
      <c r="D74" s="29">
        <f>E18-D18</f>
        <v>17.943999999999846</v>
      </c>
      <c r="E74" s="29">
        <f>F18-E18</f>
        <v>19.925999999999704</v>
      </c>
      <c r="F74" s="29">
        <f>F18-D18</f>
        <v>37.86999999999955</v>
      </c>
      <c r="L74" s="24" t="str">
        <f>$A$18</f>
        <v>All occupations</v>
      </c>
      <c r="M74" s="29">
        <f>N18-M18</f>
        <v>10.908543273139628</v>
      </c>
      <c r="N74" s="29">
        <f t="shared" ref="N74" si="90">O18-N18</f>
        <v>-12.044610971340205</v>
      </c>
      <c r="O74" s="29">
        <f>P18-O18</f>
        <v>9.379712048497197</v>
      </c>
      <c r="P74" s="29">
        <f>Q18-P18</f>
        <v>7.9016085205047375</v>
      </c>
      <c r="Q74" s="29">
        <f>Q18-O18</f>
        <v>17.281320569001934</v>
      </c>
      <c r="W74" s="24" t="str">
        <f>$A$18</f>
        <v>All occupations</v>
      </c>
      <c r="X74" s="29">
        <f>Y18-X18</f>
        <v>5.784456726859986</v>
      </c>
      <c r="Y74" s="29">
        <f t="shared" ref="Y74" si="91">Z18-Y18</f>
        <v>-3.2023890286598089</v>
      </c>
      <c r="Z74" s="29">
        <f>AA18-Z18</f>
        <v>8.5642879515029335</v>
      </c>
      <c r="AA74" s="29">
        <f>AB18-AA18</f>
        <v>12.024391479494994</v>
      </c>
      <c r="AB74" s="29">
        <f>AB18-Z18</f>
        <v>20.588679430997928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44.491373117582206</v>
      </c>
      <c r="C80" s="11">
        <f t="shared" si="92"/>
        <v>49.9994425818915</v>
      </c>
      <c r="D80" s="11">
        <f t="shared" si="92"/>
        <v>51.531395796659623</v>
      </c>
      <c r="E80" s="11">
        <f t="shared" si="92"/>
        <v>48.938541844523094</v>
      </c>
      <c r="F80" s="11">
        <f t="shared" si="92"/>
        <v>54.405863092030259</v>
      </c>
      <c r="H80" s="40">
        <f>IF(D$6-B$6 &lt;&gt; 0,(EXP(LN(D8/B8)/(D$6-B$6))-1)*100,0)</f>
        <v>2.9815014189864764</v>
      </c>
      <c r="I80" s="40">
        <f t="shared" ref="I80:I88" si="93">F46</f>
        <v>0.36252672050565149</v>
      </c>
      <c r="L80" t="str">
        <f t="shared" ref="L80:Q88" si="94">L8</f>
        <v>Managers, directors and senior officials</v>
      </c>
      <c r="M80" s="11">
        <f t="shared" si="94"/>
        <v>30.209866025465924</v>
      </c>
      <c r="N80" s="11">
        <f t="shared" si="94"/>
        <v>33.607491473242931</v>
      </c>
      <c r="O80" s="11">
        <f t="shared" si="94"/>
        <v>33.437967254060482</v>
      </c>
      <c r="P80" s="11">
        <f t="shared" si="94"/>
        <v>31.528514647428274</v>
      </c>
      <c r="Q80" s="11">
        <f t="shared" si="94"/>
        <v>34.001749434261313</v>
      </c>
      <c r="S80" s="40">
        <f t="shared" ref="S80:S88" si="95">IF(O$6-M$6 &lt;&gt; 0,(EXP(LN(O8/M8)/(O$6-M$6))-1)*100,0)</f>
        <v>2.0512230063399528</v>
      </c>
      <c r="T80" s="40">
        <f t="shared" ref="T80:T88" si="96">Q46</f>
        <v>0.1115286718831543</v>
      </c>
      <c r="W80" t="str">
        <f t="shared" ref="W80:AB88" si="97">W8</f>
        <v>Managers, directors and senior officials</v>
      </c>
      <c r="X80" s="11">
        <f t="shared" si="97"/>
        <v>14.281507092116275</v>
      </c>
      <c r="Y80" s="11">
        <f t="shared" si="97"/>
        <v>16.391951108648513</v>
      </c>
      <c r="Z80" s="11">
        <f t="shared" si="97"/>
        <v>18.093428542599053</v>
      </c>
      <c r="AA80" s="11">
        <f t="shared" si="97"/>
        <v>17.410027197094827</v>
      </c>
      <c r="AB80" s="11">
        <f t="shared" si="97"/>
        <v>20.404113657768896</v>
      </c>
      <c r="AD80" s="40">
        <f t="shared" ref="AD80:AD88" si="98">IF(Z$6-X$6 &lt;&gt; 0,(EXP(LN(Z8/X8)/(Z$6-X$6))-1)*100,0)</f>
        <v>4.8453963807755684</v>
      </c>
      <c r="AE80" s="40">
        <f t="shared" ref="AE80:AE88" si="99">AB46</f>
        <v>0.80447009037540873</v>
      </c>
    </row>
    <row r="81" spans="1:31" x14ac:dyDescent="0.2">
      <c r="A81" t="str">
        <f t="shared" si="92"/>
        <v>Professional occupations</v>
      </c>
      <c r="B81" s="11">
        <f t="shared" si="92"/>
        <v>89.132151516036572</v>
      </c>
      <c r="C81" s="11">
        <f t="shared" si="92"/>
        <v>102.33628272605836</v>
      </c>
      <c r="D81" s="11">
        <f t="shared" si="92"/>
        <v>107.34612973591919</v>
      </c>
      <c r="E81" s="11">
        <f t="shared" si="92"/>
        <v>115.05110708435237</v>
      </c>
      <c r="F81" s="11">
        <f t="shared" si="92"/>
        <v>127.68065945502727</v>
      </c>
      <c r="H81" s="40">
        <f t="shared" ref="H81:H88" si="100">IF(D$6-B$6 &lt;&gt; 0,(EXP(LN(D9/B9)/(D$6-B$6))-1)*100,0)</f>
        <v>3.7887783789025464</v>
      </c>
      <c r="I81" s="40">
        <f t="shared" si="93"/>
        <v>1.1632054097505451</v>
      </c>
      <c r="L81" t="str">
        <f t="shared" si="94"/>
        <v>Professional occupations</v>
      </c>
      <c r="M81" s="11">
        <f t="shared" si="94"/>
        <v>46.572053669221646</v>
      </c>
      <c r="N81" s="11">
        <f t="shared" si="94"/>
        <v>53.196044824798797</v>
      </c>
      <c r="O81" s="11">
        <f t="shared" si="94"/>
        <v>56.12743615196878</v>
      </c>
      <c r="P81" s="11">
        <f t="shared" si="94"/>
        <v>62.116796202729425</v>
      </c>
      <c r="Q81" s="11">
        <f t="shared" si="94"/>
        <v>67.929946066240916</v>
      </c>
      <c r="S81" s="40">
        <f t="shared" si="95"/>
        <v>3.8030138281964998</v>
      </c>
      <c r="T81" s="40">
        <f t="shared" si="96"/>
        <v>1.2804769095975388</v>
      </c>
      <c r="W81" t="str">
        <f t="shared" si="97"/>
        <v>Professional occupations</v>
      </c>
      <c r="X81" s="11">
        <f t="shared" si="97"/>
        <v>42.560097846814926</v>
      </c>
      <c r="Y81" s="11">
        <f t="shared" si="97"/>
        <v>49.140237901259553</v>
      </c>
      <c r="Z81" s="11">
        <f t="shared" si="97"/>
        <v>51.218693583950397</v>
      </c>
      <c r="AA81" s="11">
        <f t="shared" si="97"/>
        <v>52.934310881622885</v>
      </c>
      <c r="AB81" s="11">
        <f t="shared" si="97"/>
        <v>59.750713388786338</v>
      </c>
      <c r="AD81" s="40">
        <f t="shared" si="98"/>
        <v>3.7731920612475767</v>
      </c>
      <c r="AE81" s="40">
        <f t="shared" si="99"/>
        <v>1.0324706114797744</v>
      </c>
    </row>
    <row r="82" spans="1:31" x14ac:dyDescent="0.2">
      <c r="A82" t="str">
        <f t="shared" si="92"/>
        <v>Associate professional occupations</v>
      </c>
      <c r="B82" s="11">
        <f t="shared" si="92"/>
        <v>59.049217574016666</v>
      </c>
      <c r="C82" s="11">
        <f t="shared" si="92"/>
        <v>62.985999715506935</v>
      </c>
      <c r="D82" s="11">
        <f t="shared" si="92"/>
        <v>65.026177464085777</v>
      </c>
      <c r="E82" s="11">
        <f t="shared" si="92"/>
        <v>69.4621762762944</v>
      </c>
      <c r="F82" s="11">
        <f t="shared" si="92"/>
        <v>76.598741933361509</v>
      </c>
      <c r="H82" s="40">
        <f t="shared" si="100"/>
        <v>1.9470857305412093</v>
      </c>
      <c r="I82" s="40">
        <f t="shared" si="93"/>
        <v>1.0979216288072857</v>
      </c>
      <c r="L82" t="str">
        <f t="shared" si="94"/>
        <v>Associate professional occupations</v>
      </c>
      <c r="M82" s="11">
        <f t="shared" si="94"/>
        <v>33.084947897637882</v>
      </c>
      <c r="N82" s="11">
        <f t="shared" si="94"/>
        <v>34.741472440212995</v>
      </c>
      <c r="O82" s="11">
        <f t="shared" si="94"/>
        <v>35.792192917819591</v>
      </c>
      <c r="P82" s="11">
        <f t="shared" si="94"/>
        <v>34.741405885755562</v>
      </c>
      <c r="Q82" s="11">
        <f t="shared" si="94"/>
        <v>36.092380052370281</v>
      </c>
      <c r="S82" s="40">
        <f t="shared" si="95"/>
        <v>1.5854644423296538</v>
      </c>
      <c r="T82" s="40">
        <f t="shared" si="96"/>
        <v>5.5695300564240213E-2</v>
      </c>
      <c r="W82" t="str">
        <f t="shared" si="97"/>
        <v>Associate professional occupations</v>
      </c>
      <c r="X82" s="11">
        <f t="shared" si="97"/>
        <v>25.964269676378791</v>
      </c>
      <c r="Y82" s="11">
        <f t="shared" si="97"/>
        <v>28.244527275293947</v>
      </c>
      <c r="Z82" s="11">
        <f t="shared" si="97"/>
        <v>29.233984546266214</v>
      </c>
      <c r="AA82" s="11">
        <f t="shared" si="97"/>
        <v>34.720770390538817</v>
      </c>
      <c r="AB82" s="11">
        <f t="shared" si="97"/>
        <v>40.506361880991264</v>
      </c>
      <c r="AD82" s="40">
        <f t="shared" si="98"/>
        <v>2.40057147738586</v>
      </c>
      <c r="AE82" s="40">
        <f t="shared" si="99"/>
        <v>2.1979885990395021</v>
      </c>
    </row>
    <row r="83" spans="1:31" x14ac:dyDescent="0.2">
      <c r="A83" t="str">
        <f t="shared" si="92"/>
        <v>Administrative and secretarial occupations</v>
      </c>
      <c r="B83" s="11">
        <f t="shared" si="92"/>
        <v>62.694526927712019</v>
      </c>
      <c r="C83" s="11">
        <f t="shared" si="92"/>
        <v>58.229882786668107</v>
      </c>
      <c r="D83" s="11">
        <f t="shared" si="92"/>
        <v>60.039720453382678</v>
      </c>
      <c r="E83" s="11">
        <f t="shared" si="92"/>
        <v>62.032865153960209</v>
      </c>
      <c r="F83" s="11">
        <f t="shared" si="92"/>
        <v>59.031457891602678</v>
      </c>
      <c r="H83" s="40">
        <f t="shared" si="100"/>
        <v>-0.86162263634763647</v>
      </c>
      <c r="I83" s="40">
        <f t="shared" si="93"/>
        <v>-0.11284204763495342</v>
      </c>
      <c r="L83" t="str">
        <f t="shared" si="94"/>
        <v>Administrative and secretarial occupations</v>
      </c>
      <c r="M83" s="11">
        <f t="shared" si="94"/>
        <v>17.276188509132119</v>
      </c>
      <c r="N83" s="11">
        <f t="shared" si="94"/>
        <v>15.498378945613581</v>
      </c>
      <c r="O83" s="11">
        <f t="shared" si="94"/>
        <v>18.253367015125111</v>
      </c>
      <c r="P83" s="11">
        <f t="shared" si="94"/>
        <v>19.877247362006482</v>
      </c>
      <c r="Q83" s="11">
        <f t="shared" si="94"/>
        <v>22.677570968712701</v>
      </c>
      <c r="S83" s="40">
        <f t="shared" si="95"/>
        <v>1.1064845626086006</v>
      </c>
      <c r="T83" s="40">
        <f t="shared" si="96"/>
        <v>1.4573629111889419</v>
      </c>
      <c r="W83" t="str">
        <f t="shared" si="97"/>
        <v>Administrative and secretarial occupations</v>
      </c>
      <c r="X83" s="11">
        <f t="shared" si="97"/>
        <v>45.418338418579935</v>
      </c>
      <c r="Y83" s="11">
        <f t="shared" si="97"/>
        <v>42.731503841054476</v>
      </c>
      <c r="Z83" s="11">
        <f t="shared" si="97"/>
        <v>41.7863534382575</v>
      </c>
      <c r="AA83" s="11">
        <f t="shared" si="97"/>
        <v>42.155617791953745</v>
      </c>
      <c r="AB83" s="11">
        <f t="shared" si="97"/>
        <v>36.353886922890041</v>
      </c>
      <c r="AD83" s="40">
        <f t="shared" si="98"/>
        <v>-1.6531065164782976</v>
      </c>
      <c r="AE83" s="40">
        <f t="shared" si="99"/>
        <v>-0.92416103623520485</v>
      </c>
    </row>
    <row r="84" spans="1:31" x14ac:dyDescent="0.2">
      <c r="A84" t="str">
        <f t="shared" si="92"/>
        <v>Skilled trades occupations</v>
      </c>
      <c r="B84" s="11">
        <f t="shared" si="92"/>
        <v>64.954401524171232</v>
      </c>
      <c r="C84" s="11">
        <f t="shared" si="92"/>
        <v>67.150848293282678</v>
      </c>
      <c r="D84" s="11">
        <f t="shared" si="92"/>
        <v>57.092850678560779</v>
      </c>
      <c r="E84" s="11">
        <f t="shared" si="92"/>
        <v>56.436798638580292</v>
      </c>
      <c r="F84" s="11">
        <f t="shared" si="92"/>
        <v>52.358520214322212</v>
      </c>
      <c r="H84" s="40">
        <f t="shared" si="100"/>
        <v>-2.5471311611555802</v>
      </c>
      <c r="I84" s="40">
        <f t="shared" si="93"/>
        <v>-0.57543282586809408</v>
      </c>
      <c r="L84" t="str">
        <f t="shared" si="94"/>
        <v>Skilled trades occupations</v>
      </c>
      <c r="M84" s="11">
        <f t="shared" si="94"/>
        <v>59.553940191810156</v>
      </c>
      <c r="N84" s="11">
        <f t="shared" si="94"/>
        <v>62.034881620719673</v>
      </c>
      <c r="O84" s="11">
        <f t="shared" si="94"/>
        <v>51.538682582824897</v>
      </c>
      <c r="P84" s="11">
        <f t="shared" si="94"/>
        <v>50.562361200268882</v>
      </c>
      <c r="Q84" s="11">
        <f t="shared" si="94"/>
        <v>46.110206069471737</v>
      </c>
      <c r="S84" s="40">
        <f t="shared" si="95"/>
        <v>-2.8496068343936587</v>
      </c>
      <c r="T84" s="40">
        <f t="shared" si="96"/>
        <v>-0.73924291535133468</v>
      </c>
      <c r="W84" t="str">
        <f t="shared" si="97"/>
        <v>Skilled trades occupations</v>
      </c>
      <c r="X84" s="11">
        <f t="shared" si="97"/>
        <v>5.4004613323611039</v>
      </c>
      <c r="Y84" s="11">
        <f t="shared" si="97"/>
        <v>5.1159666725629505</v>
      </c>
      <c r="Z84" s="11">
        <f t="shared" si="97"/>
        <v>5.5541680957358484</v>
      </c>
      <c r="AA84" s="11">
        <f t="shared" si="97"/>
        <v>5.8744374383114124</v>
      </c>
      <c r="AB84" s="11">
        <f t="shared" si="97"/>
        <v>6.2483141448504593</v>
      </c>
      <c r="AD84" s="40">
        <f t="shared" si="98"/>
        <v>0.5628636039064272</v>
      </c>
      <c r="AE84" s="40">
        <f t="shared" si="99"/>
        <v>0.78817679745495361</v>
      </c>
    </row>
    <row r="85" spans="1:31" x14ac:dyDescent="0.2">
      <c r="A85" t="str">
        <f t="shared" si="92"/>
        <v>Caring, leisure and other service occupations</v>
      </c>
      <c r="B85" s="11">
        <f t="shared" si="92"/>
        <v>51.443779974784952</v>
      </c>
      <c r="C85" s="11">
        <f t="shared" si="92"/>
        <v>51.526374503347718</v>
      </c>
      <c r="D85" s="11">
        <f t="shared" si="92"/>
        <v>49.242217415212679</v>
      </c>
      <c r="E85" s="11">
        <f t="shared" si="92"/>
        <v>50.041712375363424</v>
      </c>
      <c r="F85" s="11">
        <f t="shared" si="92"/>
        <v>53.416602970416442</v>
      </c>
      <c r="H85" s="40">
        <f t="shared" si="100"/>
        <v>-0.87094961303382235</v>
      </c>
      <c r="I85" s="40">
        <f t="shared" si="93"/>
        <v>0.54394256867580371</v>
      </c>
      <c r="L85" t="str">
        <f t="shared" si="94"/>
        <v>Caring, leisure and other service occupations</v>
      </c>
      <c r="M85" s="11">
        <f t="shared" si="94"/>
        <v>8.019468278668862</v>
      </c>
      <c r="N85" s="11">
        <f t="shared" si="94"/>
        <v>8.0744659506954815</v>
      </c>
      <c r="O85" s="11">
        <f t="shared" si="94"/>
        <v>7.8152436030491561</v>
      </c>
      <c r="P85" s="11">
        <f t="shared" si="94"/>
        <v>8.4213583498904914</v>
      </c>
      <c r="Q85" s="11">
        <f t="shared" si="94"/>
        <v>9.320144107144138</v>
      </c>
      <c r="S85" s="40">
        <f t="shared" si="95"/>
        <v>-0.51459113322249728</v>
      </c>
      <c r="T85" s="40">
        <f t="shared" si="96"/>
        <v>1.1809316223718724</v>
      </c>
      <c r="W85" t="str">
        <f t="shared" si="97"/>
        <v>Caring, leisure and other service occupations</v>
      </c>
      <c r="X85" s="11">
        <f t="shared" si="97"/>
        <v>43.424311696116064</v>
      </c>
      <c r="Y85" s="11">
        <f t="shared" si="97"/>
        <v>43.451908552652235</v>
      </c>
      <c r="Z85" s="11">
        <f t="shared" si="97"/>
        <v>41.426973812163531</v>
      </c>
      <c r="AA85" s="11">
        <f t="shared" si="97"/>
        <v>41.620354025472928</v>
      </c>
      <c r="AB85" s="11">
        <f t="shared" si="97"/>
        <v>44.096458863272311</v>
      </c>
      <c r="AD85" s="40">
        <f>IF(Z$6-X$6 &lt;&gt; 0,(EXP(LN(Z13/X13)/(Z$6-X$6))-1)*100,0)</f>
        <v>-0.93732450044331506</v>
      </c>
      <c r="AE85" s="40">
        <f t="shared" si="99"/>
        <v>0.4171829374364</v>
      </c>
    </row>
    <row r="86" spans="1:31" x14ac:dyDescent="0.2">
      <c r="A86" t="str">
        <f t="shared" si="92"/>
        <v>Sales and customer service occupations</v>
      </c>
      <c r="B86" s="11">
        <f t="shared" si="92"/>
        <v>44.035888119336498</v>
      </c>
      <c r="C86" s="11">
        <f t="shared" si="92"/>
        <v>40.978767572101809</v>
      </c>
      <c r="D86" s="11">
        <f t="shared" si="92"/>
        <v>40.494466875590831</v>
      </c>
      <c r="E86" s="11">
        <f t="shared" si="92"/>
        <v>41.179394472258551</v>
      </c>
      <c r="F86" s="11">
        <f t="shared" si="92"/>
        <v>41.707586579292126</v>
      </c>
      <c r="H86" s="40">
        <f t="shared" si="100"/>
        <v>-1.6628120136609081</v>
      </c>
      <c r="I86" s="40">
        <f t="shared" si="93"/>
        <v>0.19697841603498745</v>
      </c>
      <c r="L86" t="str">
        <f t="shared" si="94"/>
        <v>Sales and customer service occupations</v>
      </c>
      <c r="M86" s="11">
        <f t="shared" si="94"/>
        <v>17.998333524841357</v>
      </c>
      <c r="N86" s="11">
        <f t="shared" si="94"/>
        <v>17.035256334833985</v>
      </c>
      <c r="O86" s="11">
        <f t="shared" si="94"/>
        <v>17.330340199034776</v>
      </c>
      <c r="P86" s="11">
        <f t="shared" si="94"/>
        <v>18.392973863756996</v>
      </c>
      <c r="Q86" s="11">
        <f t="shared" si="94"/>
        <v>19.084031476641783</v>
      </c>
      <c r="S86" s="40">
        <f t="shared" si="95"/>
        <v>-0.75355517803061822</v>
      </c>
      <c r="T86" s="40">
        <f t="shared" si="96"/>
        <v>0.64469059342293633</v>
      </c>
      <c r="W86" t="str">
        <f t="shared" si="97"/>
        <v>Sales and customer service occupations</v>
      </c>
      <c r="X86" s="11">
        <f t="shared" si="97"/>
        <v>26.037554594495148</v>
      </c>
      <c r="Y86" s="11">
        <f t="shared" si="97"/>
        <v>23.943511237267831</v>
      </c>
      <c r="Z86" s="11">
        <f t="shared" si="97"/>
        <v>23.164126676555995</v>
      </c>
      <c r="AA86" s="11">
        <f t="shared" si="97"/>
        <v>22.786420608501569</v>
      </c>
      <c r="AB86" s="11">
        <f t="shared" si="97"/>
        <v>22.623555102650343</v>
      </c>
      <c r="AD86" s="40">
        <f t="shared" si="98"/>
        <v>-2.3115660304759977</v>
      </c>
      <c r="AE86" s="40">
        <f t="shared" si="99"/>
        <v>-0.15729744668521173</v>
      </c>
    </row>
    <row r="87" spans="1:31" x14ac:dyDescent="0.2">
      <c r="A87" t="str">
        <f t="shared" si="92"/>
        <v>Process, plant and machine operatives</v>
      </c>
      <c r="B87" s="11">
        <f t="shared" si="92"/>
        <v>47.161683683456204</v>
      </c>
      <c r="C87" s="11">
        <f t="shared" si="92"/>
        <v>50.524034296524718</v>
      </c>
      <c r="D87" s="11">
        <f t="shared" si="92"/>
        <v>44.144572202406238</v>
      </c>
      <c r="E87" s="11">
        <f t="shared" si="92"/>
        <v>46.765091775166177</v>
      </c>
      <c r="F87" s="11">
        <f t="shared" si="92"/>
        <v>45.975487152676919</v>
      </c>
      <c r="H87" s="40">
        <f t="shared" si="100"/>
        <v>-1.3135328010581815</v>
      </c>
      <c r="I87" s="40">
        <f t="shared" si="93"/>
        <v>0.27128990619658122</v>
      </c>
      <c r="L87" t="str">
        <f t="shared" si="94"/>
        <v>Process, plant and machine operatives</v>
      </c>
      <c r="M87" s="11">
        <f t="shared" si="94"/>
        <v>41.477443891862762</v>
      </c>
      <c r="N87" s="11">
        <f t="shared" si="94"/>
        <v>44.506780682190303</v>
      </c>
      <c r="O87" s="11">
        <f t="shared" si="94"/>
        <v>38.917030685729614</v>
      </c>
      <c r="P87" s="11">
        <f t="shared" si="94"/>
        <v>40.384856750285181</v>
      </c>
      <c r="Q87" s="11">
        <f t="shared" si="94"/>
        <v>39.330471186431978</v>
      </c>
      <c r="S87" s="40">
        <f t="shared" si="95"/>
        <v>-1.2662704102851419</v>
      </c>
      <c r="T87" s="40">
        <f t="shared" si="96"/>
        <v>7.047552271646218E-2</v>
      </c>
      <c r="W87" t="str">
        <f t="shared" si="97"/>
        <v>Process, plant and machine operatives</v>
      </c>
      <c r="X87" s="11">
        <f t="shared" si="97"/>
        <v>5.6842397915934875</v>
      </c>
      <c r="Y87" s="11">
        <f t="shared" si="97"/>
        <v>6.0172536143343729</v>
      </c>
      <c r="Z87" s="11">
        <f t="shared" si="97"/>
        <v>5.2275415166766397</v>
      </c>
      <c r="AA87" s="11">
        <f t="shared" si="97"/>
        <v>6.3802350248809665</v>
      </c>
      <c r="AB87" s="11">
        <f t="shared" si="97"/>
        <v>6.6450159662449275</v>
      </c>
      <c r="AD87" s="40">
        <f t="shared" si="98"/>
        <v>-1.6611738221017913</v>
      </c>
      <c r="AE87" s="40">
        <f t="shared" si="99"/>
        <v>1.6123672560531821</v>
      </c>
    </row>
    <row r="88" spans="1:31" x14ac:dyDescent="0.2">
      <c r="A88" t="str">
        <f t="shared" si="92"/>
        <v>Elementary occupations</v>
      </c>
      <c r="B88" s="11">
        <f t="shared" si="92"/>
        <v>63.617977562903718</v>
      </c>
      <c r="C88" s="11">
        <f t="shared" si="92"/>
        <v>59.542367524618143</v>
      </c>
      <c r="D88" s="11">
        <f t="shared" si="92"/>
        <v>53.109469378182339</v>
      </c>
      <c r="E88" s="11">
        <f t="shared" si="92"/>
        <v>56.063312379501554</v>
      </c>
      <c r="F88" s="11">
        <f t="shared" si="92"/>
        <v>54.722080711270294</v>
      </c>
      <c r="H88" s="40">
        <f t="shared" si="100"/>
        <v>-3.5464046611923261</v>
      </c>
      <c r="I88" s="40">
        <f t="shared" si="93"/>
        <v>0.19961265398495964</v>
      </c>
      <c r="L88" t="str">
        <f t="shared" si="94"/>
        <v>Elementary occupations</v>
      </c>
      <c r="M88" s="11">
        <f t="shared" si="94"/>
        <v>35.299587014597712</v>
      </c>
      <c r="N88" s="11">
        <f t="shared" si="94"/>
        <v>31.705600004070348</v>
      </c>
      <c r="O88" s="11">
        <f t="shared" si="94"/>
        <v>29.143500895425486</v>
      </c>
      <c r="P88" s="11">
        <f t="shared" si="94"/>
        <v>31.709959091413737</v>
      </c>
      <c r="Q88" s="11">
        <f t="shared" si="94"/>
        <v>31.090582512764968</v>
      </c>
      <c r="S88" s="40">
        <f t="shared" si="95"/>
        <v>-3.7602648302777486</v>
      </c>
      <c r="T88" s="40">
        <f t="shared" si="96"/>
        <v>0.43208431158496818</v>
      </c>
      <c r="W88" t="str">
        <f t="shared" si="97"/>
        <v>Elementary occupations</v>
      </c>
      <c r="X88" s="11">
        <f t="shared" si="97"/>
        <v>28.318390548306084</v>
      </c>
      <c r="Y88" s="11">
        <f t="shared" si="97"/>
        <v>27.83676752054787</v>
      </c>
      <c r="Z88" s="11">
        <f t="shared" si="97"/>
        <v>23.965968482756789</v>
      </c>
      <c r="AA88" s="11">
        <f t="shared" si="97"/>
        <v>24.353353288087789</v>
      </c>
      <c r="AB88" s="11">
        <f t="shared" si="97"/>
        <v>23.63149819850533</v>
      </c>
      <c r="AD88" s="40">
        <f t="shared" si="98"/>
        <v>-3.2824507319502594</v>
      </c>
      <c r="AE88" s="40">
        <f t="shared" si="99"/>
        <v>-9.3651803284766633E-2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526.58100000000013</v>
      </c>
      <c r="C90" s="34">
        <f t="shared" si="101"/>
        <v>543.274</v>
      </c>
      <c r="D90" s="34">
        <f t="shared" si="101"/>
        <v>528.02700000000016</v>
      </c>
      <c r="E90" s="34">
        <f t="shared" si="101"/>
        <v>545.971</v>
      </c>
      <c r="F90" s="34">
        <f t="shared" si="101"/>
        <v>565.89699999999971</v>
      </c>
      <c r="H90" s="43">
        <f>IF(D$6-B$6 &lt;&gt; 0,(EXP(LN(D18/B18)/(D$6-B$6))-1)*100,0)</f>
        <v>5.4860100005660328E-2</v>
      </c>
      <c r="I90" s="43">
        <f>F56</f>
        <v>0.46283220204645925</v>
      </c>
      <c r="L90" s="24" t="str">
        <f t="shared" ref="L90:Q90" si="102">L18</f>
        <v>All occupations</v>
      </c>
      <c r="M90" s="34">
        <f t="shared" si="102"/>
        <v>289.49182900323842</v>
      </c>
      <c r="N90" s="34">
        <f t="shared" si="102"/>
        <v>300.40037227637805</v>
      </c>
      <c r="O90" s="34">
        <f t="shared" si="102"/>
        <v>288.35576130503784</v>
      </c>
      <c r="P90" s="34">
        <f t="shared" si="102"/>
        <v>297.73547335353504</v>
      </c>
      <c r="Q90" s="34">
        <f t="shared" si="102"/>
        <v>305.63708187403978</v>
      </c>
      <c r="S90" s="43">
        <f>IF(O$6-M$6 &lt;&gt; 0,(EXP(LN(O18/M18)/(O$6-M$6))-1)*100,0)</f>
        <v>-7.8610525508626683E-2</v>
      </c>
      <c r="T90" s="43">
        <f>Q56</f>
        <v>0.38877638921939184</v>
      </c>
      <c r="W90" s="24" t="str">
        <f t="shared" ref="W90:AB90" si="103">W18</f>
        <v>All occupations</v>
      </c>
      <c r="X90" s="34">
        <f t="shared" si="103"/>
        <v>237.08917099676182</v>
      </c>
      <c r="Y90" s="34">
        <f t="shared" si="103"/>
        <v>242.87362772362181</v>
      </c>
      <c r="Z90" s="34">
        <f t="shared" si="103"/>
        <v>239.671238694962</v>
      </c>
      <c r="AA90" s="34">
        <f t="shared" si="103"/>
        <v>248.23552664646493</v>
      </c>
      <c r="AB90" s="34">
        <f t="shared" si="103"/>
        <v>260.25991812595993</v>
      </c>
      <c r="AD90" s="43">
        <f>IF(Z$6-X$6 &lt;&gt; 0,(EXP(LN(Z18/X18)/(Z$6-X$6))-1)*100,0)</f>
        <v>0.21687135008829905</v>
      </c>
      <c r="AE90" s="43">
        <f>AB56</f>
        <v>0.5509298760882464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Stoke-on-Trent and Staffordshire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Stoke-on-Trent and Staffordshire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Stoke-on-Trent and Staffordshire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30.505987982525465</v>
      </c>
      <c r="C8" s="11">
        <v>35.758579516301687</v>
      </c>
      <c r="D8" s="11">
        <v>36.720323620365342</v>
      </c>
      <c r="E8" s="11">
        <v>33.508295035242092</v>
      </c>
      <c r="F8" s="11">
        <v>36.804345080367128</v>
      </c>
      <c r="G8" s="10"/>
      <c r="H8" s="11">
        <f>F8-D8</f>
        <v>8.4021460001785897E-2</v>
      </c>
      <c r="I8" s="11">
        <f>'RD T1'!E7</f>
        <v>17.747356109127995</v>
      </c>
      <c r="J8" s="11">
        <f>SUM(H8:I8)</f>
        <v>17.831377569129781</v>
      </c>
      <c r="L8" s="10" t="str">
        <f>name!D4</f>
        <v>11 Corporate managers and directors</v>
      </c>
      <c r="M8" s="11">
        <v>21.829838750129525</v>
      </c>
      <c r="N8" s="11">
        <v>24.803917871068496</v>
      </c>
      <c r="O8" s="11">
        <v>25.154016410377789</v>
      </c>
      <c r="P8" s="11">
        <v>22.096038874447693</v>
      </c>
      <c r="Q8" s="11">
        <v>23.286997348358017</v>
      </c>
      <c r="R8" s="10"/>
      <c r="S8" s="11">
        <f>Q8-O8</f>
        <v>-1.8670190620197715</v>
      </c>
      <c r="T8" s="11">
        <f>'RD T1'!T7</f>
        <v>10.596385019098431</v>
      </c>
      <c r="U8" s="11">
        <f>SUM(S8:T8)</f>
        <v>8.7293659570786595</v>
      </c>
      <c r="W8" s="10" t="str">
        <f>name!D4</f>
        <v>11 Corporate managers and directors</v>
      </c>
      <c r="X8" s="11">
        <v>8.6761492323959413</v>
      </c>
      <c r="Y8" s="11">
        <v>10.954661645233106</v>
      </c>
      <c r="Z8" s="11">
        <v>11.566307209987448</v>
      </c>
      <c r="AA8" s="11">
        <v>11.412256160794398</v>
      </c>
      <c r="AB8" s="11">
        <v>13.517347732009064</v>
      </c>
      <c r="AC8" s="10"/>
      <c r="AD8" s="11">
        <f>AB8-Z8</f>
        <v>1.951040522021616</v>
      </c>
      <c r="AE8" s="11">
        <f>'RD T1'!T36</f>
        <v>7.1509710900295635</v>
      </c>
      <c r="AF8" s="11">
        <f>SUM(AD8:AE8)</f>
        <v>9.1020116120511787</v>
      </c>
    </row>
    <row r="9" spans="1:32" x14ac:dyDescent="0.2">
      <c r="A9" s="10" t="str">
        <f>name!D5</f>
        <v>12 Other managers and proprietors</v>
      </c>
      <c r="B9" s="11">
        <v>13.985385135056744</v>
      </c>
      <c r="C9" s="11">
        <v>14.24086306558981</v>
      </c>
      <c r="D9" s="11">
        <v>14.811072176294283</v>
      </c>
      <c r="E9" s="11">
        <v>15.430246809281</v>
      </c>
      <c r="F9" s="11">
        <v>17.601518011663135</v>
      </c>
      <c r="H9" s="11">
        <f t="shared" ref="H9:H32" si="2">F9-D9</f>
        <v>2.7904458353688515</v>
      </c>
      <c r="I9" s="11">
        <f>'RD T1'!E8</f>
        <v>9.1480667452896363</v>
      </c>
      <c r="J9" s="11">
        <f>SUM(H9:I9)</f>
        <v>11.938512580658488</v>
      </c>
      <c r="L9" s="10" t="str">
        <f>name!D5</f>
        <v>12 Other managers and proprietors</v>
      </c>
      <c r="M9" s="11">
        <v>8.3800272753363991</v>
      </c>
      <c r="N9" s="11">
        <v>8.8035736021744313</v>
      </c>
      <c r="O9" s="11">
        <v>8.2839508436826943</v>
      </c>
      <c r="P9" s="11">
        <v>9.4324757729805828</v>
      </c>
      <c r="Q9" s="11">
        <v>10.714752085903298</v>
      </c>
      <c r="S9" s="11">
        <f t="shared" ref="S9:S32" si="3">Q9-O9</f>
        <v>2.4308012422206033</v>
      </c>
      <c r="T9" s="11">
        <f>'RD T1'!T8</f>
        <v>4.9872480566457229</v>
      </c>
      <c r="U9" s="11">
        <f>SUM(S9:T9)</f>
        <v>7.4180492988663262</v>
      </c>
      <c r="W9" s="10" t="str">
        <f>name!D5</f>
        <v>12 Other managers and proprietors</v>
      </c>
      <c r="X9" s="11">
        <v>5.6053578597203346</v>
      </c>
      <c r="Y9" s="11">
        <v>5.4372894634154054</v>
      </c>
      <c r="Z9" s="11">
        <v>6.5271213326116051</v>
      </c>
      <c r="AA9" s="11">
        <v>5.9977710363004277</v>
      </c>
      <c r="AB9" s="11">
        <v>6.8867659257598328</v>
      </c>
      <c r="AD9" s="11">
        <f t="shared" ref="AD9:AD32" si="4">AB9-Z9</f>
        <v>0.35964459314822772</v>
      </c>
      <c r="AE9" s="11">
        <f>'RD T1'!T37</f>
        <v>4.1608186886439151</v>
      </c>
      <c r="AF9" s="11">
        <f>SUM(AD9:AE9)</f>
        <v>4.5204632817921429</v>
      </c>
    </row>
    <row r="10" spans="1:32" x14ac:dyDescent="0.2">
      <c r="A10" s="10" t="str">
        <f>name!D6</f>
        <v>21 Science, research, engineering and technology professionals</v>
      </c>
      <c r="B10" s="11">
        <v>24.737090291879849</v>
      </c>
      <c r="C10" s="11">
        <v>28.718838642847022</v>
      </c>
      <c r="D10" s="11">
        <v>30.268105436491002</v>
      </c>
      <c r="E10" s="11">
        <v>37.071051898549847</v>
      </c>
      <c r="F10" s="11">
        <v>42.177328984092924</v>
      </c>
      <c r="G10" s="11"/>
      <c r="H10" s="11">
        <f t="shared" si="2"/>
        <v>11.909223547601922</v>
      </c>
      <c r="I10" s="11">
        <f>'RD T1'!E9</f>
        <v>13.794294764364103</v>
      </c>
      <c r="J10" s="11">
        <f t="shared" ref="J10:J32" si="5">SUM(H10:I10)</f>
        <v>25.703518311966025</v>
      </c>
      <c r="L10" s="10" t="str">
        <f>name!D6</f>
        <v>21 Science, research, engineering and technology professionals</v>
      </c>
      <c r="M10" s="11">
        <v>20.785761784754364</v>
      </c>
      <c r="N10" s="11">
        <v>24.400928173842612</v>
      </c>
      <c r="O10" s="11">
        <v>24.868636040881011</v>
      </c>
      <c r="P10" s="11">
        <v>29.733145834955113</v>
      </c>
      <c r="Q10" s="11">
        <v>33.033146166522549</v>
      </c>
      <c r="R10" s="11"/>
      <c r="S10" s="11">
        <f t="shared" si="3"/>
        <v>8.164510125641538</v>
      </c>
      <c r="T10" s="11">
        <f>'RD T1'!T9</f>
        <v>9.8571048545708333</v>
      </c>
      <c r="U10" s="11">
        <f t="shared" ref="U10:U32" si="6">SUM(S10:T10)</f>
        <v>18.02161498021237</v>
      </c>
      <c r="W10" s="10" t="str">
        <f>name!D6</f>
        <v>21 Science, research, engineering and technology professionals</v>
      </c>
      <c r="X10" s="11">
        <v>3.951328507125476</v>
      </c>
      <c r="Y10" s="11">
        <v>4.3179104690044241</v>
      </c>
      <c r="Z10" s="11">
        <v>5.3994693956099606</v>
      </c>
      <c r="AA10" s="11">
        <v>7.3379060635946711</v>
      </c>
      <c r="AB10" s="11">
        <v>9.1441828175703979</v>
      </c>
      <c r="AC10" s="11"/>
      <c r="AD10" s="11">
        <f t="shared" si="4"/>
        <v>3.7447134219604372</v>
      </c>
      <c r="AE10" s="11">
        <f>'RD T1'!T38</f>
        <v>3.9371899097932666</v>
      </c>
      <c r="AF10" s="11">
        <f t="shared" ref="AF10:AF32" si="7">SUM(AD10:AE10)</f>
        <v>7.6819033317537038</v>
      </c>
    </row>
    <row r="11" spans="1:32" x14ac:dyDescent="0.2">
      <c r="A11" s="10" t="str">
        <f>name!D7</f>
        <v>22 Health professionals</v>
      </c>
      <c r="B11" s="11">
        <v>22.4111442307963</v>
      </c>
      <c r="C11" s="11">
        <v>26.492015123974973</v>
      </c>
      <c r="D11" s="11">
        <v>26.137993520942462</v>
      </c>
      <c r="E11" s="11">
        <v>25.691824209932559</v>
      </c>
      <c r="F11" s="11">
        <v>27.517187241698036</v>
      </c>
      <c r="G11" s="11"/>
      <c r="H11" s="11">
        <f t="shared" si="2"/>
        <v>1.3791937207555733</v>
      </c>
      <c r="I11" s="11">
        <f>'RD T1'!E10</f>
        <v>13.86642285715871</v>
      </c>
      <c r="J11" s="11">
        <f t="shared" si="5"/>
        <v>15.245616577914284</v>
      </c>
      <c r="L11" s="10" t="str">
        <f>name!D7</f>
        <v>22 Health professionals</v>
      </c>
      <c r="M11" s="11">
        <v>5.2898069602527507</v>
      </c>
      <c r="N11" s="11">
        <v>6.354413214956506</v>
      </c>
      <c r="O11" s="11">
        <v>6.7550001160700042</v>
      </c>
      <c r="P11" s="11">
        <v>6.634733963097033</v>
      </c>
      <c r="Q11" s="11">
        <v>7.0542498014704558</v>
      </c>
      <c r="R11" s="11"/>
      <c r="S11" s="11">
        <f t="shared" si="3"/>
        <v>0.2992496854004516</v>
      </c>
      <c r="T11" s="11">
        <f>'RD T1'!T10</f>
        <v>2.5879734721082293</v>
      </c>
      <c r="U11" s="11">
        <f t="shared" si="6"/>
        <v>2.8872231575086809</v>
      </c>
      <c r="W11" s="10" t="str">
        <f>name!D7</f>
        <v>22 Health professionals</v>
      </c>
      <c r="X11" s="11">
        <v>17.12133727054356</v>
      </c>
      <c r="Y11" s="11">
        <v>20.137601909018478</v>
      </c>
      <c r="Z11" s="11">
        <v>19.382993404872462</v>
      </c>
      <c r="AA11" s="11">
        <v>19.0570902468355</v>
      </c>
      <c r="AB11" s="11">
        <v>20.462937440227584</v>
      </c>
      <c r="AC11" s="11"/>
      <c r="AD11" s="11">
        <f t="shared" si="4"/>
        <v>1.0799440353551226</v>
      </c>
      <c r="AE11" s="11">
        <f>'RD T1'!T39</f>
        <v>11.278449385050482</v>
      </c>
      <c r="AF11" s="11">
        <f t="shared" si="7"/>
        <v>12.358393420405605</v>
      </c>
    </row>
    <row r="12" spans="1:32" x14ac:dyDescent="0.2">
      <c r="A12" s="10" t="str">
        <f>name!D8</f>
        <v>23 Teaching and other educational professionals</v>
      </c>
      <c r="B12" s="11">
        <v>18.22963231220751</v>
      </c>
      <c r="C12" s="11">
        <v>19.218124978221674</v>
      </c>
      <c r="D12" s="11">
        <v>20.318777354137104</v>
      </c>
      <c r="E12" s="11">
        <v>20.081589559406645</v>
      </c>
      <c r="F12" s="11">
        <v>21.754663522860774</v>
      </c>
      <c r="G12" s="11"/>
      <c r="H12" s="11">
        <f t="shared" si="2"/>
        <v>1.4358861687236697</v>
      </c>
      <c r="I12" s="11">
        <f>'RD T1'!E11</f>
        <v>10.444167127833508</v>
      </c>
      <c r="J12" s="11">
        <f t="shared" si="5"/>
        <v>11.880053296557177</v>
      </c>
      <c r="L12" s="10" t="str">
        <f>name!D8</f>
        <v>23 Teaching and other educational professionals</v>
      </c>
      <c r="M12" s="11">
        <v>6.0996421075427634</v>
      </c>
      <c r="N12" s="11">
        <v>6.1252773092488546</v>
      </c>
      <c r="O12" s="11">
        <v>6.5588025312863492</v>
      </c>
      <c r="P12" s="11">
        <v>6.6528412728603561</v>
      </c>
      <c r="Q12" s="11">
        <v>7.0310347887039537</v>
      </c>
      <c r="R12" s="11"/>
      <c r="S12" s="11">
        <f t="shared" si="3"/>
        <v>0.47223225741760455</v>
      </c>
      <c r="T12" s="11">
        <f>'RD T1'!T11</f>
        <v>2.8925064814149031</v>
      </c>
      <c r="U12" s="11">
        <f t="shared" si="6"/>
        <v>3.3647387388325076</v>
      </c>
      <c r="W12" s="10" t="str">
        <f>name!D8</f>
        <v>23 Teaching and other educational professionals</v>
      </c>
      <c r="X12" s="11">
        <v>12.129990204664752</v>
      </c>
      <c r="Y12" s="11">
        <v>13.092847668972819</v>
      </c>
      <c r="Z12" s="11">
        <v>13.759974822850745</v>
      </c>
      <c r="AA12" s="11">
        <v>13.428748286546298</v>
      </c>
      <c r="AB12" s="11">
        <v>14.723628734156851</v>
      </c>
      <c r="AC12" s="11"/>
      <c r="AD12" s="11">
        <f t="shared" si="4"/>
        <v>0.96365391130610512</v>
      </c>
      <c r="AE12" s="11">
        <f>'RD T1'!T40</f>
        <v>7.5516606464186049</v>
      </c>
      <c r="AF12" s="11">
        <f t="shared" si="7"/>
        <v>8.5153145577247109</v>
      </c>
    </row>
    <row r="13" spans="1:32" x14ac:dyDescent="0.2">
      <c r="A13" s="10" t="str">
        <f>name!D9</f>
        <v>24 Business, media and public service professionals</v>
      </c>
      <c r="B13" s="11">
        <v>23.754284681152903</v>
      </c>
      <c r="C13" s="11">
        <v>27.907303981014678</v>
      </c>
      <c r="D13" s="11">
        <v>30.62125342434862</v>
      </c>
      <c r="E13" s="11">
        <v>32.20664141646332</v>
      </c>
      <c r="F13" s="11">
        <v>36.231479706375517</v>
      </c>
      <c r="G13" s="11"/>
      <c r="H13" s="11">
        <f t="shared" si="2"/>
        <v>5.6102262820268969</v>
      </c>
      <c r="I13" s="11">
        <f>'RD T1'!E12</f>
        <v>15.73066579663714</v>
      </c>
      <c r="J13" s="11">
        <f t="shared" si="5"/>
        <v>21.340892078664037</v>
      </c>
      <c r="L13" s="10" t="str">
        <f>name!D9</f>
        <v>24 Business, media and public service professionals</v>
      </c>
      <c r="M13" s="11">
        <v>14.396842816671764</v>
      </c>
      <c r="N13" s="11">
        <v>16.315426126750829</v>
      </c>
      <c r="O13" s="11">
        <v>17.944997463731415</v>
      </c>
      <c r="P13" s="11">
        <v>19.096075131816924</v>
      </c>
      <c r="Q13" s="11">
        <v>20.81151530954395</v>
      </c>
      <c r="R13" s="11"/>
      <c r="S13" s="11">
        <f t="shared" si="3"/>
        <v>2.8665178458125347</v>
      </c>
      <c r="T13" s="11">
        <f>'RD T1'!T12</f>
        <v>8.2016641387854392</v>
      </c>
      <c r="U13" s="11">
        <f t="shared" si="6"/>
        <v>11.068181984597974</v>
      </c>
      <c r="W13" s="10" t="str">
        <f>name!D9</f>
        <v>24 Business, media and public service professionals</v>
      </c>
      <c r="X13" s="11">
        <v>9.3574418644811406</v>
      </c>
      <c r="Y13" s="11">
        <v>11.591877854263831</v>
      </c>
      <c r="Z13" s="11">
        <v>12.676255960617235</v>
      </c>
      <c r="AA13" s="11">
        <v>13.110566284646419</v>
      </c>
      <c r="AB13" s="11">
        <v>15.419964396831503</v>
      </c>
      <c r="AC13" s="11"/>
      <c r="AD13" s="11">
        <f t="shared" si="4"/>
        <v>2.7437084362142681</v>
      </c>
      <c r="AE13" s="11">
        <f>'RD T1'!T41</f>
        <v>7.5290016578517021</v>
      </c>
      <c r="AF13" s="11">
        <f t="shared" si="7"/>
        <v>10.272710094065971</v>
      </c>
    </row>
    <row r="14" spans="1:32" x14ac:dyDescent="0.2">
      <c r="A14" s="10" t="str">
        <f>name!D10</f>
        <v>31 Science, engineering and technology associate professionals</v>
      </c>
      <c r="B14" s="11">
        <v>7.6432081981617772</v>
      </c>
      <c r="C14" s="11">
        <v>8.8206369814915799</v>
      </c>
      <c r="D14" s="11">
        <v>9.5375120508186075</v>
      </c>
      <c r="E14" s="11">
        <v>8.9305359112826252</v>
      </c>
      <c r="F14" s="11">
        <v>9.5563319275671947</v>
      </c>
      <c r="G14" s="11"/>
      <c r="H14" s="11">
        <f t="shared" si="2"/>
        <v>1.8819876748587205E-2</v>
      </c>
      <c r="I14" s="11">
        <f>'RD T1'!E13</f>
        <v>3.6574596419166281</v>
      </c>
      <c r="J14" s="11">
        <f t="shared" si="5"/>
        <v>3.6762795186652153</v>
      </c>
      <c r="L14" s="10" t="str">
        <f>name!D10</f>
        <v>31 Science, engineering and technology associate professionals</v>
      </c>
      <c r="M14" s="11">
        <v>5.8964820761526058</v>
      </c>
      <c r="N14" s="11">
        <v>7.0256901148459034</v>
      </c>
      <c r="O14" s="11">
        <v>7.3175457996974469</v>
      </c>
      <c r="P14" s="11">
        <v>6.5708553783429293</v>
      </c>
      <c r="Q14" s="11">
        <v>6.7602390499466516</v>
      </c>
      <c r="R14" s="11"/>
      <c r="S14" s="11">
        <f t="shared" si="3"/>
        <v>-0.5573067497507953</v>
      </c>
      <c r="T14" s="11">
        <f>'RD T1'!T13</f>
        <v>2.4063135656022703</v>
      </c>
      <c r="U14" s="11">
        <f t="shared" si="6"/>
        <v>1.849006815851475</v>
      </c>
      <c r="W14" s="10" t="str">
        <f>name!D10</f>
        <v>31 Science, engineering and technology associate professionals</v>
      </c>
      <c r="X14" s="11">
        <v>1.7467261220091761</v>
      </c>
      <c r="Y14" s="11">
        <v>1.7949468666456849</v>
      </c>
      <c r="Z14" s="11">
        <v>2.2199662511211731</v>
      </c>
      <c r="AA14" s="11">
        <v>2.3596805329396839</v>
      </c>
      <c r="AB14" s="11">
        <v>2.7960928776205463</v>
      </c>
      <c r="AC14" s="11"/>
      <c r="AD14" s="11">
        <f t="shared" si="4"/>
        <v>0.57612662649937318</v>
      </c>
      <c r="AE14" s="11">
        <f>'RD T1'!T42</f>
        <v>1.251146076314358</v>
      </c>
      <c r="AF14" s="11">
        <f t="shared" si="7"/>
        <v>1.8272727028137312</v>
      </c>
    </row>
    <row r="15" spans="1:32" x14ac:dyDescent="0.2">
      <c r="A15" s="10" t="str">
        <f>name!D11</f>
        <v>32 Health and social care associate professionals</v>
      </c>
      <c r="B15" s="11">
        <v>9.3018263614397778</v>
      </c>
      <c r="C15" s="11">
        <v>10.601860875692479</v>
      </c>
      <c r="D15" s="11">
        <v>10.663936578042744</v>
      </c>
      <c r="E15" s="11">
        <v>17.037607736595334</v>
      </c>
      <c r="F15" s="11">
        <v>20.144561936226697</v>
      </c>
      <c r="G15" s="11"/>
      <c r="H15" s="11">
        <f t="shared" si="2"/>
        <v>9.4806253581839535</v>
      </c>
      <c r="I15" s="11">
        <f>'RD T1'!E14</f>
        <v>10.06441778125342</v>
      </c>
      <c r="J15" s="11">
        <f t="shared" si="5"/>
        <v>19.545043139437375</v>
      </c>
      <c r="L15" s="10" t="str">
        <f>name!D11</f>
        <v>32 Health and social care associate professionals</v>
      </c>
      <c r="M15" s="11">
        <v>2.1682710321816527</v>
      </c>
      <c r="N15" s="11">
        <v>2.2834242105063018</v>
      </c>
      <c r="O15" s="11">
        <v>2.4087853010176095</v>
      </c>
      <c r="P15" s="11">
        <v>3.2101703397772852</v>
      </c>
      <c r="Q15" s="11">
        <v>3.5620271426346704</v>
      </c>
      <c r="R15" s="11"/>
      <c r="S15" s="11">
        <f t="shared" si="3"/>
        <v>1.1532418416170609</v>
      </c>
      <c r="T15" s="11">
        <f>'RD T1'!T14</f>
        <v>1.5670166298947878</v>
      </c>
      <c r="U15" s="11">
        <f t="shared" si="6"/>
        <v>2.7202584715118485</v>
      </c>
      <c r="W15" s="10" t="str">
        <f>name!D11</f>
        <v>32 Health and social care associate professionals</v>
      </c>
      <c r="X15" s="11">
        <v>7.1335553292581277</v>
      </c>
      <c r="Y15" s="11">
        <v>8.3184366651861819</v>
      </c>
      <c r="Z15" s="11">
        <v>8.2551512770251492</v>
      </c>
      <c r="AA15" s="11">
        <v>13.827437396818084</v>
      </c>
      <c r="AB15" s="11">
        <v>16.582534793592043</v>
      </c>
      <c r="AC15" s="11"/>
      <c r="AD15" s="11">
        <f t="shared" si="4"/>
        <v>8.3273835165668935</v>
      </c>
      <c r="AE15" s="11">
        <f>'RD T1'!T43</f>
        <v>8.4974011513586341</v>
      </c>
      <c r="AF15" s="11">
        <f t="shared" si="7"/>
        <v>16.824784667925528</v>
      </c>
    </row>
    <row r="16" spans="1:32" x14ac:dyDescent="0.2">
      <c r="A16" s="10" t="str">
        <f>name!D12</f>
        <v>33 Protective service occupations</v>
      </c>
      <c r="B16" s="11">
        <v>5.0782263297945383</v>
      </c>
      <c r="C16" s="11">
        <v>5.0521785934724264</v>
      </c>
      <c r="D16" s="11">
        <v>5.3334689348621289</v>
      </c>
      <c r="E16" s="11">
        <v>4.6486783156835241</v>
      </c>
      <c r="F16" s="11">
        <v>5.0938624458479103</v>
      </c>
      <c r="G16" s="11"/>
      <c r="H16" s="11">
        <f t="shared" si="2"/>
        <v>-0.23960648901421866</v>
      </c>
      <c r="I16" s="11">
        <f>'RD T1'!E15</f>
        <v>1.6489230216752304</v>
      </c>
      <c r="J16" s="11">
        <f t="shared" si="5"/>
        <v>1.4093165326610118</v>
      </c>
      <c r="L16" s="10" t="str">
        <f>name!D12</f>
        <v>33 Protective service occupations</v>
      </c>
      <c r="M16" s="11">
        <v>3.9421694242611771</v>
      </c>
      <c r="N16" s="11">
        <v>3.7951509652823545</v>
      </c>
      <c r="O16" s="11">
        <v>3.9307671904477268</v>
      </c>
      <c r="P16" s="11">
        <v>3.4057538591573846</v>
      </c>
      <c r="Q16" s="11">
        <v>3.4399009480077249</v>
      </c>
      <c r="R16" s="11"/>
      <c r="S16" s="11">
        <f t="shared" si="3"/>
        <v>-0.49086624244000188</v>
      </c>
      <c r="T16" s="11">
        <f>'RD T1'!T15</f>
        <v>0.96780830497575732</v>
      </c>
      <c r="U16" s="11">
        <f t="shared" si="6"/>
        <v>0.47694206253575544</v>
      </c>
      <c r="W16" s="10" t="str">
        <f>name!D12</f>
        <v>33 Protective service occupations</v>
      </c>
      <c r="X16" s="11">
        <v>1.1360569055333649</v>
      </c>
      <c r="Y16" s="11">
        <v>1.2570276281900736</v>
      </c>
      <c r="Z16" s="11">
        <v>1.4027017444144105</v>
      </c>
      <c r="AA16" s="11">
        <v>1.2429244565261492</v>
      </c>
      <c r="AB16" s="11">
        <v>1.6539614978401946</v>
      </c>
      <c r="AC16" s="11"/>
      <c r="AD16" s="11">
        <f t="shared" si="4"/>
        <v>0.2512597534257841</v>
      </c>
      <c r="AE16" s="11">
        <f>'RD T1'!T44</f>
        <v>0.68111471669947365</v>
      </c>
      <c r="AF16" s="11">
        <f t="shared" si="7"/>
        <v>0.93237447012525776</v>
      </c>
    </row>
    <row r="17" spans="1:32" x14ac:dyDescent="0.2">
      <c r="A17" s="10" t="str">
        <f>name!D13</f>
        <v>34 Culture, media and sports occupations</v>
      </c>
      <c r="B17" s="11">
        <v>8.8895200115601458</v>
      </c>
      <c r="C17" s="11">
        <v>9.361155220546431</v>
      </c>
      <c r="D17" s="11">
        <v>9.4172897862264406</v>
      </c>
      <c r="E17" s="11">
        <v>8.309208608013785</v>
      </c>
      <c r="F17" s="11">
        <v>9.2730936377788638</v>
      </c>
      <c r="G17" s="11"/>
      <c r="H17" s="11">
        <f t="shared" si="2"/>
        <v>-0.14419614844757689</v>
      </c>
      <c r="I17" s="11">
        <f>'RD T1'!E16</f>
        <v>4.0065986009236507</v>
      </c>
      <c r="J17" s="11">
        <f t="shared" si="5"/>
        <v>3.8624024524760738</v>
      </c>
      <c r="L17" s="10" t="str">
        <f>name!D13</f>
        <v>34 Culture, media and sports occupations</v>
      </c>
      <c r="M17" s="11">
        <v>5.3901078811586984</v>
      </c>
      <c r="N17" s="11">
        <v>5.7569269404112857</v>
      </c>
      <c r="O17" s="11">
        <v>5.6718519350589354</v>
      </c>
      <c r="P17" s="11">
        <v>4.9768610038652321</v>
      </c>
      <c r="Q17" s="11">
        <v>5.4052051880924266</v>
      </c>
      <c r="R17" s="11"/>
      <c r="S17" s="11">
        <f t="shared" si="3"/>
        <v>-0.26664674696650881</v>
      </c>
      <c r="T17" s="11">
        <f>'RD T1'!T16</f>
        <v>2.0772385913284239</v>
      </c>
      <c r="U17" s="11">
        <f t="shared" si="6"/>
        <v>1.8105918443619151</v>
      </c>
      <c r="W17" s="10" t="str">
        <f>name!D13</f>
        <v>34 Culture, media and sports occupations</v>
      </c>
      <c r="X17" s="11">
        <v>3.4994121304014421</v>
      </c>
      <c r="Y17" s="11">
        <v>3.6042282801351546</v>
      </c>
      <c r="Z17" s="11">
        <v>3.7454378511675079</v>
      </c>
      <c r="AA17" s="11">
        <v>3.33234760414854</v>
      </c>
      <c r="AB17" s="11">
        <v>3.867888449686439</v>
      </c>
      <c r="AC17" s="11"/>
      <c r="AD17" s="11">
        <f t="shared" si="4"/>
        <v>0.12245059851893103</v>
      </c>
      <c r="AE17" s="11">
        <f>'RD T1'!T45</f>
        <v>1.9293600095952272</v>
      </c>
      <c r="AF17" s="11">
        <f t="shared" si="7"/>
        <v>2.0518106081141583</v>
      </c>
    </row>
    <row r="18" spans="1:32" x14ac:dyDescent="0.2">
      <c r="A18" s="10" t="str">
        <f>name!D14</f>
        <v>35 Business and public service associate professionals</v>
      </c>
      <c r="B18" s="11">
        <v>28.136436673060423</v>
      </c>
      <c r="C18" s="11">
        <v>29.150168044304014</v>
      </c>
      <c r="D18" s="11">
        <v>30.073970114135857</v>
      </c>
      <c r="E18" s="11">
        <v>30.536145704719129</v>
      </c>
      <c r="F18" s="11">
        <v>32.530891985940833</v>
      </c>
      <c r="G18" s="11"/>
      <c r="H18" s="11">
        <f t="shared" si="2"/>
        <v>2.4569218718049761</v>
      </c>
      <c r="I18" s="11">
        <f>'RD T1'!E17</f>
        <v>14.213444928190903</v>
      </c>
      <c r="J18" s="11">
        <f t="shared" si="5"/>
        <v>16.670366799995879</v>
      </c>
      <c r="L18" s="10" t="str">
        <f>name!D14</f>
        <v>35 Business and public service associate professionals</v>
      </c>
      <c r="M18" s="11">
        <v>15.687917483883746</v>
      </c>
      <c r="N18" s="11">
        <v>15.880280209167148</v>
      </c>
      <c r="O18" s="11">
        <v>16.46324269159787</v>
      </c>
      <c r="P18" s="11">
        <v>16.577765304612729</v>
      </c>
      <c r="Q18" s="11">
        <v>16.925007723688807</v>
      </c>
      <c r="R18" s="11"/>
      <c r="S18" s="11">
        <f t="shared" si="3"/>
        <v>0.46176503209093767</v>
      </c>
      <c r="T18" s="11">
        <f>'RD T1'!T17</f>
        <v>6.3932545002592702</v>
      </c>
      <c r="U18" s="11">
        <f t="shared" si="6"/>
        <v>6.8550195323502079</v>
      </c>
      <c r="W18" s="10" t="str">
        <f>name!D14</f>
        <v>35 Business and public service associate professionals</v>
      </c>
      <c r="X18" s="11">
        <v>12.448519189176679</v>
      </c>
      <c r="Y18" s="11">
        <v>13.269887835136855</v>
      </c>
      <c r="Z18" s="11">
        <v>13.610727422537975</v>
      </c>
      <c r="AA18" s="11">
        <v>13.958380400106355</v>
      </c>
      <c r="AB18" s="11">
        <v>15.605884262252042</v>
      </c>
      <c r="AC18" s="11"/>
      <c r="AD18" s="11">
        <f t="shared" si="4"/>
        <v>1.9951568397140669</v>
      </c>
      <c r="AE18" s="11">
        <f>'RD T1'!T46</f>
        <v>7.8201904279316299</v>
      </c>
      <c r="AF18" s="11">
        <f t="shared" si="7"/>
        <v>9.8153472676456968</v>
      </c>
    </row>
    <row r="19" spans="1:32" x14ac:dyDescent="0.2">
      <c r="A19" s="10" t="str">
        <f>name!D15</f>
        <v>41 Administrative occupations</v>
      </c>
      <c r="B19" s="11">
        <v>51.088712997845128</v>
      </c>
      <c r="C19" s="11">
        <v>48.131937874706772</v>
      </c>
      <c r="D19" s="11">
        <v>50.182402693571809</v>
      </c>
      <c r="E19" s="11">
        <v>52.786453736996556</v>
      </c>
      <c r="F19" s="11">
        <v>52.897423600132029</v>
      </c>
      <c r="G19" s="11"/>
      <c r="H19" s="11">
        <f t="shared" si="2"/>
        <v>2.7150209065602198</v>
      </c>
      <c r="I19" s="11">
        <f>'RD T1'!E18</f>
        <v>26.205529981247011</v>
      </c>
      <c r="J19" s="11">
        <f t="shared" si="5"/>
        <v>28.920550887807231</v>
      </c>
      <c r="L19" s="10" t="str">
        <f>name!D15</f>
        <v>41 Administrative occupations</v>
      </c>
      <c r="M19" s="11">
        <v>16.20717225663898</v>
      </c>
      <c r="N19" s="11">
        <v>14.733293504302614</v>
      </c>
      <c r="O19" s="11">
        <v>17.47903284662026</v>
      </c>
      <c r="P19" s="11">
        <v>19.187589639527285</v>
      </c>
      <c r="Q19" s="11">
        <v>21.866910433336386</v>
      </c>
      <c r="R19" s="11"/>
      <c r="S19" s="11">
        <f t="shared" si="3"/>
        <v>4.3878775867161259</v>
      </c>
      <c r="T19" s="11">
        <f>'RD T1'!T18</f>
        <v>7.5740217109374974</v>
      </c>
      <c r="U19" s="11">
        <f t="shared" si="6"/>
        <v>11.961899297653623</v>
      </c>
      <c r="W19" s="10" t="str">
        <f>name!D15</f>
        <v>41 Administrative occupations</v>
      </c>
      <c r="X19" s="11">
        <v>34.88154074120618</v>
      </c>
      <c r="Y19" s="11">
        <v>33.398644370404106</v>
      </c>
      <c r="Z19" s="11">
        <v>32.703369846951489</v>
      </c>
      <c r="AA19" s="11">
        <v>33.598864097469288</v>
      </c>
      <c r="AB19" s="11">
        <v>31.030513166795703</v>
      </c>
      <c r="AC19" s="11"/>
      <c r="AD19" s="11">
        <f t="shared" si="4"/>
        <v>-1.6728566801557854</v>
      </c>
      <c r="AE19" s="11">
        <f>'RD T1'!T47</f>
        <v>18.631508270309517</v>
      </c>
      <c r="AF19" s="11">
        <f t="shared" si="7"/>
        <v>16.958651590153732</v>
      </c>
    </row>
    <row r="20" spans="1:32" x14ac:dyDescent="0.2">
      <c r="A20" s="10" t="str">
        <f>name!D16</f>
        <v>42 Secretarial and related occupations</v>
      </c>
      <c r="B20" s="11">
        <v>11.605813929866894</v>
      </c>
      <c r="C20" s="11">
        <v>10.097944911961337</v>
      </c>
      <c r="D20" s="11">
        <v>9.8573177598108668</v>
      </c>
      <c r="E20" s="11">
        <v>9.2464114169636531</v>
      </c>
      <c r="F20" s="11">
        <v>6.1340342914706474</v>
      </c>
      <c r="G20" s="11"/>
      <c r="H20" s="11">
        <f t="shared" si="2"/>
        <v>-3.7232834683402194</v>
      </c>
      <c r="I20" s="11">
        <f>'RD T1'!E19</f>
        <v>4.3530680134036572</v>
      </c>
      <c r="J20" s="11">
        <f t="shared" si="5"/>
        <v>0.62978454506343784</v>
      </c>
      <c r="L20" s="10" t="str">
        <f>name!D16</f>
        <v>42 Secretarial and related occupations</v>
      </c>
      <c r="M20" s="11">
        <v>1.0690162524931386</v>
      </c>
      <c r="N20" s="11">
        <v>0.76508544131096701</v>
      </c>
      <c r="O20" s="11">
        <v>0.77433416850484948</v>
      </c>
      <c r="P20" s="11">
        <v>0.68965772247919677</v>
      </c>
      <c r="Q20" s="11">
        <v>0.81066053537631377</v>
      </c>
      <c r="R20" s="11"/>
      <c r="S20" s="11">
        <f t="shared" si="3"/>
        <v>3.6326366871464288E-2</v>
      </c>
      <c r="T20" s="11">
        <f>'RD T1'!T19</f>
        <v>0.2430128714836349</v>
      </c>
      <c r="U20" s="11">
        <f t="shared" si="6"/>
        <v>0.27933923835509922</v>
      </c>
      <c r="W20" s="10" t="str">
        <f>name!D16</f>
        <v>42 Secretarial and related occupations</v>
      </c>
      <c r="X20" s="11">
        <v>10.536797677373757</v>
      </c>
      <c r="Y20" s="11">
        <v>9.3328594706503729</v>
      </c>
      <c r="Z20" s="11">
        <v>9.0829835913060126</v>
      </c>
      <c r="AA20" s="11">
        <v>8.5567536944844562</v>
      </c>
      <c r="AB20" s="11">
        <v>5.3233737560943339</v>
      </c>
      <c r="AC20" s="11"/>
      <c r="AD20" s="11">
        <f t="shared" si="4"/>
        <v>-3.7596098352116787</v>
      </c>
      <c r="AE20" s="11">
        <f>'RD T1'!T48</f>
        <v>4.1100551419200224</v>
      </c>
      <c r="AF20" s="11">
        <f t="shared" si="7"/>
        <v>0.35044530670834373</v>
      </c>
    </row>
    <row r="21" spans="1:32" x14ac:dyDescent="0.2">
      <c r="A21" s="10" t="str">
        <f>name!D17</f>
        <v>51 Skilled agricultural and related trades</v>
      </c>
      <c r="B21" s="11">
        <v>7.230567679338896</v>
      </c>
      <c r="C21" s="11">
        <v>6.4294726491939258</v>
      </c>
      <c r="D21" s="11">
        <v>5.336381092452446</v>
      </c>
      <c r="E21" s="11">
        <v>5.2878216341106308</v>
      </c>
      <c r="F21" s="11">
        <v>5.6011414249519031</v>
      </c>
      <c r="G21" s="11"/>
      <c r="H21" s="11">
        <f t="shared" si="2"/>
        <v>0.26476033249945718</v>
      </c>
      <c r="I21" s="11">
        <f>'RD T1'!E20</f>
        <v>2.9868739363377688</v>
      </c>
      <c r="J21" s="11">
        <f t="shared" si="5"/>
        <v>3.2516342688372259</v>
      </c>
      <c r="L21" s="10" t="str">
        <f>name!D17</f>
        <v>51 Skilled agricultural and related trades</v>
      </c>
      <c r="M21" s="11">
        <v>6.2370024155133326</v>
      </c>
      <c r="N21" s="11">
        <v>5.363224866942951</v>
      </c>
      <c r="O21" s="11">
        <v>4.2599497308070804</v>
      </c>
      <c r="P21" s="11">
        <v>4.151294241746454</v>
      </c>
      <c r="Q21" s="11">
        <v>4.3042736629657012</v>
      </c>
      <c r="R21" s="11"/>
      <c r="S21" s="11">
        <f t="shared" si="3"/>
        <v>4.4323932158620849E-2</v>
      </c>
      <c r="T21" s="11">
        <f>'RD T1'!T20</f>
        <v>2.166905790929329</v>
      </c>
      <c r="U21" s="11">
        <f t="shared" si="6"/>
        <v>2.2112297230879498</v>
      </c>
      <c r="W21" s="10" t="str">
        <f>name!D17</f>
        <v>51 Skilled agricultural and related trades</v>
      </c>
      <c r="X21" s="11">
        <v>0.99356526382555965</v>
      </c>
      <c r="Y21" s="11">
        <v>1.0662477822509695</v>
      </c>
      <c r="Z21" s="11">
        <v>1.0764313616453691</v>
      </c>
      <c r="AA21" s="11">
        <v>1.1365273923641763</v>
      </c>
      <c r="AB21" s="11">
        <v>1.2968677619862017</v>
      </c>
      <c r="AC21" s="11"/>
      <c r="AD21" s="11">
        <f t="shared" si="4"/>
        <v>0.22043640034083256</v>
      </c>
      <c r="AE21" s="11">
        <f>'RD T1'!T49</f>
        <v>0.81996814540843932</v>
      </c>
      <c r="AF21" s="11">
        <f t="shared" si="7"/>
        <v>1.0404045457492719</v>
      </c>
    </row>
    <row r="22" spans="1:32" x14ac:dyDescent="0.2">
      <c r="A22" s="10" t="str">
        <f>name!D18</f>
        <v>52 Skilled metal, electrical and electronic trades</v>
      </c>
      <c r="B22" s="11">
        <v>27.547652177413493</v>
      </c>
      <c r="C22" s="11">
        <v>28.553503682824935</v>
      </c>
      <c r="D22" s="11">
        <v>23.792591703854672</v>
      </c>
      <c r="E22" s="11">
        <v>23.625170497737471</v>
      </c>
      <c r="F22" s="11">
        <v>21.991040611734011</v>
      </c>
      <c r="G22" s="11"/>
      <c r="H22" s="11">
        <f t="shared" si="2"/>
        <v>-1.8015510921206612</v>
      </c>
      <c r="I22" s="11">
        <f>'RD T1'!E21</f>
        <v>8.6768258491047181</v>
      </c>
      <c r="J22" s="11">
        <f t="shared" si="5"/>
        <v>6.8752747569840569</v>
      </c>
      <c r="L22" s="10" t="str">
        <f>name!D18</f>
        <v>52 Skilled metal, electrical and electronic trades</v>
      </c>
      <c r="M22" s="11">
        <v>27.187981122772374</v>
      </c>
      <c r="N22" s="11">
        <v>27.954113128844398</v>
      </c>
      <c r="O22" s="11">
        <v>23.320647132318459</v>
      </c>
      <c r="P22" s="11">
        <v>22.829855952784058</v>
      </c>
      <c r="Q22" s="11">
        <v>21.040705301669014</v>
      </c>
      <c r="R22" s="11"/>
      <c r="S22" s="11">
        <f t="shared" si="3"/>
        <v>-2.2799418306494452</v>
      </c>
      <c r="T22" s="11">
        <f>'RD T1'!T21</f>
        <v>8.2211170677820995</v>
      </c>
      <c r="U22" s="11">
        <f t="shared" si="6"/>
        <v>5.9411752371326543</v>
      </c>
      <c r="W22" s="10" t="str">
        <f>name!D18</f>
        <v>52 Skilled metal, electrical and electronic trades</v>
      </c>
      <c r="X22" s="11">
        <v>0.35967105464114096</v>
      </c>
      <c r="Y22" s="11">
        <v>0.59939055398051377</v>
      </c>
      <c r="Z22" s="11">
        <v>0.47194457153620367</v>
      </c>
      <c r="AA22" s="11">
        <v>0.79531454495342624</v>
      </c>
      <c r="AB22" s="11">
        <v>0.95033531006499039</v>
      </c>
      <c r="AC22" s="11"/>
      <c r="AD22" s="11">
        <f t="shared" si="4"/>
        <v>0.47839073852878672</v>
      </c>
      <c r="AE22" s="11">
        <f>'RD T1'!T50</f>
        <v>0.45570878132262083</v>
      </c>
      <c r="AF22" s="11">
        <f t="shared" si="7"/>
        <v>0.93409951985140749</v>
      </c>
    </row>
    <row r="23" spans="1:32" x14ac:dyDescent="0.2">
      <c r="A23" s="10" t="str">
        <f>name!D19</f>
        <v>53 Skilled construction and building trades</v>
      </c>
      <c r="B23" s="11">
        <v>19.366548017371699</v>
      </c>
      <c r="C23" s="11">
        <v>23.077106477717106</v>
      </c>
      <c r="D23" s="11">
        <v>18.850713822057923</v>
      </c>
      <c r="E23" s="11">
        <v>18.240633954463547</v>
      </c>
      <c r="F23" s="11">
        <v>15.702250523363501</v>
      </c>
      <c r="G23" s="11"/>
      <c r="H23" s="11">
        <f t="shared" si="2"/>
        <v>-3.1484632986944217</v>
      </c>
      <c r="I23" s="11">
        <f>'RD T1'!E22</f>
        <v>7.3553880152500062</v>
      </c>
      <c r="J23" s="11">
        <f t="shared" si="5"/>
        <v>4.2069247165555845</v>
      </c>
      <c r="L23" s="10" t="str">
        <f>name!D19</f>
        <v>53 Skilled construction and building trades</v>
      </c>
      <c r="M23" s="11">
        <v>19.114292511242429</v>
      </c>
      <c r="N23" s="11">
        <v>22.83942089761268</v>
      </c>
      <c r="O23" s="11">
        <v>18.560851322075308</v>
      </c>
      <c r="P23" s="11">
        <v>18.07163240928406</v>
      </c>
      <c r="Q23" s="11">
        <v>15.522079282945562</v>
      </c>
      <c r="R23" s="11"/>
      <c r="S23" s="11">
        <f t="shared" si="3"/>
        <v>-3.0387720391297464</v>
      </c>
      <c r="T23" s="11">
        <f>'RD T1'!T22</f>
        <v>7.261847550762468</v>
      </c>
      <c r="U23" s="11">
        <f t="shared" si="6"/>
        <v>4.2230755116327217</v>
      </c>
      <c r="W23" s="10" t="str">
        <f>name!D19</f>
        <v>53 Skilled construction and building trades</v>
      </c>
      <c r="X23" s="11">
        <v>0.25225550612926745</v>
      </c>
      <c r="Y23" s="11">
        <v>0.23768558010442722</v>
      </c>
      <c r="Z23" s="11">
        <v>0.28986249998258562</v>
      </c>
      <c r="AA23" s="11">
        <v>0.16900154517948249</v>
      </c>
      <c r="AB23" s="11">
        <v>0.18017124041793303</v>
      </c>
      <c r="AC23" s="11"/>
      <c r="AD23" s="11">
        <f t="shared" si="4"/>
        <v>-0.10969125956465259</v>
      </c>
      <c r="AE23" s="11">
        <f>'RD T1'!T51</f>
        <v>9.354046448753732E-2</v>
      </c>
      <c r="AF23" s="11">
        <f t="shared" si="7"/>
        <v>-1.6150795077115268E-2</v>
      </c>
    </row>
    <row r="24" spans="1:32" x14ac:dyDescent="0.2">
      <c r="A24" s="10" t="str">
        <f>name!D20</f>
        <v>54 Textiles, printing and other skilled trades</v>
      </c>
      <c r="B24" s="11">
        <v>10.809633650047139</v>
      </c>
      <c r="C24" s="11">
        <v>9.0907654835467024</v>
      </c>
      <c r="D24" s="11">
        <v>9.1131640601957393</v>
      </c>
      <c r="E24" s="11">
        <v>9.2831725522686455</v>
      </c>
      <c r="F24" s="11">
        <v>9.0640876542727966</v>
      </c>
      <c r="G24" s="11"/>
      <c r="H24" s="11">
        <f t="shared" si="2"/>
        <v>-4.9076405922942712E-2</v>
      </c>
      <c r="I24" s="11">
        <f>'RD T1'!E23</f>
        <v>3.8951459691316708</v>
      </c>
      <c r="J24" s="11">
        <f t="shared" si="5"/>
        <v>3.8460695632087281</v>
      </c>
      <c r="L24" s="10" t="str">
        <f>name!D20</f>
        <v>54 Textiles, printing and other skilled trades</v>
      </c>
      <c r="M24" s="11">
        <v>7.0146641422820135</v>
      </c>
      <c r="N24" s="11">
        <v>5.8781227273196519</v>
      </c>
      <c r="O24" s="11">
        <v>5.3972343976240538</v>
      </c>
      <c r="P24" s="11">
        <v>5.5095785964543076</v>
      </c>
      <c r="Q24" s="11">
        <v>5.2431478218914638</v>
      </c>
      <c r="R24" s="11"/>
      <c r="S24" s="11">
        <f t="shared" si="3"/>
        <v>-0.15408657573258999</v>
      </c>
      <c r="T24" s="11">
        <f>'RD T1'!T23</f>
        <v>1.7268757364704435</v>
      </c>
      <c r="U24" s="11">
        <f t="shared" si="6"/>
        <v>1.5727891607378535</v>
      </c>
      <c r="W24" s="10" t="str">
        <f>name!D20</f>
        <v>54 Textiles, printing and other skilled trades</v>
      </c>
      <c r="X24" s="11">
        <v>3.7949695077651358</v>
      </c>
      <c r="Y24" s="11">
        <v>3.2126427562270399</v>
      </c>
      <c r="Z24" s="11">
        <v>3.7159296625716904</v>
      </c>
      <c r="AA24" s="11">
        <v>3.7735939558143277</v>
      </c>
      <c r="AB24" s="11">
        <v>3.8209398323813337</v>
      </c>
      <c r="AC24" s="11"/>
      <c r="AD24" s="11">
        <f t="shared" si="4"/>
        <v>0.10501016980964328</v>
      </c>
      <c r="AE24" s="11">
        <f>'RD T1'!T52</f>
        <v>2.1682702326612282</v>
      </c>
      <c r="AF24" s="11">
        <f t="shared" si="7"/>
        <v>2.2732804024708715</v>
      </c>
    </row>
    <row r="25" spans="1:32" x14ac:dyDescent="0.2">
      <c r="A25" s="10" t="str">
        <f>name!D21</f>
        <v>61 Caring personal service occupations</v>
      </c>
      <c r="B25" s="11">
        <v>38.989033399837062</v>
      </c>
      <c r="C25" s="11">
        <v>39.714933248923202</v>
      </c>
      <c r="D25" s="11">
        <v>38.336332264585678</v>
      </c>
      <c r="E25" s="11">
        <v>39.908485143992628</v>
      </c>
      <c r="F25" s="11">
        <v>43.134059401684709</v>
      </c>
      <c r="G25" s="11"/>
      <c r="H25" s="11">
        <f t="shared" si="2"/>
        <v>4.7977271370990309</v>
      </c>
      <c r="I25" s="11">
        <f>'RD T1'!E24</f>
        <v>23.112525017541117</v>
      </c>
      <c r="J25" s="11">
        <f t="shared" si="5"/>
        <v>27.910252154640148</v>
      </c>
      <c r="L25" s="10" t="str">
        <f>name!D21</f>
        <v>61 Caring personal service occupations</v>
      </c>
      <c r="M25" s="11">
        <v>4.4101289690306507</v>
      </c>
      <c r="N25" s="11">
        <v>4.5008861185463296</v>
      </c>
      <c r="O25" s="11">
        <v>4.2636293807694248</v>
      </c>
      <c r="P25" s="11">
        <v>5.079905622075346</v>
      </c>
      <c r="Q25" s="11">
        <v>5.771091208315414</v>
      </c>
      <c r="R25" s="11"/>
      <c r="S25" s="11">
        <f t="shared" si="3"/>
        <v>1.5074618275459892</v>
      </c>
      <c r="T25" s="11">
        <f>'RD T1'!T24</f>
        <v>2.2935418310353652</v>
      </c>
      <c r="U25" s="11">
        <f t="shared" si="6"/>
        <v>3.8010036585813545</v>
      </c>
      <c r="W25" s="10" t="str">
        <f>name!D21</f>
        <v>61 Caring personal service occupations</v>
      </c>
      <c r="X25" s="11">
        <v>34.578904430806375</v>
      </c>
      <c r="Y25" s="11">
        <v>35.214047130376869</v>
      </c>
      <c r="Z25" s="11">
        <v>34.072702883816262</v>
      </c>
      <c r="AA25" s="11">
        <v>34.828579521917277</v>
      </c>
      <c r="AB25" s="11">
        <v>37.362968193369305</v>
      </c>
      <c r="AC25" s="11"/>
      <c r="AD25" s="11">
        <f t="shared" si="4"/>
        <v>3.2902653095530425</v>
      </c>
      <c r="AE25" s="11">
        <f>'RD T1'!T53</f>
        <v>20.818983186505751</v>
      </c>
      <c r="AF25" s="11">
        <f t="shared" si="7"/>
        <v>24.109248496058793</v>
      </c>
    </row>
    <row r="26" spans="1:32" x14ac:dyDescent="0.2">
      <c r="A26" s="10" t="str">
        <f>name!D22</f>
        <v>62 Leisure, travel and related personal service occupations</v>
      </c>
      <c r="B26" s="11">
        <v>11.949061991474721</v>
      </c>
      <c r="C26" s="11">
        <v>11.391664035312639</v>
      </c>
      <c r="D26" s="11">
        <v>10.39300379749103</v>
      </c>
      <c r="E26" s="11">
        <v>9.7449827943050007</v>
      </c>
      <c r="F26" s="11">
        <v>9.8509672395937073</v>
      </c>
      <c r="G26" s="11"/>
      <c r="H26" s="11">
        <f t="shared" si="2"/>
        <v>-0.54203655789732252</v>
      </c>
      <c r="I26" s="11">
        <f>'RD T1'!E25</f>
        <v>5.0292331970839648</v>
      </c>
      <c r="J26" s="11">
        <f t="shared" si="5"/>
        <v>4.4871966391866422</v>
      </c>
      <c r="L26" s="10" t="str">
        <f>name!D22</f>
        <v>62 Leisure, travel and related personal service occupations</v>
      </c>
      <c r="M26" s="11">
        <v>3.215786025117513</v>
      </c>
      <c r="N26" s="11">
        <v>3.2887084344971771</v>
      </c>
      <c r="O26" s="11">
        <v>3.152334831774648</v>
      </c>
      <c r="P26" s="11">
        <v>3.1062744346422368</v>
      </c>
      <c r="Q26" s="11">
        <v>3.2728151511991053</v>
      </c>
      <c r="R26" s="11"/>
      <c r="S26" s="11">
        <f t="shared" si="3"/>
        <v>0.12048031942445725</v>
      </c>
      <c r="T26" s="11">
        <f>'RD T1'!T25</f>
        <v>1.3725299615150806</v>
      </c>
      <c r="U26" s="11">
        <f t="shared" si="6"/>
        <v>1.4930102809395378</v>
      </c>
      <c r="W26" s="10" t="str">
        <f>name!D22</f>
        <v>62 Leisure, travel and related personal service occupations</v>
      </c>
      <c r="X26" s="11">
        <v>8.7332759663572137</v>
      </c>
      <c r="Y26" s="11">
        <v>8.1029556008154664</v>
      </c>
      <c r="Z26" s="11">
        <v>7.2406689657163836</v>
      </c>
      <c r="AA26" s="11">
        <v>6.6387083596627656</v>
      </c>
      <c r="AB26" s="11">
        <v>6.5781520883945959</v>
      </c>
      <c r="AC26" s="11"/>
      <c r="AD26" s="11">
        <f t="shared" si="4"/>
        <v>-0.66251687732178777</v>
      </c>
      <c r="AE26" s="11">
        <f>'RD T1'!T54</f>
        <v>3.6567032355688851</v>
      </c>
      <c r="AF26" s="11">
        <f t="shared" si="7"/>
        <v>2.9941863582470973</v>
      </c>
    </row>
    <row r="27" spans="1:32" x14ac:dyDescent="0.2">
      <c r="A27" s="10" t="str">
        <f>name!D23</f>
        <v>63 Community and civil enforcement occupations</v>
      </c>
      <c r="B27" s="11">
        <v>0.50568458347317136</v>
      </c>
      <c r="C27" s="11">
        <v>0.41977721911187682</v>
      </c>
      <c r="D27" s="11">
        <v>0.51288135313596994</v>
      </c>
      <c r="E27" s="11">
        <v>0.38824443706579403</v>
      </c>
      <c r="F27" s="11">
        <v>0.43157632913802796</v>
      </c>
      <c r="G27" s="11"/>
      <c r="H27" s="11">
        <f t="shared" si="2"/>
        <v>-8.1305023997941983E-2</v>
      </c>
      <c r="I27" s="11">
        <f>'RD T1'!E26</f>
        <v>0.2048951405848457</v>
      </c>
      <c r="J27" s="11">
        <f t="shared" si="5"/>
        <v>0.12359011658690372</v>
      </c>
      <c r="L27" s="10" t="str">
        <f>name!D23</f>
        <v>63 Community and civil enforcement occupations</v>
      </c>
      <c r="M27" s="11">
        <v>0.39355328452069827</v>
      </c>
      <c r="N27" s="11">
        <v>0.28487139765197461</v>
      </c>
      <c r="O27" s="11">
        <v>0.39927939050508371</v>
      </c>
      <c r="P27" s="11">
        <v>0.23517829317290972</v>
      </c>
      <c r="Q27" s="11">
        <v>0.27623774762961811</v>
      </c>
      <c r="R27" s="11"/>
      <c r="S27" s="11">
        <f t="shared" si="3"/>
        <v>-0.1230416428754656</v>
      </c>
      <c r="T27" s="11">
        <f>'RD T1'!T26</f>
        <v>0.10664700030574258</v>
      </c>
      <c r="U27" s="11">
        <f t="shared" si="6"/>
        <v>-1.639464256972302E-2</v>
      </c>
      <c r="W27" s="10" t="str">
        <f>name!D23</f>
        <v>63 Community and civil enforcement occupations</v>
      </c>
      <c r="X27" s="11">
        <v>0.11213129895247341</v>
      </c>
      <c r="Y27" s="11">
        <v>0.13490582145990157</v>
      </c>
      <c r="Z27" s="11">
        <v>0.11360196263088654</v>
      </c>
      <c r="AA27" s="11">
        <v>0.15306614389288412</v>
      </c>
      <c r="AB27" s="11">
        <v>0.15533858150841023</v>
      </c>
      <c r="AC27" s="11"/>
      <c r="AD27" s="11">
        <f t="shared" si="4"/>
        <v>4.1736618877523696E-2</v>
      </c>
      <c r="AE27" s="11">
        <f>'RD T1'!T55</f>
        <v>9.8248140279103113E-2</v>
      </c>
      <c r="AF27" s="11">
        <f t="shared" si="7"/>
        <v>0.13998475915662681</v>
      </c>
    </row>
    <row r="28" spans="1:32" x14ac:dyDescent="0.2">
      <c r="A28" s="10" t="str">
        <f>name!D24</f>
        <v>71 Sales occupations</v>
      </c>
      <c r="B28" s="11">
        <v>34.804749473946991</v>
      </c>
      <c r="C28" s="11">
        <v>31.457706683829862</v>
      </c>
      <c r="D28" s="11">
        <v>30.803748685893915</v>
      </c>
      <c r="E28" s="11">
        <v>30.094283266708715</v>
      </c>
      <c r="F28" s="11">
        <v>29.128013197440762</v>
      </c>
      <c r="G28" s="11"/>
      <c r="H28" s="11">
        <f t="shared" si="2"/>
        <v>-1.675735488453153</v>
      </c>
      <c r="I28" s="11">
        <f>'RD T1'!E27</f>
        <v>13.550640066654442</v>
      </c>
      <c r="J28" s="11">
        <f t="shared" si="5"/>
        <v>11.874904578201289</v>
      </c>
      <c r="L28" s="10" t="str">
        <f>name!D24</f>
        <v>71 Sales occupations</v>
      </c>
      <c r="M28" s="11">
        <v>13.975291374431617</v>
      </c>
      <c r="N28" s="11">
        <v>13.454533077127154</v>
      </c>
      <c r="O28" s="11">
        <v>13.262870408315061</v>
      </c>
      <c r="P28" s="11">
        <v>13.153462484104836</v>
      </c>
      <c r="Q28" s="11">
        <v>12.960845643868662</v>
      </c>
      <c r="R28" s="11"/>
      <c r="S28" s="11">
        <f t="shared" si="3"/>
        <v>-0.30202476444639892</v>
      </c>
      <c r="T28" s="11">
        <f>'RD T1'!T27</f>
        <v>4.2721487251537598</v>
      </c>
      <c r="U28" s="11">
        <f t="shared" si="6"/>
        <v>3.9701239607073608</v>
      </c>
      <c r="W28" s="10" t="str">
        <f>name!D24</f>
        <v>71 Sales occupations</v>
      </c>
      <c r="X28" s="11">
        <v>20.829458099515364</v>
      </c>
      <c r="Y28" s="11">
        <v>18.003173606702727</v>
      </c>
      <c r="Z28" s="11">
        <v>17.540878277578802</v>
      </c>
      <c r="AA28" s="11">
        <v>16.940820782603886</v>
      </c>
      <c r="AB28" s="11">
        <v>16.167167553572082</v>
      </c>
      <c r="AC28" s="11"/>
      <c r="AD28" s="11">
        <f t="shared" si="4"/>
        <v>-1.3737107240067203</v>
      </c>
      <c r="AE28" s="11">
        <f>'RD T1'!T56</f>
        <v>9.2784913415006791</v>
      </c>
      <c r="AF28" s="11">
        <f t="shared" si="7"/>
        <v>7.9047806174939588</v>
      </c>
    </row>
    <row r="29" spans="1:32" x14ac:dyDescent="0.2">
      <c r="A29" s="10" t="str">
        <f>name!D25</f>
        <v>72 Customer service occupations</v>
      </c>
      <c r="B29" s="11">
        <v>9.231138645389505</v>
      </c>
      <c r="C29" s="11">
        <v>9.5210608882719487</v>
      </c>
      <c r="D29" s="11">
        <v>9.6907181896969146</v>
      </c>
      <c r="E29" s="11">
        <v>11.08511120554984</v>
      </c>
      <c r="F29" s="11">
        <v>12.579573381851366</v>
      </c>
      <c r="G29" s="11"/>
      <c r="H29" s="11">
        <f t="shared" si="2"/>
        <v>2.8888551921544519</v>
      </c>
      <c r="I29" s="11">
        <f>'RD T1'!E28</f>
        <v>5.1170188285249596</v>
      </c>
      <c r="J29" s="11">
        <f t="shared" si="5"/>
        <v>8.0058740206794106</v>
      </c>
      <c r="L29" s="10" t="str">
        <f>name!D25</f>
        <v>72 Customer service occupations</v>
      </c>
      <c r="M29" s="11">
        <v>4.02304215040974</v>
      </c>
      <c r="N29" s="11">
        <v>3.58072325770683</v>
      </c>
      <c r="O29" s="11">
        <v>4.0674697907197155</v>
      </c>
      <c r="P29" s="11">
        <v>5.2395113796521597</v>
      </c>
      <c r="Q29" s="11">
        <v>6.1231858327731192</v>
      </c>
      <c r="R29" s="11"/>
      <c r="S29" s="11">
        <f t="shared" si="3"/>
        <v>2.0557160420534037</v>
      </c>
      <c r="T29" s="11">
        <f>'RD T1'!T28</f>
        <v>1.8594199491651275</v>
      </c>
      <c r="U29" s="11">
        <f t="shared" si="6"/>
        <v>3.9151359912185315</v>
      </c>
      <c r="W29" s="10" t="str">
        <f>name!D25</f>
        <v>72 Customer service occupations</v>
      </c>
      <c r="X29" s="11">
        <v>5.2080964949797863</v>
      </c>
      <c r="Y29" s="11">
        <v>5.9403376305651037</v>
      </c>
      <c r="Z29" s="11">
        <v>5.6232483989771938</v>
      </c>
      <c r="AA29" s="11">
        <v>5.8455998258976818</v>
      </c>
      <c r="AB29" s="11">
        <v>6.4563875490782623</v>
      </c>
      <c r="AC29" s="11"/>
      <c r="AD29" s="11">
        <f t="shared" si="4"/>
        <v>0.83313915010106854</v>
      </c>
      <c r="AE29" s="11">
        <f>'RD T1'!T57</f>
        <v>3.2575988793598318</v>
      </c>
      <c r="AF29" s="11">
        <f t="shared" si="7"/>
        <v>4.0907380294609004</v>
      </c>
    </row>
    <row r="30" spans="1:32" x14ac:dyDescent="0.2">
      <c r="A30" s="10" t="str">
        <f>name!D26</f>
        <v>81 Process, plant and machine operatives</v>
      </c>
      <c r="B30" s="11">
        <v>22.391983508485971</v>
      </c>
      <c r="C30" s="11">
        <v>21.484666437018372</v>
      </c>
      <c r="D30" s="11">
        <v>18.522521456434383</v>
      </c>
      <c r="E30" s="11">
        <v>19.502468093907105</v>
      </c>
      <c r="F30" s="11">
        <v>18.227597247765392</v>
      </c>
      <c r="G30" s="11"/>
      <c r="H30" s="11">
        <f t="shared" si="2"/>
        <v>-0.29492420866899138</v>
      </c>
      <c r="I30" s="11">
        <f>'RD T1'!E29</f>
        <v>7.6482393028940487</v>
      </c>
      <c r="J30" s="11">
        <f t="shared" si="5"/>
        <v>7.3533150942250574</v>
      </c>
      <c r="L30" s="10" t="str">
        <f>name!D26</f>
        <v>81 Process, plant and machine operatives</v>
      </c>
      <c r="M30" s="11">
        <v>17.83772843047835</v>
      </c>
      <c r="N30" s="11">
        <v>16.764952402003651</v>
      </c>
      <c r="O30" s="11">
        <v>14.377549772875984</v>
      </c>
      <c r="P30" s="11">
        <v>14.631444022364505</v>
      </c>
      <c r="Q30" s="11">
        <v>13.32579643547874</v>
      </c>
      <c r="R30" s="11"/>
      <c r="S30" s="11">
        <f t="shared" si="3"/>
        <v>-1.0517533373972441</v>
      </c>
      <c r="T30" s="11">
        <f>'RD T1'!T29</f>
        <v>5.182193801345254</v>
      </c>
      <c r="U30" s="11">
        <f t="shared" si="6"/>
        <v>4.1304404639480099</v>
      </c>
      <c r="W30" s="10" t="str">
        <f>name!D26</f>
        <v>81 Process, plant and machine operatives</v>
      </c>
      <c r="X30" s="11">
        <v>4.5542550780076292</v>
      </c>
      <c r="Y30" s="11">
        <v>4.7197140350146443</v>
      </c>
      <c r="Z30" s="11">
        <v>4.1449716835584214</v>
      </c>
      <c r="AA30" s="11">
        <v>4.8710240715425766</v>
      </c>
      <c r="AB30" s="11">
        <v>4.9018008122866474</v>
      </c>
      <c r="AC30" s="11"/>
      <c r="AD30" s="11">
        <f t="shared" si="4"/>
        <v>0.75682912872822605</v>
      </c>
      <c r="AE30" s="11">
        <f>'RD T1'!T58</f>
        <v>2.466045501548793</v>
      </c>
      <c r="AF30" s="11">
        <f t="shared" si="7"/>
        <v>3.222874630277019</v>
      </c>
    </row>
    <row r="31" spans="1:32" x14ac:dyDescent="0.2">
      <c r="A31" s="10" t="str">
        <f>name!D27</f>
        <v>82 Transport and mobile machine drivers and operatives</v>
      </c>
      <c r="B31" s="11">
        <v>24.769700174970229</v>
      </c>
      <c r="C31" s="11">
        <v>29.039367859506346</v>
      </c>
      <c r="D31" s="11">
        <v>25.622050745971858</v>
      </c>
      <c r="E31" s="11">
        <v>27.262623681259072</v>
      </c>
      <c r="F31" s="11">
        <v>27.747889904911531</v>
      </c>
      <c r="G31" s="11"/>
      <c r="H31" s="11">
        <f t="shared" si="2"/>
        <v>2.125839158939673</v>
      </c>
      <c r="I31" s="11">
        <f>'RD T1'!E30</f>
        <v>14.484220555924026</v>
      </c>
      <c r="J31" s="11">
        <f t="shared" si="5"/>
        <v>16.610059714863699</v>
      </c>
      <c r="L31" s="10" t="str">
        <f>name!D27</f>
        <v>82 Transport and mobile machine drivers and operatives</v>
      </c>
      <c r="M31" s="11">
        <v>23.639715461384409</v>
      </c>
      <c r="N31" s="11">
        <v>27.741828280186652</v>
      </c>
      <c r="O31" s="11">
        <v>24.53948091285363</v>
      </c>
      <c r="P31" s="11">
        <v>25.753412727920676</v>
      </c>
      <c r="Q31" s="11">
        <v>26.004674750953239</v>
      </c>
      <c r="R31" s="11"/>
      <c r="S31" s="11">
        <f t="shared" si="3"/>
        <v>1.4651938380996086</v>
      </c>
      <c r="T31" s="11">
        <f>'RD T1'!T30</f>
        <v>13.48760626983556</v>
      </c>
      <c r="U31" s="11">
        <f t="shared" si="6"/>
        <v>14.952800107935168</v>
      </c>
      <c r="W31" s="10" t="str">
        <f>name!D27</f>
        <v>82 Transport and mobile machine drivers and operatives</v>
      </c>
      <c r="X31" s="11">
        <v>1.1299847135858583</v>
      </c>
      <c r="Y31" s="11">
        <v>1.2975395793197284</v>
      </c>
      <c r="Z31" s="11">
        <v>1.0825698331182187</v>
      </c>
      <c r="AA31" s="11">
        <v>1.5092109533383902</v>
      </c>
      <c r="AB31" s="11">
        <v>1.7432151539582801</v>
      </c>
      <c r="AC31" s="11"/>
      <c r="AD31" s="11">
        <f t="shared" si="4"/>
        <v>0.66064532084006133</v>
      </c>
      <c r="AE31" s="11">
        <f>'RD T1'!T59</f>
        <v>0.99661428608846747</v>
      </c>
      <c r="AF31" s="11">
        <f t="shared" si="7"/>
        <v>1.6572596069285288</v>
      </c>
    </row>
    <row r="32" spans="1:32" x14ac:dyDescent="0.2">
      <c r="A32" s="10" t="str">
        <f>name!D28</f>
        <v>91 Elementary trades and related occupations</v>
      </c>
      <c r="B32" s="11">
        <v>12.288763506461326</v>
      </c>
      <c r="C32" s="11">
        <v>11.065126090932619</v>
      </c>
      <c r="D32" s="11">
        <v>9.5556675296788178</v>
      </c>
      <c r="E32" s="11">
        <v>16.716811184484261</v>
      </c>
      <c r="F32" s="11">
        <v>18.604900835580825</v>
      </c>
      <c r="G32" s="11"/>
      <c r="H32" s="11">
        <f t="shared" si="2"/>
        <v>9.0492333059020069</v>
      </c>
      <c r="I32" s="11">
        <f>'RD T1'!E31</f>
        <v>7.793002493322045</v>
      </c>
      <c r="J32" s="11">
        <f t="shared" si="5"/>
        <v>16.842235799224053</v>
      </c>
      <c r="L32" s="10" t="str">
        <f>name!D28</f>
        <v>91 Elementary trades and related occupations</v>
      </c>
      <c r="M32" s="11">
        <v>9.2277579055080476</v>
      </c>
      <c r="N32" s="11">
        <v>8.3948124035000458</v>
      </c>
      <c r="O32" s="11">
        <v>7.444090880777579</v>
      </c>
      <c r="P32" s="11">
        <v>10.204612925680243</v>
      </c>
      <c r="Q32" s="11">
        <v>10.924167980529704</v>
      </c>
      <c r="R32" s="11"/>
      <c r="S32" s="11">
        <f t="shared" si="3"/>
        <v>3.4800770997521253</v>
      </c>
      <c r="T32" s="11">
        <f>'RD T1'!T31</f>
        <v>3.4896211447123533</v>
      </c>
      <c r="U32" s="11">
        <f t="shared" si="6"/>
        <v>6.9696982444644782</v>
      </c>
      <c r="W32" s="10" t="str">
        <f>name!D28</f>
        <v>91 Elementary trades and related occupations</v>
      </c>
      <c r="X32" s="11">
        <v>3.0610056009532771</v>
      </c>
      <c r="Y32" s="11">
        <v>2.6703136874325684</v>
      </c>
      <c r="Z32" s="11">
        <v>2.1115766489012415</v>
      </c>
      <c r="AA32" s="11">
        <v>6.5121982588040233</v>
      </c>
      <c r="AB32" s="11">
        <v>7.6807328550511338</v>
      </c>
      <c r="AC32" s="11"/>
      <c r="AD32" s="11">
        <f t="shared" si="4"/>
        <v>5.5691562061498923</v>
      </c>
      <c r="AE32" s="11">
        <f>'RD T1'!T60</f>
        <v>4.3033813486096912</v>
      </c>
      <c r="AF32" s="11">
        <f t="shared" si="7"/>
        <v>9.8725375547595835</v>
      </c>
    </row>
    <row r="33" spans="1:32" x14ac:dyDescent="0.2">
      <c r="A33" s="10" t="str">
        <f>name!D29</f>
        <v>92 Elementary administration and service occupations</v>
      </c>
      <c r="B33" s="11">
        <v>51.329214056442389</v>
      </c>
      <c r="C33" s="11">
        <v>48.477241433685528</v>
      </c>
      <c r="D33" s="11">
        <v>43.553801848503518</v>
      </c>
      <c r="E33" s="11">
        <v>39.346501195017296</v>
      </c>
      <c r="F33" s="11">
        <v>36.117179875689473</v>
      </c>
      <c r="G33" s="11"/>
      <c r="H33" s="11">
        <f t="shared" ref="H33" si="8">F33-D33</f>
        <v>-7.436621972814045</v>
      </c>
      <c r="I33" s="11">
        <f>'RD T1'!E32</f>
        <v>18.91679634293374</v>
      </c>
      <c r="J33" s="11">
        <f>SUM(H33:I33)</f>
        <v>11.480174370119695</v>
      </c>
      <c r="L33" s="10" t="str">
        <f>name!D29</f>
        <v>92 Elementary administration and service occupations</v>
      </c>
      <c r="M33" s="11">
        <v>26.071829109089666</v>
      </c>
      <c r="N33" s="11">
        <v>23.310787600570304</v>
      </c>
      <c r="O33" s="11">
        <v>21.699410014647906</v>
      </c>
      <c r="P33" s="11">
        <v>21.505346165733496</v>
      </c>
      <c r="Q33" s="11">
        <v>20.166414532235265</v>
      </c>
      <c r="R33" s="11"/>
      <c r="S33" s="11">
        <f t="shared" ref="S33" si="9">Q33-O33</f>
        <v>-1.5329954824126411</v>
      </c>
      <c r="T33" s="11">
        <f>'RD T1'!T32</f>
        <v>8.5380848511370857</v>
      </c>
      <c r="U33" s="11">
        <f t="shared" ref="U33" si="10">SUM(S33:T33)</f>
        <v>7.0050893687244447</v>
      </c>
      <c r="W33" s="10" t="str">
        <f>name!D29</f>
        <v>92 Elementary administration and service occupations</v>
      </c>
      <c r="X33" s="11">
        <v>25.257384947352808</v>
      </c>
      <c r="Y33" s="11">
        <v>25.166453833115302</v>
      </c>
      <c r="Z33" s="11">
        <v>21.854391833855548</v>
      </c>
      <c r="AA33" s="11">
        <v>17.841155029283765</v>
      </c>
      <c r="AB33" s="11">
        <v>15.950765343454195</v>
      </c>
      <c r="AC33" s="11"/>
      <c r="AD33" s="11">
        <f t="shared" ref="AD33" si="11">AB33-Z33</f>
        <v>-5.9036264904013525</v>
      </c>
      <c r="AE33" s="11">
        <f>'RD T1'!T61</f>
        <v>10.378711491796658</v>
      </c>
      <c r="AF33" s="11">
        <f t="shared" ref="AF33" si="12">SUM(AD33:AE33)</f>
        <v>4.4750850013953052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526.58100000000002</v>
      </c>
      <c r="C35" s="34">
        <f>SUM(C8:C33)</f>
        <v>543.274</v>
      </c>
      <c r="D35" s="34">
        <f>SUM(D8:D33)</f>
        <v>528.02700000000016</v>
      </c>
      <c r="E35" s="34">
        <f>SUM(E8:E33)</f>
        <v>545.971</v>
      </c>
      <c r="F35" s="34">
        <f>SUM(F8:F33)</f>
        <v>565.89699999999959</v>
      </c>
      <c r="G35" s="11"/>
      <c r="H35" s="34">
        <f>F35-D35</f>
        <v>37.869999999999436</v>
      </c>
      <c r="I35" s="34">
        <f>SUM(I8:I33)</f>
        <v>263.65122008430893</v>
      </c>
      <c r="J35" s="34">
        <f>SUM(J8:J33)</f>
        <v>301.52122008430854</v>
      </c>
      <c r="L35" s="231" t="str">
        <f>name!D3</f>
        <v>All occupations</v>
      </c>
      <c r="M35" s="34">
        <f>SUM(M8:M33)</f>
        <v>289.49182900323842</v>
      </c>
      <c r="N35" s="34">
        <f>SUM(N8:N33)</f>
        <v>300.40037227637811</v>
      </c>
      <c r="O35" s="34">
        <f>SUM(O8:O33)</f>
        <v>288.35576130503796</v>
      </c>
      <c r="P35" s="34">
        <f>SUM(P8:P33)</f>
        <v>297.73547335353504</v>
      </c>
      <c r="Q35" s="34">
        <f>SUM(Q8:Q33)</f>
        <v>305.63708187403978</v>
      </c>
      <c r="R35" s="11"/>
      <c r="S35" s="34">
        <f>Q35-O35</f>
        <v>17.281320569001821</v>
      </c>
      <c r="T35" s="34">
        <f>SUM(T8:T33)</f>
        <v>120.33008787725488</v>
      </c>
      <c r="U35" s="34">
        <f>SUM(U8:U33)</f>
        <v>137.61140844625675</v>
      </c>
      <c r="W35" s="231" t="str">
        <f>name!D3</f>
        <v>All occupations</v>
      </c>
      <c r="X35" s="34">
        <f>SUM(X8:X33)</f>
        <v>237.08917099676185</v>
      </c>
      <c r="Y35" s="34">
        <f>SUM(Y8:Y33)</f>
        <v>242.87362772362181</v>
      </c>
      <c r="Z35" s="34">
        <f>SUM(Z8:Z33)</f>
        <v>239.67123869496194</v>
      </c>
      <c r="AA35" s="34">
        <f>SUM(AA8:AA33)</f>
        <v>248.2355266464649</v>
      </c>
      <c r="AB35" s="34">
        <f>SUM(AB8:AB33)</f>
        <v>260.25991812595993</v>
      </c>
      <c r="AC35" s="11"/>
      <c r="AD35" s="34">
        <f t="shared" ref="AD35" si="13">AB35-Z35</f>
        <v>20.588679430997985</v>
      </c>
      <c r="AE35" s="34">
        <f>SUM(AE8:AE33)</f>
        <v>143.32113220705406</v>
      </c>
      <c r="AF35" s="34">
        <f>SUM(AF8:AF33)</f>
        <v>163.90981163805202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Stoke-on-Trent and Staffordshire (Continued)</v>
      </c>
      <c r="L38" s="19" t="str">
        <f>CONCATENATE(L$1," (Continued)")</f>
        <v>Occupation Table 2.1  Males: Employment Change by Occupation (SOC 2020) and Replacement Demand, 2015-2035, Stoke-on-Trent and Staffordshire (Continued)</v>
      </c>
      <c r="W38" s="19" t="str">
        <f>CONCATENATE(W$1," (Continued)")</f>
        <v>Occupation Table 2.2  Females: Employment Change by Occupation (SOC 2020) and Replacement Demand, 2015-2035, Stoke-on-Trent and Staffordshire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5.7932185138706984</v>
      </c>
      <c r="C45" s="173">
        <f t="shared" si="20"/>
        <v>6.5820524295846452</v>
      </c>
      <c r="D45" s="173">
        <f t="shared" si="20"/>
        <v>6.9542511311666511</v>
      </c>
      <c r="E45" s="173">
        <f t="shared" si="20"/>
        <v>6.1373763506197392</v>
      </c>
      <c r="F45" s="173">
        <f t="shared" si="20"/>
        <v>6.5037180052849113</v>
      </c>
      <c r="H45" s="68">
        <f t="shared" ref="H45:H70" si="21">IF(D8&gt;0,(H8/D8)*100,0)</f>
        <v>0.22881459561861547</v>
      </c>
      <c r="I45" s="69">
        <f t="shared" ref="I45:I70" si="22">IF(D8&gt;0,I8/D8*100,0)</f>
        <v>48.331153866207188</v>
      </c>
      <c r="J45" s="69">
        <f t="shared" ref="J45:J70" si="23">IF(D8&gt;0,(J8/D8)*100,0)</f>
        <v>48.559968461825804</v>
      </c>
      <c r="L45" t="str">
        <f t="shared" ref="L45:L70" si="24">L8</f>
        <v>11 Corporate managers and directors</v>
      </c>
      <c r="M45" s="173">
        <f t="shared" ref="M45:Q45" si="25">M8/M$35*100</f>
        <v>7.5407443537500756</v>
      </c>
      <c r="N45" s="173">
        <f t="shared" si="25"/>
        <v>8.2569531066519737</v>
      </c>
      <c r="O45" s="173">
        <f t="shared" si="25"/>
        <v>8.7232577897996428</v>
      </c>
      <c r="P45" s="173">
        <f t="shared" si="25"/>
        <v>7.4213658942179741</v>
      </c>
      <c r="Q45" s="173">
        <f t="shared" si="25"/>
        <v>7.6191662364958503</v>
      </c>
      <c r="S45" s="68">
        <f t="shared" ref="S45:S70" si="26">IF(O8&gt;0,(S8/O8)*100,0)</f>
        <v>-7.4223497017736531</v>
      </c>
      <c r="T45" s="69">
        <f t="shared" ref="T45:T70" si="27">IF(O8&gt;0,T8/O8*100,0)</f>
        <v>42.126016164665778</v>
      </c>
      <c r="U45" s="69">
        <f t="shared" ref="U45:U70" si="28">IF(O8&gt;0,(U8/O8)*100,0)</f>
        <v>34.70366646289213</v>
      </c>
      <c r="W45" t="str">
        <f t="shared" ref="W45:W70" si="29">W8</f>
        <v>11 Corporate managers and directors</v>
      </c>
      <c r="X45" s="173">
        <f t="shared" ref="X45:AB45" si="30">X8/X$35*100</f>
        <v>3.659445598430322</v>
      </c>
      <c r="Y45" s="173">
        <f t="shared" si="30"/>
        <v>4.5104368670685684</v>
      </c>
      <c r="Z45" s="173">
        <f t="shared" si="30"/>
        <v>4.8259053831270489</v>
      </c>
      <c r="AA45" s="173">
        <f t="shared" si="30"/>
        <v>4.5973500711071233</v>
      </c>
      <c r="AB45" s="173">
        <f t="shared" si="30"/>
        <v>5.1937877447064178</v>
      </c>
      <c r="AD45" s="68">
        <f t="shared" ref="AD45:AD70" si="31">IF(Z8&gt;0,(AD8/Z8)*100,0)</f>
        <v>16.868309708537762</v>
      </c>
      <c r="AE45" s="69">
        <f t="shared" ref="AE45:AE70" si="32">IF(Z8&gt;0,AE8/Z8*100,0)</f>
        <v>61.825878910208573</v>
      </c>
      <c r="AF45" s="69">
        <f t="shared" ref="AF45:AF70" si="33">IF(Z8&gt;0,(AF8/Z8)*100,0)</f>
        <v>78.694188618746324</v>
      </c>
    </row>
    <row r="46" spans="1:32" x14ac:dyDescent="0.2">
      <c r="A46" t="str">
        <f t="shared" si="19"/>
        <v>12 Other managers and proprietors</v>
      </c>
      <c r="B46" s="173">
        <f t="shared" si="20"/>
        <v>2.6558848752721316</v>
      </c>
      <c r="C46" s="173">
        <f t="shared" si="20"/>
        <v>2.6213039949619916</v>
      </c>
      <c r="D46" s="173">
        <f t="shared" si="20"/>
        <v>2.8049838694411986</v>
      </c>
      <c r="E46" s="173">
        <f t="shared" si="20"/>
        <v>2.8262026388363117</v>
      </c>
      <c r="F46" s="173">
        <f t="shared" si="20"/>
        <v>3.1103748582627491</v>
      </c>
      <c r="H46" s="68">
        <f t="shared" si="21"/>
        <v>18.84026897009571</v>
      </c>
      <c r="I46" s="69">
        <f t="shared" si="22"/>
        <v>61.765054118981908</v>
      </c>
      <c r="J46" s="69">
        <f t="shared" si="23"/>
        <v>80.605323089077615</v>
      </c>
      <c r="L46" t="str">
        <f t="shared" si="24"/>
        <v>12 Other managers and proprietors</v>
      </c>
      <c r="M46" s="173">
        <f t="shared" ref="M46:Q46" si="34">M9/M$35*100</f>
        <v>2.8947370653569138</v>
      </c>
      <c r="N46" s="173">
        <f t="shared" si="34"/>
        <v>2.9306134128471912</v>
      </c>
      <c r="O46" s="173">
        <f t="shared" si="34"/>
        <v>2.8728230732034841</v>
      </c>
      <c r="P46" s="173">
        <f t="shared" si="34"/>
        <v>3.1680725399423051</v>
      </c>
      <c r="Q46" s="173">
        <f t="shared" si="34"/>
        <v>3.5057107665748162</v>
      </c>
      <c r="S46" s="68">
        <f t="shared" si="26"/>
        <v>29.343501525897175</v>
      </c>
      <c r="T46" s="69">
        <f t="shared" si="27"/>
        <v>60.203737935612899</v>
      </c>
      <c r="U46" s="69">
        <f t="shared" si="28"/>
        <v>89.547239461510074</v>
      </c>
      <c r="W46" t="str">
        <f t="shared" si="29"/>
        <v>12 Other managers and proprietors</v>
      </c>
      <c r="X46" s="173">
        <f t="shared" ref="X46:AB46" si="35">X9/X$35*100</f>
        <v>2.3642403557085667</v>
      </c>
      <c r="Y46" s="173">
        <f t="shared" si="35"/>
        <v>2.238731934124512</v>
      </c>
      <c r="Z46" s="173">
        <f t="shared" si="35"/>
        <v>2.7233644588113899</v>
      </c>
      <c r="AA46" s="173">
        <f t="shared" si="35"/>
        <v>2.4161614243244105</v>
      </c>
      <c r="AB46" s="173">
        <f t="shared" si="35"/>
        <v>2.646110847705252</v>
      </c>
      <c r="AD46" s="68">
        <f t="shared" si="31"/>
        <v>5.5100031824339961</v>
      </c>
      <c r="AE46" s="69">
        <f t="shared" si="32"/>
        <v>63.74661166255823</v>
      </c>
      <c r="AF46" s="69">
        <f t="shared" si="33"/>
        <v>69.256614844992214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4.6976799945079382</v>
      </c>
      <c r="C47" s="173">
        <f t="shared" si="20"/>
        <v>5.2862530956473206</v>
      </c>
      <c r="D47" s="173">
        <f t="shared" si="20"/>
        <v>5.7323025974980428</v>
      </c>
      <c r="E47" s="173">
        <f t="shared" si="20"/>
        <v>6.789930582127961</v>
      </c>
      <c r="F47" s="173">
        <f t="shared" si="20"/>
        <v>7.4531812298161952</v>
      </c>
      <c r="H47" s="68">
        <f t="shared" si="21"/>
        <v>39.345784534119701</v>
      </c>
      <c r="I47" s="69">
        <f t="shared" si="22"/>
        <v>45.573697347220829</v>
      </c>
      <c r="J47" s="69">
        <f t="shared" si="23"/>
        <v>84.919481881340531</v>
      </c>
      <c r="L47" t="str">
        <f t="shared" si="24"/>
        <v>21 Science, research, engineering and technology professionals</v>
      </c>
      <c r="M47" s="173">
        <f t="shared" ref="M47:Q47" si="36">M10/M$35*100</f>
        <v>7.1800858270586421</v>
      </c>
      <c r="N47" s="173">
        <f t="shared" si="36"/>
        <v>8.1228022418670527</v>
      </c>
      <c r="O47" s="173">
        <f t="shared" si="36"/>
        <v>8.6242896373322857</v>
      </c>
      <c r="P47" s="173">
        <f t="shared" si="36"/>
        <v>9.9864304041626859</v>
      </c>
      <c r="Q47" s="173">
        <f t="shared" si="36"/>
        <v>10.807964126596485</v>
      </c>
      <c r="S47" s="68">
        <f t="shared" si="26"/>
        <v>32.830550546560247</v>
      </c>
      <c r="T47" s="69">
        <f t="shared" si="27"/>
        <v>39.636692733638277</v>
      </c>
      <c r="U47" s="69">
        <f t="shared" si="28"/>
        <v>72.467243280198517</v>
      </c>
      <c r="W47" t="str">
        <f t="shared" si="29"/>
        <v>21 Science, research, engineering and technology professionals</v>
      </c>
      <c r="X47" s="173">
        <f t="shared" ref="X47:AB47" si="37">X10/X$35*100</f>
        <v>1.6666001616663644</v>
      </c>
      <c r="Y47" s="173">
        <f t="shared" si="37"/>
        <v>1.7778424563732349</v>
      </c>
      <c r="Z47" s="173">
        <f t="shared" si="37"/>
        <v>2.2528649766282789</v>
      </c>
      <c r="AA47" s="173">
        <f t="shared" si="37"/>
        <v>2.9560257400405296</v>
      </c>
      <c r="AB47" s="173">
        <f t="shared" si="37"/>
        <v>3.5134810167521917</v>
      </c>
      <c r="AD47" s="68">
        <f t="shared" si="31"/>
        <v>69.353359517234722</v>
      </c>
      <c r="AE47" s="69">
        <f t="shared" si="32"/>
        <v>72.918089192141721</v>
      </c>
      <c r="AF47" s="69">
        <f t="shared" si="33"/>
        <v>142.27144870937644</v>
      </c>
    </row>
    <row r="48" spans="1:32" x14ac:dyDescent="0.2">
      <c r="A48" t="str">
        <f t="shared" si="19"/>
        <v>22 Health professionals</v>
      </c>
      <c r="B48" s="173">
        <f t="shared" si="20"/>
        <v>4.2559728191477282</v>
      </c>
      <c r="C48" s="173">
        <f t="shared" si="20"/>
        <v>4.876363515274976</v>
      </c>
      <c r="D48" s="173">
        <f t="shared" si="20"/>
        <v>4.9501244294216873</v>
      </c>
      <c r="E48" s="173">
        <f t="shared" si="20"/>
        <v>4.7057122466088046</v>
      </c>
      <c r="F48" s="173">
        <f t="shared" si="20"/>
        <v>4.8625787451953366</v>
      </c>
      <c r="H48" s="68">
        <f t="shared" si="21"/>
        <v>5.2765860533652909</v>
      </c>
      <c r="I48" s="69">
        <f t="shared" si="22"/>
        <v>53.050831335039398</v>
      </c>
      <c r="J48" s="69">
        <f t="shared" si="23"/>
        <v>58.32741738840469</v>
      </c>
      <c r="L48" t="str">
        <f t="shared" si="24"/>
        <v>22 Health professionals</v>
      </c>
      <c r="M48" s="173">
        <f t="shared" ref="M48:Q48" si="38">M11/M$35*100</f>
        <v>1.8272733218296038</v>
      </c>
      <c r="N48" s="173">
        <f t="shared" si="38"/>
        <v>2.1153146937881417</v>
      </c>
      <c r="O48" s="173">
        <f t="shared" si="38"/>
        <v>2.342592388478137</v>
      </c>
      <c r="P48" s="173">
        <f t="shared" si="38"/>
        <v>2.2283988831988664</v>
      </c>
      <c r="Q48" s="173">
        <f t="shared" si="38"/>
        <v>2.3080477533081791</v>
      </c>
      <c r="S48" s="68">
        <f t="shared" si="26"/>
        <v>4.4300470800665552</v>
      </c>
      <c r="T48" s="69">
        <f t="shared" si="27"/>
        <v>38.311967840703574</v>
      </c>
      <c r="U48" s="69">
        <f t="shared" si="28"/>
        <v>42.742014920770131</v>
      </c>
      <c r="W48" t="str">
        <f t="shared" si="29"/>
        <v>22 Health professionals</v>
      </c>
      <c r="X48" s="173">
        <f t="shared" ref="X48:AB48" si="39">X11/X$35*100</f>
        <v>7.2214758685783256</v>
      </c>
      <c r="Y48" s="173">
        <f t="shared" si="39"/>
        <v>8.2913909170632856</v>
      </c>
      <c r="Z48" s="173">
        <f t="shared" si="39"/>
        <v>8.0873255841690224</v>
      </c>
      <c r="AA48" s="173">
        <f t="shared" si="39"/>
        <v>7.6770196854120965</v>
      </c>
      <c r="AB48" s="173">
        <f t="shared" si="39"/>
        <v>7.8625005293070078</v>
      </c>
      <c r="AD48" s="68">
        <f t="shared" si="31"/>
        <v>5.5716060610310496</v>
      </c>
      <c r="AE48" s="69">
        <f t="shared" si="32"/>
        <v>58.187345728628927</v>
      </c>
      <c r="AF48" s="69">
        <f t="shared" si="33"/>
        <v>63.758951789659967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3.4618856951176573</v>
      </c>
      <c r="C49" s="173">
        <f t="shared" si="20"/>
        <v>3.5374645166567285</v>
      </c>
      <c r="D49" s="173">
        <f t="shared" si="20"/>
        <v>3.8480565111513423</v>
      </c>
      <c r="E49" s="173">
        <f t="shared" si="20"/>
        <v>3.6781421649513701</v>
      </c>
      <c r="F49" s="173">
        <f t="shared" si="20"/>
        <v>3.8442797051160884</v>
      </c>
      <c r="H49" s="68">
        <f t="shared" si="21"/>
        <v>7.0667941466040478</v>
      </c>
      <c r="I49" s="69">
        <f t="shared" si="22"/>
        <v>51.401553084624808</v>
      </c>
      <c r="J49" s="69">
        <f t="shared" si="23"/>
        <v>58.468347231228854</v>
      </c>
      <c r="L49" t="str">
        <f t="shared" si="24"/>
        <v>23 Teaching and other educational professionals</v>
      </c>
      <c r="M49" s="173">
        <f t="shared" ref="M49:Q49" si="40">M12/M$35*100</f>
        <v>2.1070170196321949</v>
      </c>
      <c r="N49" s="173">
        <f t="shared" si="40"/>
        <v>2.03903785565665</v>
      </c>
      <c r="O49" s="173">
        <f t="shared" si="40"/>
        <v>2.2745522758423755</v>
      </c>
      <c r="P49" s="173">
        <f t="shared" si="40"/>
        <v>2.2344805601852773</v>
      </c>
      <c r="Q49" s="173">
        <f t="shared" si="40"/>
        <v>2.3004521393780379</v>
      </c>
      <c r="S49" s="68">
        <f t="shared" si="26"/>
        <v>7.1999767513199959</v>
      </c>
      <c r="T49" s="69">
        <f t="shared" si="27"/>
        <v>44.101136870903915</v>
      </c>
      <c r="U49" s="69">
        <f t="shared" si="28"/>
        <v>51.301113622223902</v>
      </c>
      <c r="W49" t="str">
        <f t="shared" si="29"/>
        <v>23 Teaching and other educational professionals</v>
      </c>
      <c r="X49" s="173">
        <f t="shared" ref="X49:AB49" si="41">X12/X$35*100</f>
        <v>5.1162143566778191</v>
      </c>
      <c r="Y49" s="173">
        <f t="shared" si="41"/>
        <v>5.3908066477566816</v>
      </c>
      <c r="Z49" s="173">
        <f t="shared" si="41"/>
        <v>5.7411873438696377</v>
      </c>
      <c r="AA49" s="173">
        <f t="shared" si="41"/>
        <v>5.4096802613074066</v>
      </c>
      <c r="AB49" s="173">
        <f t="shared" si="41"/>
        <v>5.6572786313684098</v>
      </c>
      <c r="AD49" s="68">
        <f t="shared" si="31"/>
        <v>7.0033115882290442</v>
      </c>
      <c r="AE49" s="69">
        <f t="shared" si="32"/>
        <v>54.881355116128603</v>
      </c>
      <c r="AF49" s="69">
        <f t="shared" si="33"/>
        <v>61.884666704357649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4.5110409758713095</v>
      </c>
      <c r="C50" s="173">
        <f t="shared" si="20"/>
        <v>5.1368745754471368</v>
      </c>
      <c r="D50" s="173">
        <f t="shared" si="20"/>
        <v>5.7991832660732516</v>
      </c>
      <c r="E50" s="173">
        <f t="shared" si="20"/>
        <v>5.8989655890996628</v>
      </c>
      <c r="F50" s="173">
        <f t="shared" si="20"/>
        <v>6.4024866197162282</v>
      </c>
      <c r="H50" s="68">
        <f t="shared" si="21"/>
        <v>18.321347608736037</v>
      </c>
      <c r="I50" s="69">
        <f t="shared" si="22"/>
        <v>51.371724006989325</v>
      </c>
      <c r="J50" s="69">
        <f t="shared" si="23"/>
        <v>69.693071615725358</v>
      </c>
      <c r="L50" t="str">
        <f t="shared" si="24"/>
        <v>24 Business, media and public service professionals</v>
      </c>
      <c r="M50" s="173">
        <f t="shared" ref="M50:Q50" si="42">M13/M$35*100</f>
        <v>4.9731430646046713</v>
      </c>
      <c r="N50" s="173">
        <f t="shared" si="42"/>
        <v>5.4312269998587439</v>
      </c>
      <c r="O50" s="173">
        <f t="shared" si="42"/>
        <v>6.223214470387588</v>
      </c>
      <c r="P50" s="173">
        <f t="shared" si="42"/>
        <v>6.4137722377279482</v>
      </c>
      <c r="Q50" s="173">
        <f t="shared" si="42"/>
        <v>6.8092245816300734</v>
      </c>
      <c r="S50" s="68">
        <f t="shared" si="26"/>
        <v>15.973910565359766</v>
      </c>
      <c r="T50" s="69">
        <f t="shared" si="27"/>
        <v>45.70445972679461</v>
      </c>
      <c r="U50" s="69">
        <f t="shared" si="28"/>
        <v>61.678370292154383</v>
      </c>
      <c r="W50" t="str">
        <f t="shared" si="29"/>
        <v>24 Business, media and public service professionals</v>
      </c>
      <c r="X50" s="173">
        <f t="shared" ref="X50:AB50" si="43">X13/X$35*100</f>
        <v>3.9468027262236047</v>
      </c>
      <c r="Y50" s="173">
        <f t="shared" si="43"/>
        <v>4.772802202903156</v>
      </c>
      <c r="Z50" s="173">
        <f t="shared" si="43"/>
        <v>5.2890184194152532</v>
      </c>
      <c r="AA50" s="173">
        <f t="shared" si="43"/>
        <v>5.2815027976710134</v>
      </c>
      <c r="AB50" s="173">
        <f t="shared" si="43"/>
        <v>5.9248325704031721</v>
      </c>
      <c r="AD50" s="68">
        <f t="shared" si="31"/>
        <v>21.644470139593732</v>
      </c>
      <c r="AE50" s="69">
        <f t="shared" si="32"/>
        <v>59.394522177864715</v>
      </c>
      <c r="AF50" s="69">
        <f t="shared" si="33"/>
        <v>81.038992317458451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1.4514781578070186</v>
      </c>
      <c r="C51" s="173">
        <f t="shared" si="20"/>
        <v>1.6236074212076375</v>
      </c>
      <c r="D51" s="173">
        <f t="shared" si="20"/>
        <v>1.8062546140289424</v>
      </c>
      <c r="E51" s="173">
        <f t="shared" si="20"/>
        <v>1.6357161664781874</v>
      </c>
      <c r="F51" s="173">
        <f t="shared" si="20"/>
        <v>1.6887051756003655</v>
      </c>
      <c r="H51" s="68">
        <f t="shared" si="21"/>
        <v>0.1973248017754472</v>
      </c>
      <c r="I51" s="69">
        <f t="shared" si="22"/>
        <v>38.348152247972337</v>
      </c>
      <c r="J51" s="69">
        <f t="shared" si="23"/>
        <v>38.545477049747781</v>
      </c>
      <c r="L51" t="str">
        <f t="shared" si="24"/>
        <v>31 Science, engineering and technology associate professionals</v>
      </c>
      <c r="M51" s="173">
        <f t="shared" ref="M51:Q51" si="44">M14/M$35*100</f>
        <v>2.0368388622418232</v>
      </c>
      <c r="N51" s="173">
        <f t="shared" si="44"/>
        <v>2.3387754354651862</v>
      </c>
      <c r="O51" s="173">
        <f t="shared" si="44"/>
        <v>2.5376797628664542</v>
      </c>
      <c r="P51" s="173">
        <f t="shared" si="44"/>
        <v>2.2069440716392599</v>
      </c>
      <c r="Q51" s="173">
        <f t="shared" si="44"/>
        <v>2.2118517192009786</v>
      </c>
      <c r="S51" s="68">
        <f t="shared" si="26"/>
        <v>-7.6160336403201994</v>
      </c>
      <c r="T51" s="69">
        <f t="shared" si="27"/>
        <v>32.884161322253185</v>
      </c>
      <c r="U51" s="69">
        <f t="shared" si="28"/>
        <v>25.268127681932985</v>
      </c>
      <c r="W51" t="str">
        <f t="shared" si="29"/>
        <v>31 Science, engineering and technology associate professionals</v>
      </c>
      <c r="X51" s="173">
        <f t="shared" ref="X51:AB51" si="45">X14/X$35*100</f>
        <v>0.73673804445207358</v>
      </c>
      <c r="Y51" s="173">
        <f t="shared" si="45"/>
        <v>0.73904560304433131</v>
      </c>
      <c r="Z51" s="173">
        <f t="shared" si="45"/>
        <v>0.92625475764599474</v>
      </c>
      <c r="AA51" s="173">
        <f t="shared" si="45"/>
        <v>0.95058131477704333</v>
      </c>
      <c r="AB51" s="173">
        <f t="shared" si="45"/>
        <v>1.0743463295286602</v>
      </c>
      <c r="AD51" s="68">
        <f t="shared" si="31"/>
        <v>25.952044370422563</v>
      </c>
      <c r="AE51" s="69">
        <f t="shared" si="32"/>
        <v>56.3587881429494</v>
      </c>
      <c r="AF51" s="69">
        <f t="shared" si="33"/>
        <v>82.310832513371963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1.7664568910461598</v>
      </c>
      <c r="C52" s="173">
        <f t="shared" si="20"/>
        <v>1.9514758438085529</v>
      </c>
      <c r="D52" s="173">
        <f t="shared" si="20"/>
        <v>2.0195816838992591</v>
      </c>
      <c r="E52" s="173">
        <f t="shared" si="20"/>
        <v>3.1206067239093893</v>
      </c>
      <c r="F52" s="173">
        <f t="shared" si="20"/>
        <v>3.5597576831520068</v>
      </c>
      <c r="H52" s="68">
        <f t="shared" si="21"/>
        <v>88.903617241167282</v>
      </c>
      <c r="I52" s="69">
        <f t="shared" si="22"/>
        <v>94.378072371287871</v>
      </c>
      <c r="J52" s="69">
        <f t="shared" si="23"/>
        <v>183.28168961245518</v>
      </c>
      <c r="L52" t="str">
        <f t="shared" si="24"/>
        <v>32 Health and social care associate professionals</v>
      </c>
      <c r="M52" s="173">
        <f t="shared" ref="M52:Q52" si="46">M15/M$35*100</f>
        <v>0.74899213551115362</v>
      </c>
      <c r="N52" s="173">
        <f t="shared" si="46"/>
        <v>0.76012695763421934</v>
      </c>
      <c r="O52" s="173">
        <f t="shared" si="46"/>
        <v>0.83535188966433349</v>
      </c>
      <c r="P52" s="173">
        <f t="shared" si="46"/>
        <v>1.0781954543809049</v>
      </c>
      <c r="Q52" s="173">
        <f t="shared" si="46"/>
        <v>1.1654433816714247</v>
      </c>
      <c r="S52" s="68">
        <f t="shared" si="26"/>
        <v>47.876489495758101</v>
      </c>
      <c r="T52" s="69">
        <f t="shared" si="27"/>
        <v>65.054225847060337</v>
      </c>
      <c r="U52" s="69">
        <f t="shared" si="28"/>
        <v>112.93071534281842</v>
      </c>
      <c r="W52" t="str">
        <f t="shared" si="29"/>
        <v>32 Health and social care associate professionals</v>
      </c>
      <c r="X52" s="173">
        <f t="shared" ref="X52:AB52" si="47">X15/X$35*100</f>
        <v>3.0088068971127986</v>
      </c>
      <c r="Y52" s="173">
        <f t="shared" si="47"/>
        <v>3.4250061413222483</v>
      </c>
      <c r="Z52" s="173">
        <f t="shared" si="47"/>
        <v>3.4443645895833881</v>
      </c>
      <c r="AA52" s="173">
        <f t="shared" si="47"/>
        <v>5.5702894680788431</v>
      </c>
      <c r="AB52" s="173">
        <f t="shared" si="47"/>
        <v>6.3715284754552446</v>
      </c>
      <c r="AD52" s="68">
        <f t="shared" si="31"/>
        <v>100.87499595243969</v>
      </c>
      <c r="AE52" s="69">
        <f t="shared" si="32"/>
        <v>102.93452980089764</v>
      </c>
      <c r="AF52" s="69">
        <f t="shared" si="33"/>
        <v>203.80952575333734</v>
      </c>
    </row>
    <row r="53" spans="1:32" x14ac:dyDescent="0.2">
      <c r="A53" t="str">
        <f t="shared" si="19"/>
        <v>33 Protective service occupations</v>
      </c>
      <c r="B53" s="173">
        <f t="shared" si="20"/>
        <v>0.9643770530639233</v>
      </c>
      <c r="C53" s="173">
        <f t="shared" si="20"/>
        <v>0.92995037374739575</v>
      </c>
      <c r="D53" s="173">
        <f t="shared" si="20"/>
        <v>1.0100750406441579</v>
      </c>
      <c r="E53" s="173">
        <f t="shared" si="20"/>
        <v>0.85145150853864482</v>
      </c>
      <c r="F53" s="173">
        <f t="shared" si="20"/>
        <v>0.90013950345167304</v>
      </c>
      <c r="H53" s="68">
        <f t="shared" si="21"/>
        <v>-4.4925074457270187</v>
      </c>
      <c r="I53" s="69">
        <f t="shared" si="22"/>
        <v>30.916520595012248</v>
      </c>
      <c r="J53" s="69">
        <f t="shared" si="23"/>
        <v>26.42401314928523</v>
      </c>
      <c r="L53" t="str">
        <f t="shared" si="24"/>
        <v>33 Protective service occupations</v>
      </c>
      <c r="M53" s="173">
        <f t="shared" ref="M53:Q53" si="48">M16/M$35*100</f>
        <v>1.3617549890214959</v>
      </c>
      <c r="N53" s="173">
        <f t="shared" si="48"/>
        <v>1.2633642683340927</v>
      </c>
      <c r="O53" s="173">
        <f t="shared" si="48"/>
        <v>1.3631658242782789</v>
      </c>
      <c r="P53" s="173">
        <f t="shared" si="48"/>
        <v>1.1438858194479726</v>
      </c>
      <c r="Q53" s="173">
        <f t="shared" si="48"/>
        <v>1.125485470190881</v>
      </c>
      <c r="S53" s="68">
        <f t="shared" si="26"/>
        <v>-12.487797385529991</v>
      </c>
      <c r="T53" s="69">
        <f t="shared" si="27"/>
        <v>24.621359090603402</v>
      </c>
      <c r="U53" s="69">
        <f t="shared" si="28"/>
        <v>12.133561705073411</v>
      </c>
      <c r="W53" t="str">
        <f t="shared" si="29"/>
        <v>33 Protective service occupations</v>
      </c>
      <c r="X53" s="173">
        <f t="shared" ref="X53:AB53" si="49">X16/X$35*100</f>
        <v>0.47916861860758758</v>
      </c>
      <c r="Y53" s="173">
        <f t="shared" si="49"/>
        <v>0.51756447991978316</v>
      </c>
      <c r="Z53" s="173">
        <f t="shared" si="49"/>
        <v>0.58526077307076407</v>
      </c>
      <c r="AA53" s="173">
        <f t="shared" si="49"/>
        <v>0.50070369592838848</v>
      </c>
      <c r="AB53" s="173">
        <f t="shared" si="49"/>
        <v>0.63550373401705085</v>
      </c>
      <c r="AD53" s="68">
        <f t="shared" si="31"/>
        <v>17.912557279286634</v>
      </c>
      <c r="AE53" s="69">
        <f t="shared" si="32"/>
        <v>48.557344382844576</v>
      </c>
      <c r="AF53" s="69">
        <f t="shared" si="33"/>
        <v>66.469901662131221</v>
      </c>
    </row>
    <row r="54" spans="1:32" x14ac:dyDescent="0.2">
      <c r="A54" t="str">
        <f t="shared" si="19"/>
        <v>34 Culture, media and sports occupations</v>
      </c>
      <c r="B54" s="173">
        <f t="shared" si="20"/>
        <v>1.6881581393100291</v>
      </c>
      <c r="C54" s="173">
        <f t="shared" si="20"/>
        <v>1.7231001705486422</v>
      </c>
      <c r="D54" s="173">
        <f t="shared" si="20"/>
        <v>1.7834864100181314</v>
      </c>
      <c r="E54" s="173">
        <f t="shared" si="20"/>
        <v>1.5219139126462367</v>
      </c>
      <c r="F54" s="173">
        <f t="shared" si="20"/>
        <v>1.6386539666721809</v>
      </c>
      <c r="H54" s="68">
        <f t="shared" si="21"/>
        <v>-1.5311852106162815</v>
      </c>
      <c r="I54" s="69">
        <f t="shared" si="22"/>
        <v>42.545134448168199</v>
      </c>
      <c r="J54" s="69">
        <f t="shared" si="23"/>
        <v>41.01394923755192</v>
      </c>
      <c r="L54" t="str">
        <f t="shared" si="24"/>
        <v>34 Culture, media and sports occupations</v>
      </c>
      <c r="M54" s="173">
        <f t="shared" ref="M54:Q54" si="50">M17/M$35*100</f>
        <v>1.8619205591113253</v>
      </c>
      <c r="N54" s="173">
        <f t="shared" si="50"/>
        <v>1.9164180446203727</v>
      </c>
      <c r="O54" s="173">
        <f t="shared" si="50"/>
        <v>1.9669632780664126</v>
      </c>
      <c r="P54" s="173">
        <f t="shared" si="50"/>
        <v>1.6715713945028114</v>
      </c>
      <c r="Q54" s="173">
        <f t="shared" si="50"/>
        <v>1.7685043826979208</v>
      </c>
      <c r="S54" s="68">
        <f t="shared" si="26"/>
        <v>-4.7012289816366319</v>
      </c>
      <c r="T54" s="69">
        <f t="shared" si="27"/>
        <v>36.623639247148994</v>
      </c>
      <c r="U54" s="69">
        <f t="shared" si="28"/>
        <v>31.922410265512362</v>
      </c>
      <c r="W54" t="str">
        <f t="shared" si="29"/>
        <v>34 Culture, media and sports occupations</v>
      </c>
      <c r="X54" s="173">
        <f t="shared" ref="X54:AB54" si="51">X17/X$35*100</f>
        <v>1.4759898630921597</v>
      </c>
      <c r="Y54" s="173">
        <f t="shared" si="51"/>
        <v>1.4839932659286452</v>
      </c>
      <c r="Z54" s="173">
        <f t="shared" si="51"/>
        <v>1.5627398062286728</v>
      </c>
      <c r="AA54" s="173">
        <f t="shared" si="51"/>
        <v>1.34241365414808</v>
      </c>
      <c r="AB54" s="173">
        <f t="shared" si="51"/>
        <v>1.4861637080107233</v>
      </c>
      <c r="AD54" s="68">
        <f t="shared" si="31"/>
        <v>3.2693266684631115</v>
      </c>
      <c r="AE54" s="69">
        <f t="shared" si="32"/>
        <v>51.512268692265636</v>
      </c>
      <c r="AF54" s="69">
        <f t="shared" si="33"/>
        <v>54.781595360728751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5.3432305140254623</v>
      </c>
      <c r="C55" s="173">
        <f t="shared" si="52"/>
        <v>5.3656475451252978</v>
      </c>
      <c r="D55" s="173">
        <f t="shared" si="52"/>
        <v>5.6955364241101023</v>
      </c>
      <c r="E55" s="173">
        <f t="shared" si="52"/>
        <v>5.5929977425026474</v>
      </c>
      <c r="F55" s="173">
        <f t="shared" si="52"/>
        <v>5.7485535328762758</v>
      </c>
      <c r="H55" s="68">
        <f t="shared" si="21"/>
        <v>8.1695960409634552</v>
      </c>
      <c r="I55" s="69">
        <f t="shared" si="22"/>
        <v>47.261618184258516</v>
      </c>
      <c r="J55" s="69">
        <f t="shared" si="23"/>
        <v>55.431214225221972</v>
      </c>
      <c r="L55" t="str">
        <f t="shared" si="24"/>
        <v>35 Business and public service associate professionals</v>
      </c>
      <c r="M55" s="173">
        <f t="shared" ref="M55:Q55" si="53">M18/M$35*100</f>
        <v>5.4191227220123892</v>
      </c>
      <c r="N55" s="173">
        <f t="shared" si="53"/>
        <v>5.2863716808435823</v>
      </c>
      <c r="O55" s="173">
        <f t="shared" si="53"/>
        <v>5.7093510520090431</v>
      </c>
      <c r="P55" s="173">
        <f t="shared" si="53"/>
        <v>5.5679510129879857</v>
      </c>
      <c r="Q55" s="173">
        <f t="shared" si="53"/>
        <v>5.537615926677379</v>
      </c>
      <c r="S55" s="68">
        <f t="shared" si="26"/>
        <v>2.8048243030918973</v>
      </c>
      <c r="T55" s="69">
        <f t="shared" si="27"/>
        <v>38.833506982935454</v>
      </c>
      <c r="U55" s="69">
        <f t="shared" si="28"/>
        <v>41.638331286027359</v>
      </c>
      <c r="W55" t="str">
        <f t="shared" si="29"/>
        <v>35 Business and public service associate professionals</v>
      </c>
      <c r="X55" s="173">
        <f t="shared" ref="X55:AB55" si="54">X18/X$35*100</f>
        <v>5.250564223090012</v>
      </c>
      <c r="Y55" s="173">
        <f t="shared" si="54"/>
        <v>5.4637005917486157</v>
      </c>
      <c r="Z55" s="173">
        <f t="shared" si="54"/>
        <v>5.6789156248576109</v>
      </c>
      <c r="AA55" s="173">
        <f t="shared" si="54"/>
        <v>5.6230389697546279</v>
      </c>
      <c r="AB55" s="173">
        <f t="shared" si="54"/>
        <v>5.996268797217998</v>
      </c>
      <c r="AD55" s="68">
        <f t="shared" si="31"/>
        <v>14.658708368593812</v>
      </c>
      <c r="AE55" s="69">
        <f t="shared" si="32"/>
        <v>57.45607993722799</v>
      </c>
      <c r="AF55" s="69">
        <f t="shared" si="33"/>
        <v>72.114788305821804</v>
      </c>
    </row>
    <row r="56" spans="1:32" x14ac:dyDescent="0.2">
      <c r="A56" t="str">
        <f t="shared" si="19"/>
        <v>41 Administrative occupations</v>
      </c>
      <c r="B56" s="173">
        <f t="shared" si="52"/>
        <v>9.7019666485963469</v>
      </c>
      <c r="C56" s="173">
        <f t="shared" si="52"/>
        <v>8.8596063634016673</v>
      </c>
      <c r="D56" s="173">
        <f t="shared" si="52"/>
        <v>9.5037569468174521</v>
      </c>
      <c r="E56" s="173">
        <f t="shared" si="52"/>
        <v>9.6683621908483346</v>
      </c>
      <c r="F56" s="173">
        <f t="shared" si="52"/>
        <v>9.3475356116275687</v>
      </c>
      <c r="H56" s="68">
        <f t="shared" si="21"/>
        <v>5.4103047300044969</v>
      </c>
      <c r="I56" s="69">
        <f t="shared" si="22"/>
        <v>52.220556558970522</v>
      </c>
      <c r="J56" s="69">
        <f t="shared" si="23"/>
        <v>57.630861288975012</v>
      </c>
      <c r="L56" t="str">
        <f t="shared" si="24"/>
        <v>41 Administrative occupations</v>
      </c>
      <c r="M56" s="173">
        <f t="shared" ref="M56:Q56" si="55">M19/M$35*100</f>
        <v>5.59849040038283</v>
      </c>
      <c r="N56" s="173">
        <f t="shared" si="55"/>
        <v>4.9045523454769571</v>
      </c>
      <c r="O56" s="173">
        <f t="shared" si="55"/>
        <v>6.0616208143419117</v>
      </c>
      <c r="P56" s="173">
        <f t="shared" si="55"/>
        <v>6.4445090883556517</v>
      </c>
      <c r="Q56" s="173">
        <f t="shared" si="55"/>
        <v>7.1545344888315139</v>
      </c>
      <c r="S56" s="68">
        <f t="shared" si="26"/>
        <v>25.103663487677263</v>
      </c>
      <c r="T56" s="69">
        <f t="shared" si="27"/>
        <v>43.332041179852851</v>
      </c>
      <c r="U56" s="69">
        <f t="shared" si="28"/>
        <v>68.435704667530118</v>
      </c>
      <c r="W56" t="str">
        <f t="shared" si="29"/>
        <v>41 Administrative occupations</v>
      </c>
      <c r="X56" s="173">
        <f t="shared" ref="X56:AB56" si="56">X19/X$35*100</f>
        <v>14.712414149730435</v>
      </c>
      <c r="Y56" s="173">
        <f t="shared" si="56"/>
        <v>13.751449543303282</v>
      </c>
      <c r="Z56" s="173">
        <f t="shared" si="56"/>
        <v>13.64509568399829</v>
      </c>
      <c r="AA56" s="173">
        <f t="shared" si="56"/>
        <v>13.535074753953541</v>
      </c>
      <c r="AB56" s="173">
        <f t="shared" si="56"/>
        <v>11.92289361736356</v>
      </c>
      <c r="AD56" s="68">
        <f t="shared" si="31"/>
        <v>-5.1152425208306909</v>
      </c>
      <c r="AE56" s="69">
        <f t="shared" si="32"/>
        <v>56.97121843254417</v>
      </c>
      <c r="AF56" s="69">
        <f t="shared" si="33"/>
        <v>51.855975911713472</v>
      </c>
    </row>
    <row r="57" spans="1:32" x14ac:dyDescent="0.2">
      <c r="A57" t="str">
        <f t="shared" si="19"/>
        <v>42 Secretarial and related occupations</v>
      </c>
      <c r="B57" s="173">
        <f t="shared" si="52"/>
        <v>2.2039940540708636</v>
      </c>
      <c r="C57" s="173">
        <f t="shared" si="52"/>
        <v>1.858720445293045</v>
      </c>
      <c r="D57" s="173">
        <f t="shared" si="52"/>
        <v>1.8668207799621732</v>
      </c>
      <c r="E57" s="173">
        <f t="shared" si="52"/>
        <v>1.6935718961196937</v>
      </c>
      <c r="F57" s="173">
        <f t="shared" si="52"/>
        <v>1.0839488973206524</v>
      </c>
      <c r="H57" s="68">
        <f t="shared" si="21"/>
        <v>-37.77177077034451</v>
      </c>
      <c r="I57" s="69">
        <f t="shared" si="22"/>
        <v>44.160775978547534</v>
      </c>
      <c r="J57" s="69">
        <f t="shared" si="23"/>
        <v>6.3890052082030229</v>
      </c>
      <c r="L57" t="str">
        <f t="shared" si="24"/>
        <v>42 Secretarial and related occupations</v>
      </c>
      <c r="M57" s="173">
        <f t="shared" ref="M57:Q57" si="57">M20/M$35*100</f>
        <v>0.36927337679060362</v>
      </c>
      <c r="N57" s="173">
        <f t="shared" si="57"/>
        <v>0.25468857961569485</v>
      </c>
      <c r="O57" s="173">
        <f t="shared" si="57"/>
        <v>0.26853431504207675</v>
      </c>
      <c r="P57" s="173">
        <f t="shared" si="57"/>
        <v>0.231634381590899</v>
      </c>
      <c r="Q57" s="173">
        <f t="shared" si="57"/>
        <v>0.26523631570020223</v>
      </c>
      <c r="S57" s="68">
        <f t="shared" si="26"/>
        <v>4.6913036191604895</v>
      </c>
      <c r="T57" s="69">
        <f t="shared" si="27"/>
        <v>31.383462252849426</v>
      </c>
      <c r="U57" s="69">
        <f t="shared" si="28"/>
        <v>36.07476587200992</v>
      </c>
      <c r="W57" t="str">
        <f t="shared" si="29"/>
        <v>42 Secretarial and related occupations</v>
      </c>
      <c r="X57" s="173">
        <f t="shared" ref="X57:AB57" si="58">X20/X$35*100</f>
        <v>4.4442340546703711</v>
      </c>
      <c r="Y57" s="173">
        <f t="shared" si="58"/>
        <v>3.8426812981402438</v>
      </c>
      <c r="Z57" s="173">
        <f t="shared" si="58"/>
        <v>3.7897678673352404</v>
      </c>
      <c r="AA57" s="173">
        <f t="shared" si="58"/>
        <v>3.447030249892844</v>
      </c>
      <c r="AB57" s="173">
        <f t="shared" si="58"/>
        <v>2.0454066820684775</v>
      </c>
      <c r="AD57" s="68">
        <f t="shared" si="31"/>
        <v>-41.391793758278681</v>
      </c>
      <c r="AE57" s="69">
        <f t="shared" si="32"/>
        <v>45.25005578402736</v>
      </c>
      <c r="AF57" s="69">
        <f t="shared" si="33"/>
        <v>3.8582620257486813</v>
      </c>
    </row>
    <row r="58" spans="1:32" x14ac:dyDescent="0.2">
      <c r="A58" t="str">
        <f t="shared" si="19"/>
        <v>51 Skilled agricultural and related trades</v>
      </c>
      <c r="B58" s="173">
        <f t="shared" si="52"/>
        <v>1.3731159459492264</v>
      </c>
      <c r="C58" s="173">
        <f t="shared" si="52"/>
        <v>1.1834677619753431</v>
      </c>
      <c r="D58" s="173">
        <f t="shared" si="52"/>
        <v>1.0106265574397606</v>
      </c>
      <c r="E58" s="173">
        <f t="shared" si="52"/>
        <v>0.96851694212890993</v>
      </c>
      <c r="F58" s="173">
        <f t="shared" si="52"/>
        <v>0.9897810776434417</v>
      </c>
      <c r="H58" s="68">
        <f t="shared" si="21"/>
        <v>4.9614210063431026</v>
      </c>
      <c r="I58" s="69">
        <f t="shared" si="22"/>
        <v>55.971900892953066</v>
      </c>
      <c r="J58" s="69">
        <f t="shared" si="23"/>
        <v>60.933321899296153</v>
      </c>
      <c r="L58" t="str">
        <f t="shared" si="24"/>
        <v>51 Skilled agricultural and related trades</v>
      </c>
      <c r="M58" s="173">
        <f t="shared" ref="M58:Q58" si="59">M21/M$35*100</f>
        <v>2.1544657882014215</v>
      </c>
      <c r="N58" s="173">
        <f t="shared" si="59"/>
        <v>1.785358928253461</v>
      </c>
      <c r="O58" s="173">
        <f t="shared" si="59"/>
        <v>1.4773242995137108</v>
      </c>
      <c r="P58" s="173">
        <f t="shared" si="59"/>
        <v>1.3942894324913553</v>
      </c>
      <c r="Q58" s="173">
        <f t="shared" si="59"/>
        <v>1.4082956284537469</v>
      </c>
      <c r="S58" s="68">
        <f t="shared" si="26"/>
        <v>1.0404801690047956</v>
      </c>
      <c r="T58" s="69">
        <f t="shared" si="27"/>
        <v>50.86693336446465</v>
      </c>
      <c r="U58" s="69">
        <f t="shared" si="28"/>
        <v>51.907413533469452</v>
      </c>
      <c r="W58" t="str">
        <f t="shared" si="29"/>
        <v>51 Skilled agricultural and related trades</v>
      </c>
      <c r="X58" s="173">
        <f t="shared" ref="X58:AB58" si="60">X21/X$35*100</f>
        <v>0.41906817576207628</v>
      </c>
      <c r="Y58" s="173">
        <f t="shared" si="60"/>
        <v>0.43901340472597822</v>
      </c>
      <c r="Z58" s="173">
        <f t="shared" si="60"/>
        <v>0.44912830071170173</v>
      </c>
      <c r="AA58" s="173">
        <f t="shared" si="60"/>
        <v>0.4578423595196387</v>
      </c>
      <c r="AB58" s="173">
        <f t="shared" si="60"/>
        <v>0.49829715283263359</v>
      </c>
      <c r="AD58" s="68">
        <f t="shared" si="31"/>
        <v>20.478444626872129</v>
      </c>
      <c r="AE58" s="69">
        <f t="shared" si="32"/>
        <v>76.174680023729962</v>
      </c>
      <c r="AF58" s="69">
        <f t="shared" si="33"/>
        <v>96.653124650602081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5.2314178022779956</v>
      </c>
      <c r="C59" s="173">
        <f t="shared" si="52"/>
        <v>5.2558200250379983</v>
      </c>
      <c r="D59" s="173">
        <f t="shared" si="52"/>
        <v>4.5059422536829867</v>
      </c>
      <c r="E59" s="173">
        <f t="shared" si="52"/>
        <v>4.3271841357393477</v>
      </c>
      <c r="F59" s="173">
        <f t="shared" si="52"/>
        <v>3.8860500429820317</v>
      </c>
      <c r="H59" s="68">
        <f t="shared" si="21"/>
        <v>-7.5718993312897025</v>
      </c>
      <c r="I59" s="69">
        <f t="shared" si="22"/>
        <v>36.468603156414325</v>
      </c>
      <c r="J59" s="69">
        <f t="shared" si="23"/>
        <v>28.896703825124625</v>
      </c>
      <c r="L59" t="str">
        <f t="shared" si="24"/>
        <v>52 Skilled metal, electrical and electronic trades</v>
      </c>
      <c r="M59" s="173">
        <f t="shared" ref="M59:Q59" si="61">M22/M$35*100</f>
        <v>9.3916229747777216</v>
      </c>
      <c r="N59" s="173">
        <f t="shared" si="61"/>
        <v>9.3056186705140647</v>
      </c>
      <c r="O59" s="173">
        <f t="shared" si="61"/>
        <v>8.0874566288442029</v>
      </c>
      <c r="P59" s="173">
        <f t="shared" si="61"/>
        <v>7.6678320173409729</v>
      </c>
      <c r="Q59" s="173">
        <f t="shared" si="61"/>
        <v>6.8842122077125394</v>
      </c>
      <c r="S59" s="68">
        <f t="shared" si="26"/>
        <v>-9.7764946989392616</v>
      </c>
      <c r="T59" s="69">
        <f t="shared" si="27"/>
        <v>35.252525460106234</v>
      </c>
      <c r="U59" s="69">
        <f t="shared" si="28"/>
        <v>25.476030761166975</v>
      </c>
      <c r="W59" t="str">
        <f t="shared" si="29"/>
        <v>52 Skilled metal, electrical and electronic trades</v>
      </c>
      <c r="X59" s="173">
        <f t="shared" ref="X59:AB59" si="62">X22/X$35*100</f>
        <v>0.15170286062793367</v>
      </c>
      <c r="Y59" s="173">
        <f t="shared" si="62"/>
        <v>0.24679112326785457</v>
      </c>
      <c r="Z59" s="173">
        <f t="shared" si="62"/>
        <v>0.19691331096129738</v>
      </c>
      <c r="AA59" s="173">
        <f t="shared" si="62"/>
        <v>0.32038707581373194</v>
      </c>
      <c r="AB59" s="173">
        <f t="shared" si="62"/>
        <v>0.36514854723232854</v>
      </c>
      <c r="AD59" s="68">
        <f t="shared" si="31"/>
        <v>101.36587374479178</v>
      </c>
      <c r="AE59" s="69">
        <f t="shared" si="32"/>
        <v>96.559809945321646</v>
      </c>
      <c r="AF59" s="69">
        <f t="shared" si="33"/>
        <v>197.9256836901134</v>
      </c>
    </row>
    <row r="60" spans="1:32" x14ac:dyDescent="0.2">
      <c r="A60" t="str">
        <f t="shared" si="19"/>
        <v>53 Skilled construction and building trades</v>
      </c>
      <c r="B60" s="173">
        <f t="shared" si="52"/>
        <v>3.6777908844739358</v>
      </c>
      <c r="C60" s="173">
        <f t="shared" si="52"/>
        <v>4.2477840790682242</v>
      </c>
      <c r="D60" s="173">
        <f t="shared" si="52"/>
        <v>3.5700283928772425</v>
      </c>
      <c r="E60" s="173">
        <f t="shared" si="52"/>
        <v>3.3409528994147211</v>
      </c>
      <c r="F60" s="173">
        <f t="shared" si="52"/>
        <v>2.7747541555024169</v>
      </c>
      <c r="H60" s="68">
        <f t="shared" si="21"/>
        <v>-16.702090586141559</v>
      </c>
      <c r="I60" s="69">
        <f t="shared" si="22"/>
        <v>39.019148477248606</v>
      </c>
      <c r="J60" s="69">
        <f t="shared" si="23"/>
        <v>22.317057891107048</v>
      </c>
      <c r="L60" t="str">
        <f t="shared" si="24"/>
        <v>53 Skilled construction and building trades</v>
      </c>
      <c r="M60" s="173">
        <f t="shared" ref="M60:Q60" si="63">M23/M$35*100</f>
        <v>6.6027053603052135</v>
      </c>
      <c r="N60" s="173">
        <f t="shared" si="63"/>
        <v>7.6029935397682102</v>
      </c>
      <c r="O60" s="173">
        <f t="shared" si="63"/>
        <v>6.436788791065859</v>
      </c>
      <c r="P60" s="173">
        <f t="shared" si="63"/>
        <v>6.0696940830512203</v>
      </c>
      <c r="Q60" s="173">
        <f t="shared" si="63"/>
        <v>5.0785981817947645</v>
      </c>
      <c r="S60" s="68">
        <f t="shared" si="26"/>
        <v>-16.371943217472946</v>
      </c>
      <c r="T60" s="69">
        <f t="shared" si="27"/>
        <v>39.124539196785683</v>
      </c>
      <c r="U60" s="69">
        <f t="shared" si="28"/>
        <v>22.752595979312737</v>
      </c>
      <c r="W60" t="str">
        <f t="shared" si="29"/>
        <v>53 Skilled construction and building trades</v>
      </c>
      <c r="X60" s="173">
        <f t="shared" ref="X60:AB60" si="64">X23/X$35*100</f>
        <v>0.1063968907009729</v>
      </c>
      <c r="Y60" s="173">
        <f t="shared" si="64"/>
        <v>9.7863890094688114E-2</v>
      </c>
      <c r="Z60" s="173">
        <f t="shared" si="64"/>
        <v>0.12094171230595753</v>
      </c>
      <c r="AA60" s="173">
        <f t="shared" si="64"/>
        <v>6.808112741258554E-2</v>
      </c>
      <c r="AB60" s="173">
        <f t="shared" si="64"/>
        <v>6.9227425304396739E-2</v>
      </c>
      <c r="AD60" s="68">
        <f t="shared" si="31"/>
        <v>-37.842514837635996</v>
      </c>
      <c r="AE60" s="69">
        <f t="shared" si="32"/>
        <v>32.270633315160481</v>
      </c>
      <c r="AF60" s="69">
        <f t="shared" si="33"/>
        <v>-5.5718815224755112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2.052795989609792</v>
      </c>
      <c r="C61" s="173">
        <f t="shared" si="52"/>
        <v>1.6733297532270461</v>
      </c>
      <c r="D61" s="173">
        <f t="shared" si="52"/>
        <v>1.725889785976046</v>
      </c>
      <c r="E61" s="173">
        <f t="shared" si="52"/>
        <v>1.700305062405997</v>
      </c>
      <c r="F61" s="173">
        <f t="shared" si="52"/>
        <v>1.601720393335325</v>
      </c>
      <c r="H61" s="68">
        <f t="shared" si="21"/>
        <v>-0.53852213785218095</v>
      </c>
      <c r="I61" s="69">
        <f t="shared" si="22"/>
        <v>42.741971321956072</v>
      </c>
      <c r="J61" s="69">
        <f t="shared" si="23"/>
        <v>42.203449184103889</v>
      </c>
      <c r="L61" t="str">
        <f t="shared" si="24"/>
        <v>54 Textiles, printing and other skilled trades</v>
      </c>
      <c r="M61" s="173">
        <f t="shared" ref="M61:Q61" si="65">M24/M$35*100</f>
        <v>2.4230957282747845</v>
      </c>
      <c r="N61" s="173">
        <f t="shared" si="65"/>
        <v>1.9567627971884094</v>
      </c>
      <c r="O61" s="173">
        <f t="shared" si="65"/>
        <v>1.8717276093937911</v>
      </c>
      <c r="P61" s="173">
        <f t="shared" si="65"/>
        <v>1.8504945125944603</v>
      </c>
      <c r="Q61" s="173">
        <f t="shared" si="65"/>
        <v>1.7154815736829629</v>
      </c>
      <c r="S61" s="68">
        <f t="shared" si="26"/>
        <v>-2.854917247996887</v>
      </c>
      <c r="T61" s="69">
        <f t="shared" si="27"/>
        <v>31.995566789366066</v>
      </c>
      <c r="U61" s="69">
        <f t="shared" si="28"/>
        <v>29.140649541369179</v>
      </c>
      <c r="W61" t="str">
        <f t="shared" si="29"/>
        <v>54 Textiles, printing and other skilled trades</v>
      </c>
      <c r="X61" s="173">
        <f t="shared" ref="X61:AB61" si="66">X24/X$35*100</f>
        <v>1.6006507137422008</v>
      </c>
      <c r="Y61" s="173">
        <f t="shared" si="66"/>
        <v>1.3227631119681997</v>
      </c>
      <c r="Z61" s="173">
        <f t="shared" si="66"/>
        <v>1.5504278622688998</v>
      </c>
      <c r="AA61" s="173">
        <f t="shared" si="66"/>
        <v>1.5201667572702642</v>
      </c>
      <c r="AB61" s="173">
        <f t="shared" si="66"/>
        <v>1.4681245809552914</v>
      </c>
      <c r="AD61" s="68">
        <f t="shared" si="31"/>
        <v>2.8259461116109685</v>
      </c>
      <c r="AE61" s="69">
        <f t="shared" si="32"/>
        <v>58.350680167628077</v>
      </c>
      <c r="AF61" s="69">
        <f t="shared" si="33"/>
        <v>61.176626279239045</v>
      </c>
    </row>
    <row r="62" spans="1:32" x14ac:dyDescent="0.2">
      <c r="A62" t="str">
        <f t="shared" si="19"/>
        <v>61 Caring personal service occupations</v>
      </c>
      <c r="B62" s="173">
        <f t="shared" si="52"/>
        <v>7.4041853769575923</v>
      </c>
      <c r="C62" s="173">
        <f t="shared" si="52"/>
        <v>7.3102952191570374</v>
      </c>
      <c r="D62" s="173">
        <f t="shared" si="52"/>
        <v>7.2602977242803233</v>
      </c>
      <c r="E62" s="173">
        <f t="shared" si="52"/>
        <v>7.3096346040343958</v>
      </c>
      <c r="F62" s="173">
        <f t="shared" si="52"/>
        <v>7.6222456386382573</v>
      </c>
      <c r="H62" s="68">
        <f t="shared" si="21"/>
        <v>12.514830850240397</v>
      </c>
      <c r="I62" s="69">
        <f t="shared" si="22"/>
        <v>60.288826948873243</v>
      </c>
      <c r="J62" s="69">
        <f t="shared" si="23"/>
        <v>72.803657799113637</v>
      </c>
      <c r="L62" t="str">
        <f t="shared" si="24"/>
        <v>61 Caring personal service occupations</v>
      </c>
      <c r="M62" s="173">
        <f t="shared" ref="M62:Q62" si="67">M25/M$35*100</f>
        <v>1.5234036083903828</v>
      </c>
      <c r="N62" s="173">
        <f t="shared" si="67"/>
        <v>1.4982957858671919</v>
      </c>
      <c r="O62" s="173">
        <f t="shared" si="67"/>
        <v>1.4786003794316884</v>
      </c>
      <c r="P62" s="173">
        <f t="shared" si="67"/>
        <v>1.7061808473333637</v>
      </c>
      <c r="Q62" s="173">
        <f t="shared" si="67"/>
        <v>1.8882169574874479</v>
      </c>
      <c r="S62" s="68">
        <f t="shared" si="26"/>
        <v>35.356305459972909</v>
      </c>
      <c r="T62" s="69">
        <f t="shared" si="27"/>
        <v>53.79318008690209</v>
      </c>
      <c r="U62" s="69">
        <f t="shared" si="28"/>
        <v>89.149485546875013</v>
      </c>
      <c r="W62" t="str">
        <f t="shared" si="29"/>
        <v>61 Caring personal service occupations</v>
      </c>
      <c r="X62" s="173">
        <f t="shared" ref="X62:AB62" si="68">X25/X$35*100</f>
        <v>14.584767530896068</v>
      </c>
      <c r="Y62" s="173">
        <f t="shared" si="68"/>
        <v>14.498917589541142</v>
      </c>
      <c r="Z62" s="173">
        <f t="shared" si="68"/>
        <v>14.216433757069113</v>
      </c>
      <c r="AA62" s="173">
        <f t="shared" si="68"/>
        <v>14.030457280806493</v>
      </c>
      <c r="AB62" s="173">
        <f t="shared" si="68"/>
        <v>14.356020881896409</v>
      </c>
      <c r="AD62" s="68">
        <f t="shared" si="31"/>
        <v>9.6566020041686844</v>
      </c>
      <c r="AE62" s="69">
        <f t="shared" si="32"/>
        <v>61.101648605618195</v>
      </c>
      <c r="AF62" s="69">
        <f t="shared" si="33"/>
        <v>70.75825060978687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2.2691783394149656</v>
      </c>
      <c r="C63" s="173">
        <f t="shared" si="52"/>
        <v>2.0968542642041839</v>
      </c>
      <c r="D63" s="173">
        <f t="shared" si="52"/>
        <v>1.9682712811070318</v>
      </c>
      <c r="E63" s="173">
        <f t="shared" si="52"/>
        <v>1.7848901854320101</v>
      </c>
      <c r="F63" s="173">
        <f t="shared" si="52"/>
        <v>1.7407703591985315</v>
      </c>
      <c r="H63" s="68">
        <f t="shared" si="21"/>
        <v>-5.21539843974824</v>
      </c>
      <c r="I63" s="69">
        <f t="shared" si="22"/>
        <v>48.3905644131302</v>
      </c>
      <c r="J63" s="69">
        <f t="shared" si="23"/>
        <v>43.175165973381965</v>
      </c>
      <c r="L63" t="str">
        <f t="shared" si="24"/>
        <v>62 Leisure, travel and related personal service occupations</v>
      </c>
      <c r="M63" s="173">
        <f t="shared" ref="M63:Q63" si="69">M26/M$35*100</f>
        <v>1.1108382700091819</v>
      </c>
      <c r="N63" s="173">
        <f t="shared" si="69"/>
        <v>1.0947750861877956</v>
      </c>
      <c r="O63" s="173">
        <f t="shared" si="69"/>
        <v>1.0932102821555703</v>
      </c>
      <c r="P63" s="173">
        <f t="shared" si="69"/>
        <v>1.0433000809929711</v>
      </c>
      <c r="Q63" s="173">
        <f t="shared" si="69"/>
        <v>1.070817431946268</v>
      </c>
      <c r="S63" s="68">
        <f t="shared" si="26"/>
        <v>3.8219391610957545</v>
      </c>
      <c r="T63" s="69">
        <f t="shared" si="27"/>
        <v>43.540107087621685</v>
      </c>
      <c r="U63" s="69">
        <f t="shared" si="28"/>
        <v>47.362046248717441</v>
      </c>
      <c r="W63" t="str">
        <f t="shared" si="29"/>
        <v>62 Leisure, travel and related personal service occupations</v>
      </c>
      <c r="X63" s="173">
        <f t="shared" ref="X63:AB63" si="70">X26/X$35*100</f>
        <v>3.6835406398533874</v>
      </c>
      <c r="Y63" s="173">
        <f t="shared" si="70"/>
        <v>3.336284666541165</v>
      </c>
      <c r="Z63" s="173">
        <f t="shared" si="70"/>
        <v>3.0210838001016214</v>
      </c>
      <c r="AA63" s="173">
        <f t="shared" si="70"/>
        <v>2.6743586823966425</v>
      </c>
      <c r="AB63" s="173">
        <f t="shared" si="70"/>
        <v>2.527531759696827</v>
      </c>
      <c r="AD63" s="68">
        <f t="shared" si="31"/>
        <v>-9.1499401568932122</v>
      </c>
      <c r="AE63" s="69">
        <f t="shared" si="32"/>
        <v>50.502284428177767</v>
      </c>
      <c r="AF63" s="69">
        <f t="shared" si="33"/>
        <v>41.352344271284551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9.6031680496100572E-2</v>
      </c>
      <c r="C64" s="173">
        <f t="shared" si="52"/>
        <v>7.7268048740023784E-2</v>
      </c>
      <c r="D64" s="173">
        <f t="shared" si="52"/>
        <v>9.7131652952589506E-2</v>
      </c>
      <c r="E64" s="173">
        <f t="shared" si="52"/>
        <v>7.1110816703779875E-2</v>
      </c>
      <c r="F64" s="173">
        <f t="shared" si="52"/>
        <v>7.6264113281750617E-2</v>
      </c>
      <c r="H64" s="68">
        <f t="shared" si="21"/>
        <v>-15.852598949212959</v>
      </c>
      <c r="I64" s="69">
        <f t="shared" si="22"/>
        <v>39.949812823576366</v>
      </c>
      <c r="J64" s="69">
        <f t="shared" si="23"/>
        <v>24.097213874363405</v>
      </c>
      <c r="L64" t="str">
        <f t="shared" si="24"/>
        <v>63 Community and civil enforcement occupations</v>
      </c>
      <c r="M64" s="173">
        <f t="shared" ref="M64:Q64" si="71">M27/M$35*100</f>
        <v>0.13594624963190091</v>
      </c>
      <c r="N64" s="173">
        <f t="shared" si="71"/>
        <v>9.4830574107905449E-2</v>
      </c>
      <c r="O64" s="173">
        <f t="shared" si="71"/>
        <v>0.1384676306441836</v>
      </c>
      <c r="P64" s="173">
        <f t="shared" si="71"/>
        <v>7.8989006759586186E-2</v>
      </c>
      <c r="Q64" s="173">
        <f t="shared" si="71"/>
        <v>9.0380966188998685E-2</v>
      </c>
      <c r="S64" s="68">
        <f t="shared" si="26"/>
        <v>-30.815926341657494</v>
      </c>
      <c r="T64" s="69">
        <f t="shared" si="27"/>
        <v>26.709868538627894</v>
      </c>
      <c r="U64" s="69">
        <f t="shared" si="28"/>
        <v>-4.1060578030296009</v>
      </c>
      <c r="W64" t="str">
        <f t="shared" si="29"/>
        <v>63 Community and civil enforcement occupations</v>
      </c>
      <c r="X64" s="173">
        <f t="shared" ref="X64:AB64" si="72">X27/X$35*100</f>
        <v>4.7294989678801018E-2</v>
      </c>
      <c r="Y64" s="173">
        <f t="shared" si="72"/>
        <v>5.5545685517333208E-2</v>
      </c>
      <c r="Z64" s="173">
        <f t="shared" si="72"/>
        <v>4.7399080193961766E-2</v>
      </c>
      <c r="AA64" s="173">
        <f t="shared" si="72"/>
        <v>6.1661658973930722E-2</v>
      </c>
      <c r="AB64" s="173">
        <f t="shared" si="72"/>
        <v>5.9685941126451085E-2</v>
      </c>
      <c r="AD64" s="68">
        <f t="shared" si="31"/>
        <v>36.739346672322526</v>
      </c>
      <c r="AE64" s="69">
        <f t="shared" si="32"/>
        <v>86.484544812248714</v>
      </c>
      <c r="AF64" s="69">
        <f t="shared" si="33"/>
        <v>123.22389148457124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6.609571836801365</v>
      </c>
      <c r="C65" s="173">
        <f t="shared" si="73"/>
        <v>5.7903942916152547</v>
      </c>
      <c r="D65" s="173">
        <f t="shared" si="73"/>
        <v>5.8337449952168932</v>
      </c>
      <c r="E65" s="173">
        <f t="shared" si="73"/>
        <v>5.5120662574951265</v>
      </c>
      <c r="F65" s="173">
        <f t="shared" si="73"/>
        <v>5.1472287708612665</v>
      </c>
      <c r="H65" s="68">
        <f t="shared" si="21"/>
        <v>-5.4400375277069095</v>
      </c>
      <c r="I65" s="69">
        <f t="shared" si="22"/>
        <v>43.99023055547697</v>
      </c>
      <c r="J65" s="69">
        <f t="shared" si="23"/>
        <v>38.550193027770064</v>
      </c>
      <c r="L65" t="str">
        <f t="shared" si="24"/>
        <v>71 Sales occupations</v>
      </c>
      <c r="M65" s="173">
        <f t="shared" ref="M65:Q65" si="74">M28/M$35*100</f>
        <v>4.8275253303523398</v>
      </c>
      <c r="N65" s="173">
        <f t="shared" si="74"/>
        <v>4.4788669784831514</v>
      </c>
      <c r="O65" s="173">
        <f t="shared" si="74"/>
        <v>4.5994816778725278</v>
      </c>
      <c r="P65" s="173">
        <f t="shared" si="74"/>
        <v>4.4178351796482911</v>
      </c>
      <c r="Q65" s="173">
        <f t="shared" si="74"/>
        <v>4.2405998527397699</v>
      </c>
      <c r="S65" s="68">
        <f t="shared" si="26"/>
        <v>-2.2772202030794682</v>
      </c>
      <c r="T65" s="69">
        <f t="shared" si="27"/>
        <v>32.211343348988521</v>
      </c>
      <c r="U65" s="69">
        <f t="shared" si="28"/>
        <v>29.934123145909048</v>
      </c>
      <c r="W65" t="str">
        <f t="shared" si="29"/>
        <v>71 Sales occupations</v>
      </c>
      <c r="X65" s="173">
        <f t="shared" ref="X65:AB65" si="75">X28/X$35*100</f>
        <v>8.7854953526324699</v>
      </c>
      <c r="Y65" s="173">
        <f t="shared" si="75"/>
        <v>7.4125683284104644</v>
      </c>
      <c r="Z65" s="173">
        <f t="shared" si="75"/>
        <v>7.318724755248458</v>
      </c>
      <c r="AA65" s="173">
        <f t="shared" si="75"/>
        <v>6.8244948704424848</v>
      </c>
      <c r="AB65" s="173">
        <f t="shared" si="75"/>
        <v>6.2119313915051402</v>
      </c>
      <c r="AD65" s="68">
        <f t="shared" si="31"/>
        <v>-7.8314819946195771</v>
      </c>
      <c r="AE65" s="69">
        <f t="shared" si="32"/>
        <v>52.896389762653349</v>
      </c>
      <c r="AF65" s="69">
        <f t="shared" si="33"/>
        <v>45.064907768033777</v>
      </c>
    </row>
    <row r="66" spans="1:32" x14ac:dyDescent="0.2">
      <c r="A66" t="str">
        <f t="shared" si="19"/>
        <v>72 Customer service occupations</v>
      </c>
      <c r="B66" s="173">
        <f t="shared" si="73"/>
        <v>1.7530329893006971</v>
      </c>
      <c r="C66" s="173">
        <f t="shared" si="73"/>
        <v>1.7525338757739095</v>
      </c>
      <c r="D66" s="173">
        <f t="shared" si="73"/>
        <v>1.8352694444975184</v>
      </c>
      <c r="E66" s="173">
        <f t="shared" si="73"/>
        <v>2.0303479865322225</v>
      </c>
      <c r="F66" s="173">
        <f t="shared" si="73"/>
        <v>2.2229439954358083</v>
      </c>
      <c r="H66" s="68">
        <f t="shared" si="21"/>
        <v>29.810537625847555</v>
      </c>
      <c r="I66" s="69">
        <f t="shared" si="22"/>
        <v>52.80329825260349</v>
      </c>
      <c r="J66" s="69">
        <f t="shared" si="23"/>
        <v>82.613835878451042</v>
      </c>
      <c r="L66" t="str">
        <f t="shared" si="24"/>
        <v>72 Customer service occupations</v>
      </c>
      <c r="M66" s="173">
        <f t="shared" ref="M66:Q66" si="76">M29/M$35*100</f>
        <v>1.3896910887818998</v>
      </c>
      <c r="N66" s="173">
        <f t="shared" si="76"/>
        <v>1.1919836285730192</v>
      </c>
      <c r="O66" s="173">
        <f t="shared" si="76"/>
        <v>1.4105734431353814</v>
      </c>
      <c r="P66" s="173">
        <f t="shared" si="76"/>
        <v>1.7597874115022547</v>
      </c>
      <c r="Q66" s="173">
        <f t="shared" si="76"/>
        <v>2.0034171885257783</v>
      </c>
      <c r="S66" s="68">
        <f t="shared" si="26"/>
        <v>50.540413274702075</v>
      </c>
      <c r="T66" s="69">
        <f t="shared" si="27"/>
        <v>45.71441325532534</v>
      </c>
      <c r="U66" s="69">
        <f t="shared" si="28"/>
        <v>96.254826530027415</v>
      </c>
      <c r="W66" t="str">
        <f t="shared" si="29"/>
        <v>72 Customer service occupations</v>
      </c>
      <c r="X66" s="173">
        <f t="shared" ref="X66:AB66" si="77">X29/X$35*100</f>
        <v>2.1966825701418973</v>
      </c>
      <c r="Y66" s="173">
        <f t="shared" si="77"/>
        <v>2.445855355413439</v>
      </c>
      <c r="Z66" s="173">
        <f t="shared" si="77"/>
        <v>2.3462341287158366</v>
      </c>
      <c r="AA66" s="173">
        <f t="shared" si="77"/>
        <v>2.3548602832433971</v>
      </c>
      <c r="AB66" s="173">
        <f t="shared" si="77"/>
        <v>2.4807460155864325</v>
      </c>
      <c r="AD66" s="68">
        <f t="shared" si="31"/>
        <v>14.8159763003286</v>
      </c>
      <c r="AE66" s="69">
        <f t="shared" si="32"/>
        <v>57.930908404337124</v>
      </c>
      <c r="AF66" s="69">
        <f t="shared" si="33"/>
        <v>72.746884704665732</v>
      </c>
    </row>
    <row r="67" spans="1:32" x14ac:dyDescent="0.2">
      <c r="A67" t="str">
        <f t="shared" si="19"/>
        <v>81 Process, plant and machine operatives</v>
      </c>
      <c r="B67" s="173">
        <f t="shared" si="73"/>
        <v>4.2523341154515588</v>
      </c>
      <c r="C67" s="173">
        <f t="shared" si="73"/>
        <v>3.9546649456845668</v>
      </c>
      <c r="D67" s="173">
        <f t="shared" si="73"/>
        <v>3.5078739262261927</v>
      </c>
      <c r="E67" s="173">
        <f t="shared" si="73"/>
        <v>3.5720703286268138</v>
      </c>
      <c r="F67" s="173">
        <f t="shared" si="73"/>
        <v>3.2210096974830056</v>
      </c>
      <c r="H67" s="68">
        <f t="shared" si="21"/>
        <v>-1.5922465489521143</v>
      </c>
      <c r="I67" s="69">
        <f t="shared" si="22"/>
        <v>41.291566706417235</v>
      </c>
      <c r="J67" s="69">
        <f t="shared" si="23"/>
        <v>39.699320157465124</v>
      </c>
      <c r="L67" t="str">
        <f t="shared" si="24"/>
        <v>81 Process, plant and machine operatives</v>
      </c>
      <c r="M67" s="173">
        <f t="shared" ref="M67:Q67" si="78">M30/M$35*100</f>
        <v>6.1617381367536996</v>
      </c>
      <c r="N67" s="173">
        <f t="shared" si="78"/>
        <v>5.580869382738098</v>
      </c>
      <c r="O67" s="173">
        <f t="shared" si="78"/>
        <v>4.9860456083159903</v>
      </c>
      <c r="P67" s="173">
        <f t="shared" si="78"/>
        <v>4.9142427865795275</v>
      </c>
      <c r="Q67" s="173">
        <f t="shared" si="78"/>
        <v>4.3600064343536085</v>
      </c>
      <c r="S67" s="68">
        <f t="shared" si="26"/>
        <v>-7.3152474101076184</v>
      </c>
      <c r="T67" s="69">
        <f t="shared" si="27"/>
        <v>36.043650574743545</v>
      </c>
      <c r="U67" s="69">
        <f t="shared" si="28"/>
        <v>28.728403164635928</v>
      </c>
      <c r="W67" t="str">
        <f t="shared" si="29"/>
        <v>81 Process, plant and machine operatives</v>
      </c>
      <c r="X67" s="173">
        <f t="shared" ref="X67:AB67" si="79">X30/X$35*100</f>
        <v>1.9209038771618256</v>
      </c>
      <c r="Y67" s="173">
        <f t="shared" si="79"/>
        <v>1.9432797538584328</v>
      </c>
      <c r="Z67" s="173">
        <f t="shared" si="79"/>
        <v>1.7294405895877534</v>
      </c>
      <c r="AA67" s="173">
        <f t="shared" si="79"/>
        <v>1.9622590437990977</v>
      </c>
      <c r="AB67" s="173">
        <f t="shared" si="79"/>
        <v>1.8834251726438669</v>
      </c>
      <c r="AD67" s="68">
        <f t="shared" si="31"/>
        <v>18.25896981951141</v>
      </c>
      <c r="AE67" s="69">
        <f t="shared" si="32"/>
        <v>59.494869683445337</v>
      </c>
      <c r="AF67" s="69">
        <f t="shared" si="33"/>
        <v>77.753839502956751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4.7038727517647292</v>
      </c>
      <c r="C68" s="173">
        <f t="shared" si="73"/>
        <v>5.3452526459036038</v>
      </c>
      <c r="D68" s="173">
        <f t="shared" si="73"/>
        <v>4.8524129913757914</v>
      </c>
      <c r="E68" s="173">
        <f t="shared" si="73"/>
        <v>4.9934197386416264</v>
      </c>
      <c r="F68" s="173">
        <f t="shared" si="73"/>
        <v>4.9033463518823304</v>
      </c>
      <c r="H68" s="68">
        <f t="shared" si="21"/>
        <v>8.2969126086594951</v>
      </c>
      <c r="I68" s="69">
        <f t="shared" si="22"/>
        <v>56.53029376737593</v>
      </c>
      <c r="J68" s="69">
        <f t="shared" si="23"/>
        <v>64.82720637603542</v>
      </c>
      <c r="L68" t="str">
        <f t="shared" si="24"/>
        <v>82 Transport and mobile machine drivers and operatives</v>
      </c>
      <c r="M68" s="173">
        <f t="shared" ref="M68:Q68" si="80">M31/M$35*100</f>
        <v>8.1659353021393777</v>
      </c>
      <c r="N68" s="173">
        <f t="shared" si="80"/>
        <v>9.2349513650613151</v>
      </c>
      <c r="O68" s="173">
        <f t="shared" si="80"/>
        <v>8.5101406685245564</v>
      </c>
      <c r="P68" s="173">
        <f t="shared" si="80"/>
        <v>8.6497629717573936</v>
      </c>
      <c r="Q68" s="173">
        <f t="shared" si="80"/>
        <v>8.5083506855592788</v>
      </c>
      <c r="S68" s="68">
        <f t="shared" si="26"/>
        <v>5.9707613347768449</v>
      </c>
      <c r="T68" s="69">
        <f t="shared" si="27"/>
        <v>54.962883354108904</v>
      </c>
      <c r="U68" s="69">
        <f t="shared" si="28"/>
        <v>60.933644688885749</v>
      </c>
      <c r="W68" t="str">
        <f t="shared" si="29"/>
        <v>82 Transport and mobile machine drivers and operatives</v>
      </c>
      <c r="X68" s="173">
        <f t="shared" ref="X68:AB68" si="81">X31/X$35*100</f>
        <v>0.47660747592781938</v>
      </c>
      <c r="Y68" s="173">
        <f t="shared" si="81"/>
        <v>0.53424473932437999</v>
      </c>
      <c r="Z68" s="173">
        <f t="shared" si="81"/>
        <v>0.45168950559647408</v>
      </c>
      <c r="AA68" s="173">
        <f t="shared" si="81"/>
        <v>0.60797540695607066</v>
      </c>
      <c r="AB68" s="173">
        <f t="shared" si="81"/>
        <v>0.66979778004640855</v>
      </c>
      <c r="AD68" s="68">
        <f t="shared" si="31"/>
        <v>61.02565401597677</v>
      </c>
      <c r="AE68" s="69">
        <f t="shared" si="32"/>
        <v>92.060045975771729</v>
      </c>
      <c r="AF68" s="69">
        <f t="shared" si="33"/>
        <v>153.0856999917485</v>
      </c>
    </row>
    <row r="69" spans="1:32" x14ac:dyDescent="0.2">
      <c r="A69" t="str">
        <f t="shared" si="19"/>
        <v>91 Elementary trades and related occupations</v>
      </c>
      <c r="B69" s="173">
        <f t="shared" si="73"/>
        <v>2.333689120279943</v>
      </c>
      <c r="C69" s="173">
        <f t="shared" si="73"/>
        <v>2.0367486923601388</v>
      </c>
      <c r="D69" s="173">
        <f t="shared" si="73"/>
        <v>1.8096929758665399</v>
      </c>
      <c r="E69" s="173">
        <f t="shared" si="73"/>
        <v>3.0618496558396435</v>
      </c>
      <c r="F69" s="173">
        <f t="shared" si="73"/>
        <v>3.2876832419293329</v>
      </c>
      <c r="H69" s="68">
        <f t="shared" si="21"/>
        <v>94.700169065071762</v>
      </c>
      <c r="I69" s="69">
        <f t="shared" si="22"/>
        <v>81.553721591064829</v>
      </c>
      <c r="J69" s="69">
        <f t="shared" si="23"/>
        <v>176.2538906561366</v>
      </c>
      <c r="L69" t="str">
        <f t="shared" si="24"/>
        <v>91 Elementary trades and related occupations</v>
      </c>
      <c r="M69" s="173">
        <f t="shared" ref="M69:Q70" si="82">M32/M$35*100</f>
        <v>3.1875711094439283</v>
      </c>
      <c r="N69" s="173">
        <f t="shared" si="82"/>
        <v>2.7945412783232326</v>
      </c>
      <c r="O69" s="173">
        <f t="shared" si="82"/>
        <v>2.5815648166997525</v>
      </c>
      <c r="P69" s="173">
        <f t="shared" si="82"/>
        <v>3.427409173230477</v>
      </c>
      <c r="Q69" s="173">
        <f t="shared" si="82"/>
        <v>3.5742285960680027</v>
      </c>
      <c r="S69" s="68">
        <f t="shared" si="26"/>
        <v>46.749524629508699</v>
      </c>
      <c r="T69" s="69">
        <f t="shared" si="27"/>
        <v>46.877734307669307</v>
      </c>
      <c r="U69" s="69">
        <f t="shared" si="28"/>
        <v>93.627258937177999</v>
      </c>
      <c r="W69" t="str">
        <f t="shared" si="29"/>
        <v>91 Elementary trades and related occupations</v>
      </c>
      <c r="X69" s="173">
        <f t="shared" ref="X69:AB70" si="83">X32/X$35*100</f>
        <v>1.2910777780715612</v>
      </c>
      <c r="Y69" s="173">
        <f t="shared" si="83"/>
        <v>1.0994662995980995</v>
      </c>
      <c r="Z69" s="173">
        <f t="shared" si="83"/>
        <v>0.88103047340975271</v>
      </c>
      <c r="AA69" s="173">
        <f t="shared" si="83"/>
        <v>2.6233949454296464</v>
      </c>
      <c r="AB69" s="173">
        <f t="shared" si="83"/>
        <v>2.9511777727271213</v>
      </c>
      <c r="AD69" s="68">
        <f t="shared" si="31"/>
        <v>263.74397581294534</v>
      </c>
      <c r="AE69" s="69">
        <f t="shared" si="32"/>
        <v>203.79943824672216</v>
      </c>
      <c r="AF69" s="69">
        <f t="shared" si="33"/>
        <v>467.5434140596675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9.747638835514838</v>
      </c>
      <c r="C70" s="173">
        <f t="shared" si="73"/>
        <v>8.9231661065476224</v>
      </c>
      <c r="D70" s="173">
        <f t="shared" si="73"/>
        <v>8.2484043142686847</v>
      </c>
      <c r="E70" s="173">
        <f t="shared" si="73"/>
        <v>7.2067016737184382</v>
      </c>
      <c r="F70" s="173">
        <f t="shared" si="73"/>
        <v>6.3822886277342867</v>
      </c>
      <c r="H70" s="68">
        <f t="shared" si="21"/>
        <v>-17.074564463238843</v>
      </c>
      <c r="I70" s="69">
        <f t="shared" si="22"/>
        <v>43.433168954419784</v>
      </c>
      <c r="J70" s="69">
        <f t="shared" si="23"/>
        <v>26.358604491180937</v>
      </c>
      <c r="L70" t="str">
        <f t="shared" si="24"/>
        <v>92 Elementary administration and service occupations</v>
      </c>
      <c r="M70" s="173">
        <f t="shared" si="82"/>
        <v>9.0060673556344195</v>
      </c>
      <c r="N70" s="173">
        <f t="shared" si="82"/>
        <v>7.7599063622742852</v>
      </c>
      <c r="O70" s="173">
        <f t="shared" si="82"/>
        <v>7.5252215930907393</v>
      </c>
      <c r="P70" s="173">
        <f t="shared" si="82"/>
        <v>7.2229707543775818</v>
      </c>
      <c r="Q70" s="173">
        <f t="shared" si="82"/>
        <v>6.5981570065331008</v>
      </c>
      <c r="S70" s="68">
        <f t="shared" si="26"/>
        <v>-7.064687387250677</v>
      </c>
      <c r="T70" s="69">
        <f t="shared" si="27"/>
        <v>39.347082917800812</v>
      </c>
      <c r="U70" s="69">
        <f t="shared" si="28"/>
        <v>32.28239553055014</v>
      </c>
      <c r="W70" t="str">
        <f t="shared" si="29"/>
        <v>92 Elementary administration and service occupations</v>
      </c>
      <c r="X70" s="173">
        <f t="shared" si="83"/>
        <v>10.653116226762533</v>
      </c>
      <c r="Y70" s="173">
        <f t="shared" si="83"/>
        <v>10.361954103042214</v>
      </c>
      <c r="Z70" s="173">
        <f t="shared" si="83"/>
        <v>9.1184874550885944</v>
      </c>
      <c r="AA70" s="173">
        <f t="shared" si="83"/>
        <v>7.1871884215400801</v>
      </c>
      <c r="AB70" s="173">
        <f t="shared" si="83"/>
        <v>6.1287828945425185</v>
      </c>
      <c r="AD70" s="68">
        <f t="shared" si="31"/>
        <v>-27.013455854927059</v>
      </c>
      <c r="AE70" s="69">
        <f t="shared" si="32"/>
        <v>47.490278250244259</v>
      </c>
      <c r="AF70" s="69">
        <f t="shared" si="33"/>
        <v>20.476822395317196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7.1719817357823414</v>
      </c>
      <c r="I72" s="67">
        <f>IF(D35&gt;0,I35/D35*100,0)</f>
        <v>49.931389888075586</v>
      </c>
      <c r="J72" s="67">
        <f>IF(D35&gt;0,(J35/D35)*100,0)</f>
        <v>57.10337162385796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5.9930554155707423</v>
      </c>
      <c r="T72" s="67">
        <f t="shared" ref="T72" si="85">IF(O35&gt;0,T35/O35*100,0)</f>
        <v>41.729732512596954</v>
      </c>
      <c r="U72" s="67">
        <f t="shared" ref="U72" si="86">IF(O35&gt;0,(U35/O35)*100,0)</f>
        <v>47.722787928167712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8.5903838704659616</v>
      </c>
      <c r="AE72" s="67">
        <f t="shared" ref="AE72" si="88">IF(Z35&gt;0,AE35/Z35*100,0)</f>
        <v>59.799053481533484</v>
      </c>
      <c r="AF72" s="67">
        <f t="shared" ref="AF72" si="89">IF(Z35&gt;0,(AF35/Z35)*100,0)</f>
        <v>68.389437351999433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Stoke-on-Trent and Staffordshire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Stoke-on-Trent and Staffordshire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Stoke-on-Trent and Staffordshire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4.0516067465757422</v>
      </c>
      <c r="C82" s="18">
        <f t="shared" ref="B82:E107" si="96">IF(AND(D$6-C$6 &lt;&gt; 0,C8&lt;&gt;0,D8&lt;&gt;0),(EXP(LN(D8/C8)/(D$6-C$6))-1)*100,0)</f>
        <v>2.689547842987472</v>
      </c>
      <c r="D82" s="18">
        <f t="shared" si="96"/>
        <v>-1.8140907791740601</v>
      </c>
      <c r="E82" s="18">
        <f t="shared" si="96"/>
        <v>0.94264406333195438</v>
      </c>
      <c r="F82" s="18">
        <f t="shared" ref="F82:F107" si="97">IF(AND(F$6-D$6 &lt;&gt; 0,D8&lt;&gt;0,F8&lt;&gt;0),(EXP(LN(F8/D8)/(F$6-D$6))-1)*100,0)</f>
        <v>1.523804178278354E-2</v>
      </c>
      <c r="H82" s="18">
        <f t="shared" ref="H82:H107" si="98">IF($F$6-$D$6 &lt;&gt; 0,(EXP(LN(1+(H45/100))/($F$6-$D$6))-1)*100,0)</f>
        <v>1.523804178278354E-2</v>
      </c>
      <c r="I82" s="18">
        <f t="shared" ref="I82:I107" si="99">IF(D8&gt;0,((1+(I8/D8))^(1/($F$6-$D$6))-1)*100,0)</f>
        <v>2.6633642041881345</v>
      </c>
      <c r="J82" s="18">
        <f t="shared" ref="J82:J107" si="100">IF($F$6-$D$6 &lt;&gt; 0,(EXP(LN(1+(J45/100))/($F$6-$D$6))-1)*100,0)</f>
        <v>2.673914463662963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3.2446221582625556</v>
      </c>
      <c r="N82" s="18">
        <f t="shared" si="102"/>
        <v>1.4114646771897776</v>
      </c>
      <c r="O82" s="18">
        <f t="shared" si="102"/>
        <v>-2.5590707274377955</v>
      </c>
      <c r="P82" s="18">
        <f t="shared" si="102"/>
        <v>0.52634832193738657</v>
      </c>
      <c r="Q82" s="18">
        <f t="shared" ref="Q82:Q107" si="103">IF(AND(Q$6-O$6 &lt;&gt; 0,O8&lt;&gt;0,Q8&lt;&gt;0),(EXP(LN(Q8/O8)/(Q$6-O$6))-1)*100,0)</f>
        <v>-0.51283005318715214</v>
      </c>
      <c r="S82" s="18">
        <f t="shared" ref="S82:S107" si="104">IF($F$6-$D$6 &lt;&gt; 0,(EXP(LN(1+(S45/100))/($F$6-$D$6))-1)*100,0)</f>
        <v>-0.51283005318715214</v>
      </c>
      <c r="T82" s="18">
        <f t="shared" ref="T82:T107" si="105">IF(O8&gt;0,((1+(T8/O8))^(1/($F$6-$D$6))-1)*100,0)</f>
        <v>2.3713048279280446</v>
      </c>
      <c r="U82" s="18">
        <f t="shared" ref="U82:U107" si="106">IF($F$6-$D$6 &lt;&gt; 0,(EXP(LN(1+(U45/100))/($F$6-$D$6))-1)*100,0)</f>
        <v>2.0059005788570561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6.0029590520608966</v>
      </c>
      <c r="Y82" s="18">
        <f t="shared" si="108"/>
        <v>5.5834272619501579</v>
      </c>
      <c r="Z82" s="18">
        <f t="shared" si="108"/>
        <v>-0.26780957139836969</v>
      </c>
      <c r="AA82" s="18">
        <f t="shared" si="108"/>
        <v>1.7072700536993501</v>
      </c>
      <c r="AB82" s="18">
        <f t="shared" ref="AB82:AB107" si="109">IF(AND(AB$6-Z$6 &lt;&gt; 0,Z8&lt;&gt;0,AB8&lt;&gt;0),(EXP(LN(AB8/Z8)/(AB$6-Z$6))-1)*100,0)</f>
        <v>1.0446019785672389</v>
      </c>
      <c r="AD82" s="18">
        <f t="shared" ref="AD82:AD107" si="110">IF($F$6-$D$6 &lt;&gt; 0,(EXP(LN(1+(AD45/100))/($F$6-$D$6))-1)*100,0)</f>
        <v>1.0446019785672389</v>
      </c>
      <c r="AE82" s="18">
        <f t="shared" ref="AE82:AE107" si="111">IF(Z8&gt;0,((1+(AE8/Z8))^(1/($F$6-$D$6))-1)*100,0)</f>
        <v>3.2610487670048816</v>
      </c>
      <c r="AF82" s="18">
        <f t="shared" ref="AF82:AF107" si="112">IF($F$6-$D$6 &lt;&gt; 0,(EXP(LN(1+(AF45/100))/($F$6-$D$6))-1)*100,0)</f>
        <v>3.9458995346594472</v>
      </c>
    </row>
    <row r="83" spans="1:32" x14ac:dyDescent="0.2">
      <c r="A83" t="str">
        <f t="shared" si="95"/>
        <v>12 Other managers and proprietors</v>
      </c>
      <c r="B83" s="18">
        <f t="shared" si="96"/>
        <v>0.45359180882205141</v>
      </c>
      <c r="C83" s="18">
        <f t="shared" si="96"/>
        <v>4.0040347841155066</v>
      </c>
      <c r="D83" s="18">
        <f t="shared" si="96"/>
        <v>0.82245655448145438</v>
      </c>
      <c r="E83" s="18">
        <f t="shared" si="96"/>
        <v>1.3252596158623398</v>
      </c>
      <c r="F83" s="18">
        <f t="shared" si="97"/>
        <v>1.1573806015581667</v>
      </c>
      <c r="H83" s="18">
        <f t="shared" si="98"/>
        <v>1.1573806015581667</v>
      </c>
      <c r="I83" s="18">
        <f t="shared" si="99"/>
        <v>3.2584608275376015</v>
      </c>
      <c r="J83" s="18">
        <f t="shared" si="100"/>
        <v>4.019645595287602</v>
      </c>
      <c r="L83" t="str">
        <f t="shared" si="101"/>
        <v>12 Other managers and proprietors</v>
      </c>
      <c r="M83" s="18">
        <f t="shared" si="102"/>
        <v>1.2402926384448287</v>
      </c>
      <c r="N83" s="18">
        <f t="shared" si="102"/>
        <v>-5.9024071584224957</v>
      </c>
      <c r="O83" s="18">
        <f t="shared" si="102"/>
        <v>2.6307817647144072</v>
      </c>
      <c r="P83" s="18">
        <f t="shared" si="102"/>
        <v>1.2827868900440187</v>
      </c>
      <c r="Q83" s="18">
        <f t="shared" si="103"/>
        <v>1.7301397069818591</v>
      </c>
      <c r="S83" s="18">
        <f t="shared" si="104"/>
        <v>1.7301397069818591</v>
      </c>
      <c r="T83" s="18">
        <f t="shared" si="105"/>
        <v>3.1917180191934014</v>
      </c>
      <c r="U83" s="18">
        <f t="shared" si="106"/>
        <v>4.3552967957197541</v>
      </c>
      <c r="W83" t="str">
        <f t="shared" si="107"/>
        <v>12 Other managers and proprietors</v>
      </c>
      <c r="X83" s="18">
        <f t="shared" si="108"/>
        <v>-0.75816692228156679</v>
      </c>
      <c r="Y83" s="18">
        <f t="shared" si="108"/>
        <v>20.043661028699901</v>
      </c>
      <c r="Z83" s="18">
        <f t="shared" si="108"/>
        <v>-1.6773354704610721</v>
      </c>
      <c r="AA83" s="18">
        <f t="shared" si="108"/>
        <v>1.3917324872857018</v>
      </c>
      <c r="AB83" s="18">
        <f t="shared" si="109"/>
        <v>0.35821057491551844</v>
      </c>
      <c r="AD83" s="18">
        <f t="shared" si="110"/>
        <v>0.35821057491551844</v>
      </c>
      <c r="AE83" s="18">
        <f t="shared" si="111"/>
        <v>3.3423075605090613</v>
      </c>
      <c r="AF83" s="18">
        <f t="shared" si="112"/>
        <v>3.5705724614831569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3.8017235769154833</v>
      </c>
      <c r="C84" s="18">
        <f t="shared" si="96"/>
        <v>5.3946011289347728</v>
      </c>
      <c r="D84" s="18">
        <f t="shared" si="96"/>
        <v>4.1381682304940881</v>
      </c>
      <c r="E84" s="18">
        <f t="shared" si="96"/>
        <v>1.2988269870974234</v>
      </c>
      <c r="F84" s="18">
        <f t="shared" si="97"/>
        <v>2.2365664768256854</v>
      </c>
      <c r="H84" s="18">
        <f t="shared" si="98"/>
        <v>2.2365664768256854</v>
      </c>
      <c r="I84" s="18">
        <f t="shared" si="99"/>
        <v>2.5350137914567972</v>
      </c>
      <c r="J84" s="18">
        <f t="shared" si="100"/>
        <v>4.1834763108228312</v>
      </c>
      <c r="L84" t="str">
        <f t="shared" si="101"/>
        <v>21 Science, research, engineering and technology professionals</v>
      </c>
      <c r="M84" s="18">
        <f t="shared" si="102"/>
        <v>4.0902616461388153</v>
      </c>
      <c r="N84" s="18">
        <f t="shared" si="102"/>
        <v>1.9167626071690647</v>
      </c>
      <c r="O84" s="18">
        <f t="shared" si="102"/>
        <v>3.6377030233118557</v>
      </c>
      <c r="P84" s="18">
        <f t="shared" si="102"/>
        <v>1.0580485805390838</v>
      </c>
      <c r="Q84" s="18">
        <f t="shared" si="103"/>
        <v>1.91071881524707</v>
      </c>
      <c r="S84" s="18">
        <f t="shared" si="104"/>
        <v>1.91071881524707</v>
      </c>
      <c r="T84" s="18">
        <f t="shared" si="105"/>
        <v>2.2507817227284121</v>
      </c>
      <c r="U84" s="18">
        <f t="shared" si="106"/>
        <v>3.7004023547928533</v>
      </c>
      <c r="W84" t="str">
        <f t="shared" si="107"/>
        <v>21 Science, research, engineering and technology professionals</v>
      </c>
      <c r="X84" s="18">
        <f t="shared" si="108"/>
        <v>2.2427739535531455</v>
      </c>
      <c r="Y84" s="18">
        <f t="shared" si="108"/>
        <v>25.048201771884138</v>
      </c>
      <c r="Z84" s="18">
        <f t="shared" si="108"/>
        <v>6.3271596965983612</v>
      </c>
      <c r="AA84" s="18">
        <f t="shared" si="108"/>
        <v>2.2250367228194179</v>
      </c>
      <c r="AB84" s="18">
        <f t="shared" si="109"/>
        <v>3.5745180401621557</v>
      </c>
      <c r="AD84" s="18">
        <f t="shared" si="110"/>
        <v>3.5745180401621557</v>
      </c>
      <c r="AE84" s="18">
        <f t="shared" si="111"/>
        <v>3.7184525317731421</v>
      </c>
      <c r="AF84" s="18">
        <f t="shared" si="112"/>
        <v>6.0767362775514755</v>
      </c>
    </row>
    <row r="85" spans="1:32" x14ac:dyDescent="0.2">
      <c r="A85" t="str">
        <f t="shared" si="95"/>
        <v>22 Health professionals</v>
      </c>
      <c r="B85" s="18">
        <f t="shared" si="96"/>
        <v>4.2708084816973635</v>
      </c>
      <c r="C85" s="18">
        <f t="shared" si="96"/>
        <v>-1.3363332361686742</v>
      </c>
      <c r="D85" s="18">
        <f t="shared" si="96"/>
        <v>-0.34375040351480868</v>
      </c>
      <c r="E85" s="18">
        <f t="shared" si="96"/>
        <v>0.68874081395779996</v>
      </c>
      <c r="F85" s="18">
        <f t="shared" si="97"/>
        <v>0.34339394242814958</v>
      </c>
      <c r="H85" s="18">
        <f t="shared" si="98"/>
        <v>0.34339394242814958</v>
      </c>
      <c r="I85" s="18">
        <f t="shared" si="99"/>
        <v>2.8779684394914629</v>
      </c>
      <c r="J85" s="18">
        <f t="shared" si="100"/>
        <v>3.1107015744526123</v>
      </c>
      <c r="L85" t="str">
        <f t="shared" si="101"/>
        <v>22 Health professionals</v>
      </c>
      <c r="M85" s="18">
        <f t="shared" si="102"/>
        <v>4.6908937124465755</v>
      </c>
      <c r="N85" s="18">
        <f t="shared" si="102"/>
        <v>6.3040738391174855</v>
      </c>
      <c r="O85" s="18">
        <f t="shared" si="102"/>
        <v>-0.35864368382574341</v>
      </c>
      <c r="P85" s="18">
        <f t="shared" si="102"/>
        <v>0.6150001371975522</v>
      </c>
      <c r="Q85" s="18">
        <f t="shared" si="103"/>
        <v>0.2893996568429591</v>
      </c>
      <c r="S85" s="18">
        <f t="shared" si="104"/>
        <v>0.2893996568429591</v>
      </c>
      <c r="T85" s="18">
        <f t="shared" si="105"/>
        <v>2.1858238509148809</v>
      </c>
      <c r="U85" s="18">
        <f t="shared" si="106"/>
        <v>2.4008248299697721</v>
      </c>
      <c r="W85" t="str">
        <f t="shared" si="107"/>
        <v>22 Health professionals</v>
      </c>
      <c r="X85" s="18">
        <f t="shared" si="108"/>
        <v>4.1399865373627831</v>
      </c>
      <c r="Y85" s="18">
        <f t="shared" si="108"/>
        <v>-3.7472610073201906</v>
      </c>
      <c r="Z85" s="18">
        <f t="shared" si="108"/>
        <v>-0.33856216600894884</v>
      </c>
      <c r="AA85" s="18">
        <f t="shared" si="108"/>
        <v>0.71430000233712043</v>
      </c>
      <c r="AB85" s="18">
        <f t="shared" si="109"/>
        <v>0.3621158417912218</v>
      </c>
      <c r="AD85" s="18">
        <f t="shared" si="110"/>
        <v>0.3621158417912218</v>
      </c>
      <c r="AE85" s="18">
        <f t="shared" si="111"/>
        <v>3.1046176193950448</v>
      </c>
      <c r="AF85" s="18">
        <f t="shared" si="112"/>
        <v>3.3428267416799384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1.3288878592859321</v>
      </c>
      <c r="C86" s="18">
        <f t="shared" si="96"/>
        <v>5.7271579676097861</v>
      </c>
      <c r="D86" s="18">
        <f t="shared" si="96"/>
        <v>-0.23456443277496408</v>
      </c>
      <c r="E86" s="18">
        <f t="shared" si="96"/>
        <v>0.80345749816730372</v>
      </c>
      <c r="F86" s="18">
        <f t="shared" si="97"/>
        <v>0.45625567823475155</v>
      </c>
      <c r="H86" s="18">
        <f t="shared" si="98"/>
        <v>0.45625567823475155</v>
      </c>
      <c r="I86" s="18">
        <f t="shared" si="99"/>
        <v>2.8036865263412869</v>
      </c>
      <c r="J86" s="18">
        <f t="shared" si="100"/>
        <v>3.1168177365644256</v>
      </c>
      <c r="L86" t="str">
        <f t="shared" si="101"/>
        <v>23 Teaching and other educational professionals</v>
      </c>
      <c r="M86" s="18">
        <f t="shared" si="102"/>
        <v>0.10490328058774256</v>
      </c>
      <c r="N86" s="18">
        <f t="shared" si="102"/>
        <v>7.0776423686629508</v>
      </c>
      <c r="O86" s="18">
        <f t="shared" si="102"/>
        <v>0.28512525433483926</v>
      </c>
      <c r="P86" s="18">
        <f t="shared" si="102"/>
        <v>0.5544299917959794</v>
      </c>
      <c r="Q86" s="18">
        <f t="shared" si="103"/>
        <v>0.46458148745975869</v>
      </c>
      <c r="S86" s="18">
        <f t="shared" si="104"/>
        <v>0.46458148745975869</v>
      </c>
      <c r="T86" s="18">
        <f t="shared" si="105"/>
        <v>2.4655385812740738</v>
      </c>
      <c r="U86" s="18">
        <f t="shared" si="106"/>
        <v>2.7991384686295806</v>
      </c>
      <c r="W86" t="str">
        <f t="shared" si="107"/>
        <v>23 Teaching and other educational professionals</v>
      </c>
      <c r="X86" s="18">
        <f t="shared" si="108"/>
        <v>1.9279797022749623</v>
      </c>
      <c r="Y86" s="18">
        <f t="shared" si="108"/>
        <v>5.0953556532920663</v>
      </c>
      <c r="Z86" s="18">
        <f t="shared" si="108"/>
        <v>-0.4861384904985222</v>
      </c>
      <c r="AA86" s="18">
        <f t="shared" si="108"/>
        <v>0.92480813443640564</v>
      </c>
      <c r="AB86" s="18">
        <f t="shared" si="109"/>
        <v>0.45228371200798367</v>
      </c>
      <c r="AD86" s="18">
        <f t="shared" si="110"/>
        <v>0.45228371200798367</v>
      </c>
      <c r="AE86" s="18">
        <f t="shared" si="111"/>
        <v>2.9595437335216523</v>
      </c>
      <c r="AF86" s="18">
        <f t="shared" si="112"/>
        <v>3.2635491748224776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4.1103679818496275</v>
      </c>
      <c r="C87" s="18">
        <f t="shared" si="96"/>
        <v>9.7248714715697293</v>
      </c>
      <c r="D87" s="18">
        <f t="shared" si="96"/>
        <v>1.0146805678077131</v>
      </c>
      <c r="E87" s="18">
        <f t="shared" si="96"/>
        <v>1.1845170885056655</v>
      </c>
      <c r="F87" s="18">
        <f t="shared" si="97"/>
        <v>1.1278732111750012</v>
      </c>
      <c r="H87" s="18">
        <f t="shared" si="98"/>
        <v>1.1278732111750012</v>
      </c>
      <c r="I87" s="18">
        <f t="shared" si="99"/>
        <v>2.8023361125728785</v>
      </c>
      <c r="J87" s="18">
        <f t="shared" si="100"/>
        <v>3.588356018613803</v>
      </c>
      <c r="L87" t="str">
        <f t="shared" si="101"/>
        <v>24 Business, media and public service professionals</v>
      </c>
      <c r="M87" s="18">
        <f t="shared" si="102"/>
        <v>3.1769746880753402</v>
      </c>
      <c r="N87" s="18">
        <f t="shared" si="102"/>
        <v>9.9879177186106958</v>
      </c>
      <c r="O87" s="18">
        <f t="shared" si="102"/>
        <v>1.2511915210418056</v>
      </c>
      <c r="P87" s="18">
        <f t="shared" si="102"/>
        <v>0.86394697216427563</v>
      </c>
      <c r="Q87" s="18">
        <f t="shared" si="103"/>
        <v>0.99286364670634342</v>
      </c>
      <c r="S87" s="18">
        <f t="shared" si="104"/>
        <v>0.99286364670634342</v>
      </c>
      <c r="T87" s="18">
        <f t="shared" si="105"/>
        <v>2.5411513953234932</v>
      </c>
      <c r="U87" s="18">
        <f t="shared" si="106"/>
        <v>3.2547710822719012</v>
      </c>
      <c r="W87" t="str">
        <f t="shared" si="107"/>
        <v>24 Business, media and public service professionals</v>
      </c>
      <c r="X87" s="18">
        <f t="shared" si="108"/>
        <v>5.4991995777250668</v>
      </c>
      <c r="Y87" s="18">
        <f t="shared" si="108"/>
        <v>9.354637100101403</v>
      </c>
      <c r="Z87" s="18">
        <f t="shared" si="108"/>
        <v>0.67603200044741296</v>
      </c>
      <c r="AA87" s="18">
        <f t="shared" si="108"/>
        <v>1.6356787950260854</v>
      </c>
      <c r="AB87" s="18">
        <f t="shared" si="109"/>
        <v>1.3147844365979822</v>
      </c>
      <c r="AD87" s="18">
        <f t="shared" si="110"/>
        <v>1.3147844365979822</v>
      </c>
      <c r="AE87" s="18">
        <f t="shared" si="111"/>
        <v>3.156886603519915</v>
      </c>
      <c r="AF87" s="18">
        <f t="shared" si="112"/>
        <v>4.0362784195369317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3.6468397518625073</v>
      </c>
      <c r="C88" s="18">
        <f t="shared" si="96"/>
        <v>8.1272483022626787</v>
      </c>
      <c r="D88" s="18">
        <f t="shared" si="96"/>
        <v>-1.3065151069195591</v>
      </c>
      <c r="E88" s="18">
        <f t="shared" si="96"/>
        <v>0.67957428066456327</v>
      </c>
      <c r="F88" s="18">
        <f t="shared" si="97"/>
        <v>1.3142888409811704E-2</v>
      </c>
      <c r="H88" s="18">
        <f t="shared" si="98"/>
        <v>1.3142888409811704E-2</v>
      </c>
      <c r="I88" s="18">
        <f t="shared" si="99"/>
        <v>2.1876058524684883</v>
      </c>
      <c r="J88" s="18">
        <f t="shared" si="100"/>
        <v>2.1973160123090585</v>
      </c>
      <c r="L88" t="str">
        <f t="shared" si="101"/>
        <v>31 Science, engineering and technology associate professionals</v>
      </c>
      <c r="M88" s="18">
        <f t="shared" si="102"/>
        <v>4.4777958719967259</v>
      </c>
      <c r="N88" s="18">
        <f t="shared" si="102"/>
        <v>4.1541212333693345</v>
      </c>
      <c r="O88" s="18">
        <f t="shared" si="102"/>
        <v>-2.1296160972173239</v>
      </c>
      <c r="P88" s="18">
        <f t="shared" si="102"/>
        <v>0.28454639947441684</v>
      </c>
      <c r="Q88" s="18">
        <f t="shared" si="103"/>
        <v>-0.52671958636335559</v>
      </c>
      <c r="S88" s="18">
        <f t="shared" si="104"/>
        <v>-0.52671958636335559</v>
      </c>
      <c r="T88" s="18">
        <f t="shared" si="105"/>
        <v>1.9134603953483209</v>
      </c>
      <c r="U88" s="18">
        <f t="shared" si="106"/>
        <v>1.5132438266975967</v>
      </c>
      <c r="W88" t="str">
        <f t="shared" si="107"/>
        <v>31 Science, engineering and technology associate professionals</v>
      </c>
      <c r="X88" s="18">
        <f t="shared" si="108"/>
        <v>0.68312704924458068</v>
      </c>
      <c r="Y88" s="18">
        <f t="shared" si="108"/>
        <v>23.678661044142491</v>
      </c>
      <c r="Z88" s="18">
        <f t="shared" si="108"/>
        <v>1.2281657450587069</v>
      </c>
      <c r="AA88" s="18">
        <f t="shared" si="108"/>
        <v>1.7114482883215709</v>
      </c>
      <c r="AB88" s="18">
        <f t="shared" si="109"/>
        <v>1.5500982849270484</v>
      </c>
      <c r="AD88" s="18">
        <f t="shared" si="110"/>
        <v>1.5500982849270484</v>
      </c>
      <c r="AE88" s="18">
        <f t="shared" si="111"/>
        <v>3.0247303216044186</v>
      </c>
      <c r="AF88" s="18">
        <f t="shared" si="112"/>
        <v>4.084844634623197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3.3245370676551644</v>
      </c>
      <c r="C89" s="18">
        <f t="shared" si="96"/>
        <v>0.58551704345215505</v>
      </c>
      <c r="D89" s="18">
        <f t="shared" si="96"/>
        <v>9.8242414538291634</v>
      </c>
      <c r="E89" s="18">
        <f t="shared" si="96"/>
        <v>1.6892212022182607</v>
      </c>
      <c r="F89" s="18">
        <f t="shared" si="97"/>
        <v>4.331636184978005</v>
      </c>
      <c r="H89" s="18">
        <f t="shared" si="98"/>
        <v>4.331636184978005</v>
      </c>
      <c r="I89" s="18">
        <f t="shared" si="99"/>
        <v>4.5305297585767734</v>
      </c>
      <c r="J89" s="18">
        <f t="shared" si="100"/>
        <v>7.1884276451992246</v>
      </c>
      <c r="L89" t="str">
        <f t="shared" si="101"/>
        <v>32 Health and social care associate professionals</v>
      </c>
      <c r="M89" s="18">
        <f t="shared" si="102"/>
        <v>1.3020556855988685</v>
      </c>
      <c r="N89" s="18">
        <f t="shared" si="102"/>
        <v>5.490048232584499</v>
      </c>
      <c r="O89" s="18">
        <f t="shared" si="102"/>
        <v>5.9122019083584387</v>
      </c>
      <c r="P89" s="18">
        <f t="shared" si="102"/>
        <v>1.0454854414206682</v>
      </c>
      <c r="Q89" s="18">
        <f>IF(AND(Q$6-O$6 &lt;&gt; 0,O15&lt;&gt;0,Q15&lt;&gt;0),(EXP(LN(Q15/O15)/(Q$6-O$6))-1)*100,0)</f>
        <v>2.6423552327783595</v>
      </c>
      <c r="S89" s="18">
        <f t="shared" si="104"/>
        <v>2.6423552327783595</v>
      </c>
      <c r="T89" s="18">
        <f t="shared" si="105"/>
        <v>3.3971202406739787</v>
      </c>
      <c r="U89" s="18">
        <f t="shared" si="106"/>
        <v>5.1677431360882986</v>
      </c>
      <c r="W89" t="str">
        <f t="shared" si="107"/>
        <v>32 Health and social care associate professionals</v>
      </c>
      <c r="X89" s="18">
        <f t="shared" si="108"/>
        <v>3.916358630671346</v>
      </c>
      <c r="Y89" s="18">
        <f t="shared" si="108"/>
        <v>-0.76078463668408647</v>
      </c>
      <c r="Z89" s="18">
        <f t="shared" si="108"/>
        <v>10.86726473221602</v>
      </c>
      <c r="AA89" s="18">
        <f t="shared" si="108"/>
        <v>1.8335588499794886</v>
      </c>
      <c r="AB89" s="18">
        <f t="shared" si="109"/>
        <v>4.7598960302817073</v>
      </c>
      <c r="AD89" s="18">
        <f t="shared" si="110"/>
        <v>4.7598960302817073</v>
      </c>
      <c r="AE89" s="18">
        <f t="shared" si="111"/>
        <v>4.8311612474306376</v>
      </c>
      <c r="AF89" s="18">
        <f t="shared" si="112"/>
        <v>7.6895161767315257</v>
      </c>
    </row>
    <row r="90" spans="1:32" x14ac:dyDescent="0.2">
      <c r="A90" t="str">
        <f t="shared" si="95"/>
        <v>33 Protective service occupations</v>
      </c>
      <c r="B90" s="18">
        <f t="shared" si="96"/>
        <v>-0.12847984485657715</v>
      </c>
      <c r="C90" s="18">
        <f t="shared" si="96"/>
        <v>5.5677038367792253</v>
      </c>
      <c r="D90" s="18">
        <f t="shared" si="96"/>
        <v>-2.7109539728130905</v>
      </c>
      <c r="E90" s="18">
        <f t="shared" si="96"/>
        <v>0.91872891215967201</v>
      </c>
      <c r="F90" s="18">
        <f t="shared" si="97"/>
        <v>-0.30596753245407671</v>
      </c>
      <c r="H90" s="18">
        <f t="shared" si="98"/>
        <v>-0.30596753245407671</v>
      </c>
      <c r="I90" s="18">
        <f t="shared" si="99"/>
        <v>1.8121550673395825</v>
      </c>
      <c r="J90" s="18">
        <f t="shared" si="100"/>
        <v>1.5754226669320248</v>
      </c>
      <c r="L90" t="str">
        <f t="shared" si="101"/>
        <v>33 Protective service occupations</v>
      </c>
      <c r="M90" s="18">
        <f t="shared" si="102"/>
        <v>-0.94567502582568741</v>
      </c>
      <c r="N90" s="18">
        <f t="shared" si="102"/>
        <v>3.5734079198950219</v>
      </c>
      <c r="O90" s="18">
        <f t="shared" si="102"/>
        <v>-2.8266473285380789</v>
      </c>
      <c r="P90" s="18">
        <f t="shared" si="102"/>
        <v>9.9813420408034759E-2</v>
      </c>
      <c r="Q90" s="18">
        <f t="shared" si="103"/>
        <v>-0.88533722967739648</v>
      </c>
      <c r="S90" s="18">
        <f t="shared" si="104"/>
        <v>-0.88533722967739648</v>
      </c>
      <c r="T90" s="18">
        <f t="shared" si="105"/>
        <v>1.4782179984478949</v>
      </c>
      <c r="U90" s="18">
        <f t="shared" si="106"/>
        <v>0.76639179647528533</v>
      </c>
      <c r="W90" t="str">
        <f t="shared" si="107"/>
        <v>33 Protective service occupations</v>
      </c>
      <c r="X90" s="18">
        <f t="shared" si="108"/>
        <v>2.5619298936027102</v>
      </c>
      <c r="Y90" s="18">
        <f t="shared" si="108"/>
        <v>11.588776010761602</v>
      </c>
      <c r="Z90" s="18">
        <f t="shared" si="108"/>
        <v>-2.3896479159287387</v>
      </c>
      <c r="AA90" s="18">
        <f t="shared" si="108"/>
        <v>2.8982683520341279</v>
      </c>
      <c r="AB90" s="18">
        <f t="shared" si="109"/>
        <v>1.1045430183741933</v>
      </c>
      <c r="AD90" s="18">
        <f t="shared" si="110"/>
        <v>1.1045430183741933</v>
      </c>
      <c r="AE90" s="18">
        <f t="shared" si="111"/>
        <v>2.6737935577488825</v>
      </c>
      <c r="AF90" s="18">
        <f t="shared" si="112"/>
        <v>3.4560076072538859</v>
      </c>
    </row>
    <row r="91" spans="1:32" x14ac:dyDescent="0.2">
      <c r="A91" t="str">
        <f t="shared" si="95"/>
        <v>34 Culture, media and sports occupations</v>
      </c>
      <c r="B91" s="18">
        <f t="shared" si="96"/>
        <v>1.300778662876767</v>
      </c>
      <c r="C91" s="18">
        <f t="shared" si="96"/>
        <v>0.59965425588501819</v>
      </c>
      <c r="D91" s="18">
        <f t="shared" si="96"/>
        <v>-2.4725777435854579</v>
      </c>
      <c r="E91" s="18">
        <f t="shared" si="96"/>
        <v>1.1035717101298248</v>
      </c>
      <c r="F91" s="18">
        <f t="shared" si="97"/>
        <v>-0.10281570214508706</v>
      </c>
      <c r="H91" s="18">
        <f t="shared" si="98"/>
        <v>-0.10281570214508706</v>
      </c>
      <c r="I91" s="18">
        <f t="shared" si="99"/>
        <v>2.391402838354173</v>
      </c>
      <c r="J91" s="18">
        <f t="shared" si="100"/>
        <v>2.317708473912572</v>
      </c>
      <c r="L91" t="str">
        <f t="shared" si="101"/>
        <v>34 Culture, media and sports occupations</v>
      </c>
      <c r="M91" s="18">
        <f t="shared" si="102"/>
        <v>1.6595809366536374</v>
      </c>
      <c r="N91" s="18">
        <f t="shared" si="102"/>
        <v>-1.4777850445722773</v>
      </c>
      <c r="O91" s="18">
        <f t="shared" si="102"/>
        <v>-2.5804486085251876</v>
      </c>
      <c r="P91" s="18">
        <f t="shared" si="102"/>
        <v>0.82904813957325185</v>
      </c>
      <c r="Q91" s="18">
        <f t="shared" si="103"/>
        <v>-0.32050708483666313</v>
      </c>
      <c r="S91" s="18">
        <f t="shared" si="104"/>
        <v>-0.32050708483666313</v>
      </c>
      <c r="T91" s="18">
        <f t="shared" si="105"/>
        <v>2.102189816339517</v>
      </c>
      <c r="U91" s="18">
        <f t="shared" si="106"/>
        <v>1.8641201894795012</v>
      </c>
      <c r="W91" t="str">
        <f t="shared" si="107"/>
        <v>34 Culture, media and sports occupations</v>
      </c>
      <c r="X91" s="18">
        <f t="shared" si="108"/>
        <v>0.7405457490173406</v>
      </c>
      <c r="Y91" s="18">
        <f t="shared" si="108"/>
        <v>3.917886439397722</v>
      </c>
      <c r="Z91" s="18">
        <f>IF(AND(AA$6-Z$6 &lt;&gt; 0,Z17&lt;&gt;0,AA17&lt;&gt;0),(EXP(LN(AA17/Z17)/(AA$6-Z$6))-1)*100,0)</f>
        <v>-2.3101280301115801</v>
      </c>
      <c r="AA91" s="18">
        <f t="shared" si="108"/>
        <v>1.5014775576848827</v>
      </c>
      <c r="AB91" s="18">
        <f t="shared" si="109"/>
        <v>0.2146982243893758</v>
      </c>
      <c r="AD91" s="18">
        <f t="shared" si="110"/>
        <v>0.2146982243893758</v>
      </c>
      <c r="AE91" s="18">
        <f t="shared" si="111"/>
        <v>2.8086966423795046</v>
      </c>
      <c r="AF91" s="18">
        <f t="shared" si="112"/>
        <v>2.9551212913595082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0.88880821187768966</v>
      </c>
      <c r="C92" s="18">
        <f t="shared" si="96"/>
        <v>3.1691140456816536</v>
      </c>
      <c r="D92" s="18">
        <f t="shared" si="96"/>
        <v>0.30548705654895869</v>
      </c>
      <c r="E92" s="18">
        <f t="shared" si="96"/>
        <v>0.63479708549967206</v>
      </c>
      <c r="F92" s="18">
        <f t="shared" si="97"/>
        <v>0.5249071232217517</v>
      </c>
      <c r="H92" s="18">
        <f t="shared" si="98"/>
        <v>0.5249071232217517</v>
      </c>
      <c r="I92" s="18">
        <f t="shared" si="99"/>
        <v>2.6138473740312973</v>
      </c>
      <c r="J92" s="18">
        <f t="shared" si="100"/>
        <v>2.9838718878228532</v>
      </c>
      <c r="L92" t="str">
        <f t="shared" si="101"/>
        <v>35 Business and public service associate professionals</v>
      </c>
      <c r="M92" s="18">
        <f t="shared" si="102"/>
        <v>0.30514642726764407</v>
      </c>
      <c r="N92" s="18">
        <f t="shared" si="102"/>
        <v>3.6709836020034192</v>
      </c>
      <c r="O92" s="18">
        <f t="shared" si="102"/>
        <v>0.13873971130162754</v>
      </c>
      <c r="P92" s="18">
        <f t="shared" si="102"/>
        <v>0.20751418443702985</v>
      </c>
      <c r="Q92" s="18">
        <f t="shared" si="103"/>
        <v>0.1845841134654691</v>
      </c>
      <c r="S92" s="18">
        <f t="shared" si="104"/>
        <v>0.1845841134654691</v>
      </c>
      <c r="T92" s="18">
        <f t="shared" si="105"/>
        <v>2.211466536186002</v>
      </c>
      <c r="U92" s="18">
        <f t="shared" si="106"/>
        <v>2.3478490897447246</v>
      </c>
      <c r="W92" t="str">
        <f t="shared" si="107"/>
        <v>35 Business and public service associate professionals</v>
      </c>
      <c r="X92" s="18">
        <f t="shared" si="108"/>
        <v>1.6102195425393928</v>
      </c>
      <c r="Y92" s="18">
        <f t="shared" si="108"/>
        <v>2.5685189779722561</v>
      </c>
      <c r="Z92" s="18">
        <f t="shared" si="108"/>
        <v>0.50571063208657563</v>
      </c>
      <c r="AA92" s="18">
        <f t="shared" si="108"/>
        <v>1.1219265758979802</v>
      </c>
      <c r="AB92" s="18">
        <f t="shared" si="109"/>
        <v>0.91610261062331499</v>
      </c>
      <c r="AD92" s="18">
        <f t="shared" si="110"/>
        <v>0.91610261062331499</v>
      </c>
      <c r="AE92" s="18">
        <f t="shared" si="111"/>
        <v>3.0727735131700795</v>
      </c>
      <c r="AF92" s="18">
        <f t="shared" si="112"/>
        <v>3.6862606836889578</v>
      </c>
    </row>
    <row r="93" spans="1:32" x14ac:dyDescent="0.2">
      <c r="A93" t="str">
        <f t="shared" si="95"/>
        <v>41 Administrative occupations</v>
      </c>
      <c r="B93" s="18">
        <f t="shared" si="96"/>
        <v>-1.4793890596471737</v>
      </c>
      <c r="C93" s="18">
        <f t="shared" si="96"/>
        <v>4.260091966798929</v>
      </c>
      <c r="D93" s="18">
        <f t="shared" si="96"/>
        <v>1.0169396097987393</v>
      </c>
      <c r="E93" s="18">
        <f t="shared" si="96"/>
        <v>2.1002552056681445E-2</v>
      </c>
      <c r="F93" s="18">
        <f t="shared" si="97"/>
        <v>0.35188575720814796</v>
      </c>
      <c r="H93" s="18">
        <f t="shared" si="98"/>
        <v>0.35188575720814796</v>
      </c>
      <c r="I93" s="18">
        <f t="shared" si="99"/>
        <v>2.8406675501862599</v>
      </c>
      <c r="J93" s="18">
        <f t="shared" si="100"/>
        <v>3.080397172718019</v>
      </c>
      <c r="L93" t="str">
        <f t="shared" si="101"/>
        <v>41 Administrative occupations</v>
      </c>
      <c r="M93" s="18">
        <f t="shared" si="102"/>
        <v>-2.3554185557476237</v>
      </c>
      <c r="N93" s="18">
        <f t="shared" si="102"/>
        <v>18.63629025998701</v>
      </c>
      <c r="O93" s="18">
        <f t="shared" si="102"/>
        <v>1.8827372860902747</v>
      </c>
      <c r="P93" s="18">
        <f t="shared" si="102"/>
        <v>1.3156885866005608</v>
      </c>
      <c r="Q93" s="18">
        <f t="shared" si="103"/>
        <v>1.5043532803217463</v>
      </c>
      <c r="S93" s="18">
        <f t="shared" si="104"/>
        <v>1.5043532803217463</v>
      </c>
      <c r="T93" s="18">
        <f t="shared" si="105"/>
        <v>2.4289888983923813</v>
      </c>
      <c r="U93" s="18">
        <f t="shared" si="106"/>
        <v>3.53700797211427</v>
      </c>
      <c r="W93" t="str">
        <f t="shared" si="107"/>
        <v>41 Administrative occupations</v>
      </c>
      <c r="X93" s="18">
        <f t="shared" si="108"/>
        <v>-1.0801851262702278</v>
      </c>
      <c r="Y93" s="18">
        <f t="shared" si="108"/>
        <v>-2.0817447431151659</v>
      </c>
      <c r="Z93" s="18">
        <f t="shared" si="108"/>
        <v>0.54174483407516405</v>
      </c>
      <c r="AA93" s="18">
        <f t="shared" si="108"/>
        <v>-0.79205898719122425</v>
      </c>
      <c r="AB93" s="18">
        <f t="shared" si="109"/>
        <v>-0.34943544787428005</v>
      </c>
      <c r="AD93" s="18">
        <f t="shared" si="110"/>
        <v>-0.34943544787428005</v>
      </c>
      <c r="AE93" s="18">
        <f t="shared" si="111"/>
        <v>3.051583274034253</v>
      </c>
      <c r="AF93" s="18">
        <f t="shared" si="112"/>
        <v>2.8242283824898795</v>
      </c>
    </row>
    <row r="94" spans="1:32" x14ac:dyDescent="0.2">
      <c r="A94" t="str">
        <f t="shared" si="95"/>
        <v>42 Secretarial and related occupations</v>
      </c>
      <c r="B94" s="18">
        <f t="shared" si="96"/>
        <v>-3.4195224626942466</v>
      </c>
      <c r="C94" s="18">
        <f t="shared" si="96"/>
        <v>-2.3829319158340745</v>
      </c>
      <c r="D94" s="18">
        <f t="shared" si="96"/>
        <v>-1.2714198453166459</v>
      </c>
      <c r="E94" s="18">
        <f t="shared" si="96"/>
        <v>-4.0207617871477863</v>
      </c>
      <c r="F94" s="18">
        <f t="shared" si="97"/>
        <v>-3.1129284185068773</v>
      </c>
      <c r="H94" s="18">
        <f t="shared" si="98"/>
        <v>-3.1129284185068773</v>
      </c>
      <c r="I94" s="18">
        <f t="shared" si="99"/>
        <v>2.4683651947982943</v>
      </c>
      <c r="J94" s="18">
        <f t="shared" si="100"/>
        <v>0.41373386562399972</v>
      </c>
      <c r="L94" t="str">
        <f t="shared" si="101"/>
        <v>42 Secretarial and related occupations</v>
      </c>
      <c r="M94" s="18">
        <f t="shared" si="102"/>
        <v>-8.022540987845483</v>
      </c>
      <c r="N94" s="18">
        <f t="shared" si="102"/>
        <v>1.2088489330073893</v>
      </c>
      <c r="O94" s="18">
        <f t="shared" si="102"/>
        <v>-2.2895449121398959</v>
      </c>
      <c r="P94" s="18">
        <f t="shared" si="102"/>
        <v>1.6296764041569878</v>
      </c>
      <c r="Q94" s="18">
        <f t="shared" si="103"/>
        <v>0.30610667558614857</v>
      </c>
      <c r="S94" s="18">
        <f t="shared" si="104"/>
        <v>0.30610667558614857</v>
      </c>
      <c r="T94" s="18">
        <f t="shared" si="105"/>
        <v>1.8363238472563825</v>
      </c>
      <c r="U94" s="18">
        <f t="shared" si="106"/>
        <v>2.0747926483695167</v>
      </c>
      <c r="W94" t="str">
        <f t="shared" si="107"/>
        <v>42 Secretarial and related occupations</v>
      </c>
      <c r="X94" s="18">
        <f t="shared" si="108"/>
        <v>-2.9877624869709241</v>
      </c>
      <c r="Y94" s="18">
        <f t="shared" si="108"/>
        <v>-2.6773774975414666</v>
      </c>
      <c r="Z94" s="18">
        <f t="shared" si="108"/>
        <v>-1.186541434526589</v>
      </c>
      <c r="AA94" s="18">
        <f t="shared" si="108"/>
        <v>-4.6352679589893198</v>
      </c>
      <c r="AB94" s="18">
        <f t="shared" si="109"/>
        <v>-3.4992781535462147</v>
      </c>
      <c r="AD94" s="18">
        <f t="shared" si="110"/>
        <v>-3.4992781535462147</v>
      </c>
      <c r="AE94" s="18">
        <f t="shared" si="111"/>
        <v>2.5198008460883381</v>
      </c>
      <c r="AF94" s="18">
        <f t="shared" si="112"/>
        <v>0.25269820151549993</v>
      </c>
    </row>
    <row r="95" spans="1:32" x14ac:dyDescent="0.2">
      <c r="A95" t="str">
        <f t="shared" si="95"/>
        <v>51 Skilled agricultural and related trades</v>
      </c>
      <c r="B95" s="18">
        <f t="shared" si="96"/>
        <v>-2.8929548179975728</v>
      </c>
      <c r="C95" s="18">
        <f t="shared" si="96"/>
        <v>-17.001263033267943</v>
      </c>
      <c r="D95" s="18">
        <f t="shared" si="96"/>
        <v>-0.18266004351271681</v>
      </c>
      <c r="E95" s="18">
        <f t="shared" si="96"/>
        <v>0.57730030438110091</v>
      </c>
      <c r="F95" s="18">
        <f t="shared" si="97"/>
        <v>0.32333946908147393</v>
      </c>
      <c r="H95" s="18">
        <f t="shared" si="98"/>
        <v>0.32333946908147393</v>
      </c>
      <c r="I95" s="18">
        <f t="shared" si="99"/>
        <v>3.007716011674022</v>
      </c>
      <c r="J95" s="18">
        <f t="shared" si="100"/>
        <v>3.2229813293281451</v>
      </c>
      <c r="L95" t="str">
        <f t="shared" si="101"/>
        <v>51 Skilled agricultural and related trades</v>
      </c>
      <c r="M95" s="18">
        <f t="shared" si="102"/>
        <v>-3.7030518829053727</v>
      </c>
      <c r="N95" s="18">
        <f t="shared" si="102"/>
        <v>-20.571114646638698</v>
      </c>
      <c r="O95" s="18">
        <f t="shared" si="102"/>
        <v>-0.51541135059264276</v>
      </c>
      <c r="P95" s="18">
        <f t="shared" si="102"/>
        <v>0.36253811678244041</v>
      </c>
      <c r="Q95" s="18">
        <f t="shared" si="103"/>
        <v>6.9030777344014638E-2</v>
      </c>
      <c r="S95" s="18">
        <f t="shared" si="104"/>
        <v>6.9030777344014638E-2</v>
      </c>
      <c r="T95" s="18">
        <f t="shared" si="105"/>
        <v>2.7794456244926824</v>
      </c>
      <c r="U95" s="18">
        <f t="shared" si="106"/>
        <v>2.8265499672976091</v>
      </c>
      <c r="W95" t="str">
        <f t="shared" si="107"/>
        <v>51 Skilled agricultural and related trades</v>
      </c>
      <c r="X95" s="18">
        <f t="shared" si="108"/>
        <v>1.7807004399265525</v>
      </c>
      <c r="Y95" s="18">
        <f t="shared" si="108"/>
        <v>0.95508563430735105</v>
      </c>
      <c r="Z95" s="18">
        <f t="shared" si="108"/>
        <v>1.0924479319376346</v>
      </c>
      <c r="AA95" s="18">
        <f t="shared" si="108"/>
        <v>1.3284918375199739</v>
      </c>
      <c r="AB95" s="18">
        <f t="shared" si="109"/>
        <v>1.2497493606486332</v>
      </c>
      <c r="AD95" s="18">
        <f t="shared" si="110"/>
        <v>1.2497493606486332</v>
      </c>
      <c r="AE95" s="18">
        <f t="shared" si="111"/>
        <v>3.8475446825108506</v>
      </c>
      <c r="AF95" s="18">
        <f t="shared" si="112"/>
        <v>4.6116511190392506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0.90058957251069049</v>
      </c>
      <c r="C96" s="18">
        <f t="shared" si="96"/>
        <v>-16.673652494120972</v>
      </c>
      <c r="D96" s="18">
        <f t="shared" si="96"/>
        <v>-0.14113169712732798</v>
      </c>
      <c r="E96" s="18">
        <f t="shared" si="96"/>
        <v>-0.71421293696357635</v>
      </c>
      <c r="F96" s="18">
        <f t="shared" si="97"/>
        <v>-0.52355222141332591</v>
      </c>
      <c r="H96" s="18">
        <f t="shared" si="98"/>
        <v>-0.52355222141332591</v>
      </c>
      <c r="I96" s="18">
        <f t="shared" si="99"/>
        <v>2.094461571924211</v>
      </c>
      <c r="J96" s="18">
        <f t="shared" si="100"/>
        <v>1.7066744243452225</v>
      </c>
      <c r="L96" t="str">
        <f t="shared" si="101"/>
        <v>52 Skilled metal, electrical and electronic trades</v>
      </c>
      <c r="M96" s="18">
        <f t="shared" si="102"/>
        <v>0.69715246859982649</v>
      </c>
      <c r="N96" s="18">
        <f t="shared" si="102"/>
        <v>-16.57525665425209</v>
      </c>
      <c r="O96" s="18">
        <f t="shared" si="102"/>
        <v>-0.42449566391946636</v>
      </c>
      <c r="P96" s="18">
        <f t="shared" si="102"/>
        <v>-0.81278134195682528</v>
      </c>
      <c r="Q96" s="18">
        <f t="shared" si="103"/>
        <v>-0.68352130648917653</v>
      </c>
      <c r="S96" s="18">
        <f t="shared" si="104"/>
        <v>-0.68352130648917653</v>
      </c>
      <c r="T96" s="18">
        <f t="shared" si="105"/>
        <v>2.0335566822984763</v>
      </c>
      <c r="U96" s="18">
        <f t="shared" si="106"/>
        <v>1.5244669993991655</v>
      </c>
      <c r="W96" t="str">
        <f t="shared" si="107"/>
        <v>52 Skilled metal, electrical and electronic trades</v>
      </c>
      <c r="X96" s="18">
        <f t="shared" si="108"/>
        <v>13.619036348551994</v>
      </c>
      <c r="Y96" s="18">
        <f t="shared" si="108"/>
        <v>-21.262594413266878</v>
      </c>
      <c r="Z96" s="18">
        <f t="shared" si="108"/>
        <v>11.001688729293191</v>
      </c>
      <c r="AA96" s="18">
        <f t="shared" si="108"/>
        <v>1.7967221799739974</v>
      </c>
      <c r="AB96" s="18">
        <f t="shared" si="109"/>
        <v>4.7769433667944394</v>
      </c>
      <c r="AD96" s="18">
        <f t="shared" si="110"/>
        <v>4.7769433667944394</v>
      </c>
      <c r="AE96" s="18">
        <f t="shared" si="111"/>
        <v>4.6083410715548556</v>
      </c>
      <c r="AF96" s="18">
        <f t="shared" si="112"/>
        <v>7.5492029853310161</v>
      </c>
    </row>
    <row r="97" spans="1:32" x14ac:dyDescent="0.2">
      <c r="A97" t="str">
        <f t="shared" si="95"/>
        <v>53 Skilled construction and building trades</v>
      </c>
      <c r="B97" s="18">
        <f t="shared" si="96"/>
        <v>4.479788367337445</v>
      </c>
      <c r="C97" s="18">
        <f t="shared" si="96"/>
        <v>-18.314222624661035</v>
      </c>
      <c r="D97" s="18">
        <f t="shared" si="96"/>
        <v>-0.65582087417868085</v>
      </c>
      <c r="E97" s="18">
        <f t="shared" si="96"/>
        <v>-1.4873056318472799</v>
      </c>
      <c r="F97" s="18">
        <f t="shared" si="97"/>
        <v>-1.2109201931302049</v>
      </c>
      <c r="H97" s="18">
        <f t="shared" si="98"/>
        <v>-1.2109201931302049</v>
      </c>
      <c r="I97" s="18">
        <f t="shared" si="99"/>
        <v>2.2205723395818167</v>
      </c>
      <c r="J97" s="18">
        <f t="shared" si="100"/>
        <v>1.3520339063750386</v>
      </c>
      <c r="L97" t="str">
        <f t="shared" si="101"/>
        <v>53 Skilled construction and building trades</v>
      </c>
      <c r="M97" s="18">
        <f t="shared" si="102"/>
        <v>4.5518483542272392</v>
      </c>
      <c r="N97" s="18">
        <f t="shared" si="102"/>
        <v>-18.733266463794596</v>
      </c>
      <c r="O97" s="18">
        <f t="shared" si="102"/>
        <v>-0.53279869270791425</v>
      </c>
      <c r="P97" s="18">
        <f t="shared" si="102"/>
        <v>-1.5092938276261014</v>
      </c>
      <c r="Q97" s="18">
        <f t="shared" si="103"/>
        <v>-1.1848652908147517</v>
      </c>
      <c r="S97" s="18">
        <f t="shared" si="104"/>
        <v>-1.1848652908147517</v>
      </c>
      <c r="T97" s="18">
        <f t="shared" si="105"/>
        <v>2.2257367553385254</v>
      </c>
      <c r="U97" s="18">
        <f t="shared" si="106"/>
        <v>1.3760531718160607</v>
      </c>
      <c r="W97" t="str">
        <f t="shared" si="107"/>
        <v>53 Skilled construction and building trades</v>
      </c>
      <c r="X97" s="18">
        <f t="shared" si="108"/>
        <v>-1.4763381370181516</v>
      </c>
      <c r="Y97" s="18">
        <f t="shared" si="108"/>
        <v>21.952076291390689</v>
      </c>
      <c r="Z97" s="18">
        <f t="shared" si="108"/>
        <v>-10.228242348993987</v>
      </c>
      <c r="AA97" s="18">
        <f t="shared" si="108"/>
        <v>0.6420511317005051</v>
      </c>
      <c r="AB97" s="18">
        <f t="shared" si="109"/>
        <v>-3.1202753783556192</v>
      </c>
      <c r="AD97" s="18">
        <f t="shared" si="110"/>
        <v>-3.1202753783556192</v>
      </c>
      <c r="AE97" s="18">
        <f t="shared" si="111"/>
        <v>1.8820235486971315</v>
      </c>
      <c r="AF97" s="18">
        <f t="shared" si="112"/>
        <v>-0.3814791256420702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-4.2370822909347687</v>
      </c>
      <c r="C98" s="18">
        <f t="shared" si="96"/>
        <v>0.24638823528750908</v>
      </c>
      <c r="D98" s="18">
        <f t="shared" si="96"/>
        <v>0.3703519142150391</v>
      </c>
      <c r="E98" s="18">
        <f t="shared" si="96"/>
        <v>-0.23854666372115085</v>
      </c>
      <c r="F98" s="18">
        <f t="shared" si="97"/>
        <v>-3.5992014337082878E-2</v>
      </c>
      <c r="H98" s="18">
        <f t="shared" si="98"/>
        <v>-3.5992014337082878E-2</v>
      </c>
      <c r="I98" s="18">
        <f t="shared" si="99"/>
        <v>2.400822744830311</v>
      </c>
      <c r="J98" s="18">
        <f t="shared" si="100"/>
        <v>2.375022141499894</v>
      </c>
      <c r="L98" t="str">
        <f t="shared" si="101"/>
        <v>54 Textiles, printing and other skilled trades</v>
      </c>
      <c r="M98" s="18">
        <f t="shared" si="102"/>
        <v>-4.322913538685869</v>
      </c>
      <c r="N98" s="18">
        <f t="shared" si="102"/>
        <v>-8.180984848454786</v>
      </c>
      <c r="O98" s="18">
        <f t="shared" si="102"/>
        <v>0.41287934145555205</v>
      </c>
      <c r="P98" s="18">
        <f t="shared" si="102"/>
        <v>-0.49443455957611793</v>
      </c>
      <c r="Q98" s="18">
        <f t="shared" si="103"/>
        <v>-0.19291119638892296</v>
      </c>
      <c r="S98" s="18">
        <f t="shared" si="104"/>
        <v>-0.19291119638892296</v>
      </c>
      <c r="T98" s="18">
        <f t="shared" si="105"/>
        <v>1.8678850778107048</v>
      </c>
      <c r="U98" s="18">
        <f t="shared" si="106"/>
        <v>1.7194955545187129</v>
      </c>
      <c r="W98" t="str">
        <f t="shared" si="107"/>
        <v>54 Textiles, printing and other skilled trades</v>
      </c>
      <c r="X98" s="18">
        <f t="shared" si="108"/>
        <v>-4.0790357096048506</v>
      </c>
      <c r="Y98" s="18">
        <f t="shared" si="108"/>
        <v>15.665822331758905</v>
      </c>
      <c r="Z98" s="18">
        <f t="shared" si="108"/>
        <v>0.30845391861145099</v>
      </c>
      <c r="AA98" s="18">
        <f t="shared" si="108"/>
        <v>0.12476346987801978</v>
      </c>
      <c r="AB98" s="18">
        <f t="shared" si="109"/>
        <v>0.18595621297889942</v>
      </c>
      <c r="AD98" s="18">
        <f t="shared" si="110"/>
        <v>0.18595621297889942</v>
      </c>
      <c r="AE98" s="18">
        <f t="shared" si="111"/>
        <v>3.1117114972547322</v>
      </c>
      <c r="AF98" s="18">
        <f t="shared" si="112"/>
        <v>3.2333777268357178</v>
      </c>
    </row>
    <row r="99" spans="1:32" x14ac:dyDescent="0.2">
      <c r="A99" t="str">
        <f t="shared" si="95"/>
        <v>61 Caring personal service occupations</v>
      </c>
      <c r="B99" s="18">
        <f t="shared" si="96"/>
        <v>0.46223647257677136</v>
      </c>
      <c r="C99" s="18">
        <f t="shared" si="96"/>
        <v>-3.4712408445881082</v>
      </c>
      <c r="D99" s="18">
        <f t="shared" si="96"/>
        <v>0.80705712735609225</v>
      </c>
      <c r="E99" s="18">
        <f t="shared" si="96"/>
        <v>0.78026799645649625</v>
      </c>
      <c r="F99" s="18">
        <f t="shared" si="97"/>
        <v>0.7891969156495815</v>
      </c>
      <c r="H99" s="18">
        <f t="shared" si="98"/>
        <v>0.7891969156495815</v>
      </c>
      <c r="I99" s="18">
        <f t="shared" si="99"/>
        <v>3.1953709950788278</v>
      </c>
      <c r="J99" s="18">
        <f t="shared" si="100"/>
        <v>3.7138752917814433</v>
      </c>
      <c r="L99" t="str">
        <f t="shared" si="101"/>
        <v>61 Caring personal service occupations</v>
      </c>
      <c r="M99" s="18">
        <f t="shared" si="102"/>
        <v>0.51055790039551407</v>
      </c>
      <c r="N99" s="18">
        <f t="shared" si="102"/>
        <v>-5.271333944648493</v>
      </c>
      <c r="O99" s="18">
        <f t="shared" si="102"/>
        <v>3.565531778835096</v>
      </c>
      <c r="P99" s="18">
        <f t="shared" si="102"/>
        <v>1.2838565427173432</v>
      </c>
      <c r="Q99" s="18">
        <f t="shared" si="103"/>
        <v>2.038774207889249</v>
      </c>
      <c r="S99" s="18">
        <f t="shared" si="104"/>
        <v>2.038774207889249</v>
      </c>
      <c r="T99" s="18">
        <f t="shared" si="105"/>
        <v>2.9111595927336698</v>
      </c>
      <c r="U99" s="18">
        <f t="shared" si="106"/>
        <v>4.3406835765623875</v>
      </c>
      <c r="W99" t="str">
        <f t="shared" si="107"/>
        <v>61 Caring personal service occupations</v>
      </c>
      <c r="X99" s="18">
        <f t="shared" si="108"/>
        <v>0.45606863200404746</v>
      </c>
      <c r="Y99" s="18">
        <f t="shared" si="108"/>
        <v>-3.2411618077719972</v>
      </c>
      <c r="Z99" s="18">
        <f t="shared" si="108"/>
        <v>0.43979906166780047</v>
      </c>
      <c r="AA99" s="18">
        <f t="shared" si="108"/>
        <v>0.70489032123164375</v>
      </c>
      <c r="AB99" s="18">
        <f t="shared" si="109"/>
        <v>0.61644891946341929</v>
      </c>
      <c r="AD99" s="18">
        <f t="shared" si="110"/>
        <v>0.61644891946341929</v>
      </c>
      <c r="AE99" s="18">
        <f t="shared" si="111"/>
        <v>3.230175492743359</v>
      </c>
      <c r="AF99" s="18">
        <f t="shared" si="112"/>
        <v>3.6315784558064834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-1.1871698133618103</v>
      </c>
      <c r="C100" s="18">
        <f t="shared" si="96"/>
        <v>-8.7665878727277722</v>
      </c>
      <c r="D100" s="18">
        <f t="shared" si="96"/>
        <v>-1.2793518314663799</v>
      </c>
      <c r="E100" s="18">
        <f t="shared" si="96"/>
        <v>0.10822932481151515</v>
      </c>
      <c r="F100" s="18">
        <f t="shared" si="97"/>
        <v>-0.35645133664411466</v>
      </c>
      <c r="H100" s="18">
        <f t="shared" si="98"/>
        <v>-0.35645133664411466</v>
      </c>
      <c r="I100" s="18">
        <f t="shared" si="99"/>
        <v>2.66610498462867</v>
      </c>
      <c r="J100" s="18">
        <f t="shared" si="100"/>
        <v>2.4215112580625586</v>
      </c>
      <c r="L100" t="str">
        <f t="shared" si="101"/>
        <v>62 Leisure, travel and related personal service occupations</v>
      </c>
      <c r="M100" s="18">
        <f t="shared" si="102"/>
        <v>0.56215167513873343</v>
      </c>
      <c r="N100" s="18">
        <f t="shared" si="102"/>
        <v>-4.1467221992690817</v>
      </c>
      <c r="O100" s="18">
        <f t="shared" si="102"/>
        <v>-0.29395346014721158</v>
      </c>
      <c r="P100" s="18">
        <f t="shared" si="102"/>
        <v>0.52363057720670181</v>
      </c>
      <c r="Q100" s="18">
        <f t="shared" si="103"/>
        <v>0.25036036173715637</v>
      </c>
      <c r="S100" s="18">
        <f t="shared" si="104"/>
        <v>0.25036036173715637</v>
      </c>
      <c r="T100" s="18">
        <f t="shared" si="105"/>
        <v>2.4388948280080536</v>
      </c>
      <c r="U100" s="18">
        <f t="shared" si="106"/>
        <v>2.6185111970295827</v>
      </c>
      <c r="W100" t="str">
        <f t="shared" si="107"/>
        <v>62 Leisure, travel and related personal service occupations</v>
      </c>
      <c r="X100" s="18">
        <f t="shared" si="108"/>
        <v>-1.8553639512718823</v>
      </c>
      <c r="Y100" s="18">
        <f t="shared" si="108"/>
        <v>-10.641630999586171</v>
      </c>
      <c r="Z100" s="18">
        <f t="shared" si="108"/>
        <v>-1.7209432596759555</v>
      </c>
      <c r="AA100" s="18">
        <f t="shared" si="108"/>
        <v>-9.1593549016910636E-2</v>
      </c>
      <c r="AB100" s="18">
        <f t="shared" si="109"/>
        <v>-0.63768962394862294</v>
      </c>
      <c r="AD100" s="18">
        <f t="shared" si="110"/>
        <v>-0.63768962394862294</v>
      </c>
      <c r="AE100" s="18">
        <f t="shared" si="111"/>
        <v>2.7628655587738971</v>
      </c>
      <c r="AF100" s="18">
        <f t="shared" si="112"/>
        <v>2.3340591447505998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-4.5480537301717643</v>
      </c>
      <c r="C101" s="18">
        <f t="shared" si="96"/>
        <v>22.179415600749763</v>
      </c>
      <c r="D101" s="18">
        <f t="shared" si="96"/>
        <v>-5.4160022160891996</v>
      </c>
      <c r="E101" s="18">
        <f t="shared" si="96"/>
        <v>1.0637101320940978</v>
      </c>
      <c r="F101" s="18">
        <f t="shared" si="97"/>
        <v>-1.1440728091009378</v>
      </c>
      <c r="H101" s="18">
        <f t="shared" si="98"/>
        <v>-1.1440728091009378</v>
      </c>
      <c r="I101" s="18">
        <f t="shared" si="99"/>
        <v>2.2660515002020487</v>
      </c>
      <c r="J101" s="18">
        <f t="shared" si="100"/>
        <v>1.4497081697872893</v>
      </c>
      <c r="L101" t="str">
        <f t="shared" si="101"/>
        <v>63 Community and civil enforcement occupations</v>
      </c>
      <c r="M101" s="18">
        <f t="shared" si="102"/>
        <v>-7.7616923164015024</v>
      </c>
      <c r="N101" s="18">
        <f t="shared" si="102"/>
        <v>40.161277613725389</v>
      </c>
      <c r="O101" s="18">
        <f t="shared" si="102"/>
        <v>-10.045256809352487</v>
      </c>
      <c r="P101" s="18">
        <f t="shared" si="102"/>
        <v>1.6221968120567531</v>
      </c>
      <c r="Q101" s="18">
        <f t="shared" si="103"/>
        <v>-2.4260824616277987</v>
      </c>
      <c r="S101" s="18">
        <f t="shared" si="104"/>
        <v>-2.4260824616277987</v>
      </c>
      <c r="T101" s="18">
        <f t="shared" si="105"/>
        <v>1.5907179092245594</v>
      </c>
      <c r="U101" s="18">
        <f t="shared" si="106"/>
        <v>-0.2791255449553609</v>
      </c>
      <c r="W101" t="str">
        <f t="shared" si="107"/>
        <v>63 Community and civil enforcement occupations</v>
      </c>
      <c r="X101" s="18">
        <f t="shared" si="108"/>
        <v>4.7311709988628659</v>
      </c>
      <c r="Y101" s="18">
        <f t="shared" si="108"/>
        <v>-15.79165272370936</v>
      </c>
      <c r="Z101" s="18">
        <f t="shared" si="108"/>
        <v>6.1447849228491558</v>
      </c>
      <c r="AA101" s="18">
        <f t="shared" si="108"/>
        <v>0.14747854704719732</v>
      </c>
      <c r="AB101" s="18">
        <f t="shared" si="109"/>
        <v>2.1079522719650079</v>
      </c>
      <c r="AD101" s="18">
        <f t="shared" si="110"/>
        <v>2.1079522719650079</v>
      </c>
      <c r="AE101" s="18">
        <f t="shared" si="111"/>
        <v>4.2420290693816032</v>
      </c>
      <c r="AF101" s="18">
        <f t="shared" si="112"/>
        <v>5.4992514841759821</v>
      </c>
    </row>
    <row r="102" spans="1:32" x14ac:dyDescent="0.2">
      <c r="A102" t="str">
        <f t="shared" si="95"/>
        <v>71 Sales occupations</v>
      </c>
      <c r="B102" s="18">
        <f t="shared" si="96"/>
        <v>-2.4960664281552303</v>
      </c>
      <c r="C102" s="18">
        <f t="shared" si="96"/>
        <v>-2.0788482914811501</v>
      </c>
      <c r="D102" s="18">
        <f t="shared" si="96"/>
        <v>-0.46493907899947118</v>
      </c>
      <c r="E102" s="18">
        <f t="shared" si="96"/>
        <v>-0.32581671226049602</v>
      </c>
      <c r="F102" s="18">
        <f t="shared" si="97"/>
        <v>-0.37221242714295943</v>
      </c>
      <c r="H102" s="18">
        <f t="shared" si="98"/>
        <v>-0.37221242714295943</v>
      </c>
      <c r="I102" s="18">
        <f t="shared" si="99"/>
        <v>2.4602792385613581</v>
      </c>
      <c r="J102" s="18">
        <f t="shared" si="100"/>
        <v>2.1975479229908057</v>
      </c>
      <c r="L102" t="str">
        <f t="shared" si="101"/>
        <v>71 Sales occupations</v>
      </c>
      <c r="M102" s="18">
        <f t="shared" si="102"/>
        <v>-0.94487740067807913</v>
      </c>
      <c r="N102" s="18">
        <f t="shared" si="102"/>
        <v>-1.4245211462441731</v>
      </c>
      <c r="O102" s="18">
        <f t="shared" si="102"/>
        <v>-0.16553088237659663</v>
      </c>
      <c r="P102" s="18">
        <f t="shared" si="102"/>
        <v>-0.14741215785049055</v>
      </c>
      <c r="Q102" s="18">
        <f t="shared" si="103"/>
        <v>-0.1534520980325027</v>
      </c>
      <c r="S102" s="18">
        <f t="shared" si="104"/>
        <v>-0.1534520980325027</v>
      </c>
      <c r="T102" s="18">
        <f t="shared" si="105"/>
        <v>1.8789783549026051</v>
      </c>
      <c r="U102" s="18">
        <f t="shared" si="106"/>
        <v>1.7610426175527438</v>
      </c>
      <c r="W102" t="str">
        <f t="shared" si="107"/>
        <v>71 Sales occupations</v>
      </c>
      <c r="X102" s="18">
        <f t="shared" si="108"/>
        <v>-3.5798562778723841</v>
      </c>
      <c r="Y102" s="18">
        <f t="shared" si="108"/>
        <v>-2.5678546417605475</v>
      </c>
      <c r="Z102" s="18">
        <f t="shared" si="108"/>
        <v>-0.6937407937673945</v>
      </c>
      <c r="AA102" s="18">
        <f t="shared" si="108"/>
        <v>-0.46634570485473148</v>
      </c>
      <c r="AB102" s="18">
        <f t="shared" si="109"/>
        <v>-0.54220186430852246</v>
      </c>
      <c r="AD102" s="18">
        <f t="shared" si="110"/>
        <v>-0.54220186430852246</v>
      </c>
      <c r="AE102" s="18">
        <f t="shared" si="111"/>
        <v>2.8710443250159035</v>
      </c>
      <c r="AF102" s="18">
        <f t="shared" si="112"/>
        <v>2.5110836317135954</v>
      </c>
    </row>
    <row r="103" spans="1:32" x14ac:dyDescent="0.2">
      <c r="A103" t="str">
        <f t="shared" si="95"/>
        <v>72 Customer service occupations</v>
      </c>
      <c r="B103" s="18">
        <f t="shared" si="96"/>
        <v>0.77609301008461085</v>
      </c>
      <c r="C103" s="18">
        <f t="shared" si="96"/>
        <v>1.7819159378966942</v>
      </c>
      <c r="D103" s="18">
        <f t="shared" si="96"/>
        <v>2.7251580208783599</v>
      </c>
      <c r="E103" s="18">
        <f t="shared" si="96"/>
        <v>1.2727459695410559</v>
      </c>
      <c r="F103" s="18">
        <f t="shared" si="97"/>
        <v>1.7545871529795365</v>
      </c>
      <c r="H103" s="18">
        <f t="shared" si="98"/>
        <v>1.7545871529795365</v>
      </c>
      <c r="I103" s="18">
        <f t="shared" si="99"/>
        <v>2.8668675780899155</v>
      </c>
      <c r="J103" s="18">
        <f t="shared" si="100"/>
        <v>4.0963684052335747</v>
      </c>
      <c r="L103" t="str">
        <f t="shared" si="101"/>
        <v>72 Customer service occupations</v>
      </c>
      <c r="M103" s="18">
        <f t="shared" si="102"/>
        <v>-2.8698535442337025</v>
      </c>
      <c r="N103" s="18">
        <f t="shared" si="102"/>
        <v>13.593525608695266</v>
      </c>
      <c r="O103" s="18">
        <f t="shared" si="102"/>
        <v>5.1945621664615249</v>
      </c>
      <c r="P103" s="18">
        <f t="shared" si="102"/>
        <v>1.570751382392177</v>
      </c>
      <c r="Q103" s="18">
        <f t="shared" si="103"/>
        <v>2.7646009771114866</v>
      </c>
      <c r="S103" s="18">
        <f t="shared" si="104"/>
        <v>2.7646009771114866</v>
      </c>
      <c r="T103" s="18">
        <f t="shared" si="105"/>
        <v>2.5416183742760445</v>
      </c>
      <c r="U103" s="18">
        <f t="shared" si="106"/>
        <v>4.5975124987267968</v>
      </c>
      <c r="W103" t="str">
        <f t="shared" si="107"/>
        <v>72 Customer service occupations</v>
      </c>
      <c r="X103" s="18">
        <f t="shared" si="108"/>
        <v>3.3434668950738544</v>
      </c>
      <c r="Y103" s="18">
        <f t="shared" si="108"/>
        <v>-5.3378991449303363</v>
      </c>
      <c r="Z103" s="18">
        <f t="shared" si="108"/>
        <v>0.77860967955314386</v>
      </c>
      <c r="AA103" s="18">
        <f t="shared" si="108"/>
        <v>0.99876213350784671</v>
      </c>
      <c r="AB103" s="18">
        <f t="shared" si="109"/>
        <v>0.92532459772804998</v>
      </c>
      <c r="AD103" s="18">
        <f t="shared" si="110"/>
        <v>0.92532459772804998</v>
      </c>
      <c r="AE103" s="18">
        <f t="shared" si="111"/>
        <v>3.0934663290624664</v>
      </c>
      <c r="AF103" s="18">
        <f t="shared" si="112"/>
        <v>3.711603325755175</v>
      </c>
    </row>
    <row r="104" spans="1:32" x14ac:dyDescent="0.2">
      <c r="A104" t="str">
        <f t="shared" si="95"/>
        <v>81 Process, plant and machine operatives</v>
      </c>
      <c r="B104" s="18">
        <f t="shared" si="96"/>
        <v>-1.0287597913925417</v>
      </c>
      <c r="C104" s="18">
        <f t="shared" si="96"/>
        <v>-13.787251430071878</v>
      </c>
      <c r="D104" s="18">
        <f t="shared" si="96"/>
        <v>1.0364070512062673</v>
      </c>
      <c r="E104" s="18">
        <f t="shared" si="96"/>
        <v>-0.67376245938578494</v>
      </c>
      <c r="F104" s="18">
        <f t="shared" si="97"/>
        <v>-0.10694670320577915</v>
      </c>
      <c r="H104" s="18">
        <f t="shared" si="98"/>
        <v>-0.10694670320577915</v>
      </c>
      <c r="I104" s="18">
        <f t="shared" si="99"/>
        <v>2.3311251699449587</v>
      </c>
      <c r="J104" s="18">
        <f t="shared" si="100"/>
        <v>2.253838399309438</v>
      </c>
      <c r="L104" t="str">
        <f t="shared" si="101"/>
        <v>81 Process, plant and machine operatives</v>
      </c>
      <c r="M104" s="18">
        <f t="shared" si="102"/>
        <v>-1.5386708178810826</v>
      </c>
      <c r="N104" s="18">
        <f t="shared" si="102"/>
        <v>-14.240437860368383</v>
      </c>
      <c r="O104" s="18">
        <f t="shared" si="102"/>
        <v>0.35071289412373918</v>
      </c>
      <c r="P104" s="18">
        <f t="shared" si="102"/>
        <v>-0.93035689580407421</v>
      </c>
      <c r="Q104" s="18">
        <f t="shared" si="103"/>
        <v>-0.50516113559588849</v>
      </c>
      <c r="S104" s="18">
        <f t="shared" si="104"/>
        <v>-0.50516113559588849</v>
      </c>
      <c r="T104" s="18">
        <f t="shared" si="105"/>
        <v>2.0732364320914076</v>
      </c>
      <c r="U104" s="18">
        <f t="shared" si="106"/>
        <v>1.6978157859676823</v>
      </c>
      <c r="W104" t="str">
        <f t="shared" si="107"/>
        <v>81 Process, plant and machine operatives</v>
      </c>
      <c r="X104" s="18">
        <f t="shared" si="108"/>
        <v>0.89614742252051016</v>
      </c>
      <c r="Y104" s="18">
        <f t="shared" si="108"/>
        <v>-12.177482516786409</v>
      </c>
      <c r="Z104" s="18">
        <f t="shared" si="108"/>
        <v>3.2808352653720618</v>
      </c>
      <c r="AA104" s="18">
        <f t="shared" si="108"/>
        <v>6.3004376350006552E-2</v>
      </c>
      <c r="AB104" s="18">
        <f t="shared" si="109"/>
        <v>1.1243180986201473</v>
      </c>
      <c r="AD104" s="18">
        <f t="shared" si="110"/>
        <v>1.1243180986201473</v>
      </c>
      <c r="AE104" s="18">
        <f t="shared" si="111"/>
        <v>3.1612148561045439</v>
      </c>
      <c r="AF104" s="18">
        <f t="shared" si="112"/>
        <v>3.9093431169602733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4.0558741869094028</v>
      </c>
      <c r="C105" s="18">
        <f t="shared" si="96"/>
        <v>-11.76787707662098</v>
      </c>
      <c r="D105" s="18">
        <f t="shared" si="96"/>
        <v>1.2490022916816557</v>
      </c>
      <c r="E105" s="18">
        <f t="shared" si="96"/>
        <v>0.17658702798908354</v>
      </c>
      <c r="F105" s="18">
        <f t="shared" si="97"/>
        <v>0.53279070733673883</v>
      </c>
      <c r="H105" s="18">
        <f t="shared" si="98"/>
        <v>0.53279070733673883</v>
      </c>
      <c r="I105" s="18">
        <f t="shared" si="99"/>
        <v>3.0322601329406007</v>
      </c>
      <c r="J105" s="18">
        <f t="shared" si="100"/>
        <v>3.3876331607465282</v>
      </c>
      <c r="L105" t="str">
        <f t="shared" si="101"/>
        <v>82 Transport and mobile machine drivers and operatives</v>
      </c>
      <c r="M105" s="18">
        <f t="shared" si="102"/>
        <v>4.081419958202348</v>
      </c>
      <c r="N105" s="18">
        <f t="shared" si="102"/>
        <v>-11.543389768655421</v>
      </c>
      <c r="O105" s="18">
        <f t="shared" si="102"/>
        <v>0.97035501007090019</v>
      </c>
      <c r="P105" s="18">
        <f t="shared" si="102"/>
        <v>9.7138834456633738E-2</v>
      </c>
      <c r="Q105" s="18">
        <f t="shared" si="103"/>
        <v>0.38736856415373389</v>
      </c>
      <c r="S105" s="18">
        <f t="shared" si="104"/>
        <v>0.38736856415373389</v>
      </c>
      <c r="T105" s="18">
        <f t="shared" si="105"/>
        <v>2.9631559819073949</v>
      </c>
      <c r="U105" s="18">
        <f t="shared" si="106"/>
        <v>3.222995131844697</v>
      </c>
      <c r="W105" t="str">
        <f t="shared" si="107"/>
        <v>82 Transport and mobile machine drivers and operatives</v>
      </c>
      <c r="X105" s="18">
        <f t="shared" si="108"/>
        <v>3.5170796383362735</v>
      </c>
      <c r="Y105" s="18">
        <f t="shared" si="108"/>
        <v>-16.567490474102808</v>
      </c>
      <c r="Z105" s="18">
        <f t="shared" si="108"/>
        <v>6.8707372831185332</v>
      </c>
      <c r="AA105" s="18">
        <f t="shared" si="108"/>
        <v>1.4518811861630843</v>
      </c>
      <c r="AB105" s="18">
        <f t="shared" si="109"/>
        <v>3.2269284072895532</v>
      </c>
      <c r="AD105" s="18">
        <f t="shared" si="110"/>
        <v>3.2269284072895532</v>
      </c>
      <c r="AE105" s="18">
        <f t="shared" si="111"/>
        <v>4.4469594795953915</v>
      </c>
      <c r="AF105" s="18">
        <f t="shared" si="112"/>
        <v>6.3860066016391492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-2.5880930601809626</v>
      </c>
      <c r="C106" s="18">
        <f t="shared" si="96"/>
        <v>-13.641584821077956</v>
      </c>
      <c r="D106" s="18">
        <f t="shared" si="96"/>
        <v>11.835190340974</v>
      </c>
      <c r="E106" s="18">
        <f t="shared" si="96"/>
        <v>1.0758476748360168</v>
      </c>
      <c r="F106" s="18">
        <f t="shared" si="97"/>
        <v>4.5420684159771518</v>
      </c>
      <c r="H106" s="18">
        <f t="shared" si="98"/>
        <v>4.5420684159771518</v>
      </c>
      <c r="I106" s="18">
        <f t="shared" si="99"/>
        <v>4.0559720023411572</v>
      </c>
      <c r="J106" s="18">
        <f t="shared" si="100"/>
        <v>7.0090627377972892</v>
      </c>
      <c r="L106" t="str">
        <f t="shared" si="101"/>
        <v>91 Elementary trades and related occupations</v>
      </c>
      <c r="M106" s="18">
        <f t="shared" si="102"/>
        <v>-2.3373058094226518</v>
      </c>
      <c r="N106" s="18">
        <f t="shared" si="102"/>
        <v>-11.325107423795233</v>
      </c>
      <c r="O106" s="18">
        <f t="shared" si="102"/>
        <v>6.5116160040883386</v>
      </c>
      <c r="P106" s="18">
        <f t="shared" si="102"/>
        <v>0.68370380573663514</v>
      </c>
      <c r="Q106" s="18">
        <f t="shared" si="103"/>
        <v>2.59001977743889</v>
      </c>
      <c r="S106" s="18">
        <f t="shared" si="104"/>
        <v>2.59001977743889</v>
      </c>
      <c r="T106" s="18">
        <f t="shared" si="105"/>
        <v>2.5959926185100235</v>
      </c>
      <c r="U106" s="18">
        <f t="shared" si="106"/>
        <v>4.5035634967309113</v>
      </c>
      <c r="W106" t="str">
        <f t="shared" si="107"/>
        <v>91 Elementary trades and related occupations</v>
      </c>
      <c r="X106" s="18">
        <f t="shared" si="108"/>
        <v>-3.3560795036891689</v>
      </c>
      <c r="Y106" s="18">
        <f t="shared" si="108"/>
        <v>-20.924022565623623</v>
      </c>
      <c r="Z106" s="18">
        <f t="shared" si="108"/>
        <v>25.26338763784015</v>
      </c>
      <c r="AA106" s="18">
        <f t="shared" si="108"/>
        <v>1.6640729141262911</v>
      </c>
      <c r="AB106" s="18">
        <f t="shared" si="109"/>
        <v>8.9899334240205455</v>
      </c>
      <c r="AD106" s="18">
        <f t="shared" si="110"/>
        <v>8.9899334240205455</v>
      </c>
      <c r="AE106" s="18">
        <f t="shared" si="111"/>
        <v>7.6892777958936342</v>
      </c>
      <c r="AF106" s="18">
        <f t="shared" si="112"/>
        <v>12.270745353634616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-1.4189769069718028</v>
      </c>
      <c r="C107" s="18">
        <f t="shared" si="96"/>
        <v>-10.156187603861556</v>
      </c>
      <c r="D107" s="18">
        <f t="shared" si="96"/>
        <v>-2.0112968957794242</v>
      </c>
      <c r="E107" s="18">
        <f t="shared" si="96"/>
        <v>-0.85272754650941307</v>
      </c>
      <c r="F107" s="18">
        <f t="shared" si="97"/>
        <v>-1.2404314243833148</v>
      </c>
      <c r="H107" s="18">
        <f t="shared" si="98"/>
        <v>-1.2404314243833148</v>
      </c>
      <c r="I107" s="18">
        <f t="shared" si="99"/>
        <v>2.4338052239865293</v>
      </c>
      <c r="J107" s="18">
        <f t="shared" si="100"/>
        <v>1.5719183132993253</v>
      </c>
      <c r="L107" t="str">
        <f t="shared" si="101"/>
        <v>92 Elementary administration and service occupations</v>
      </c>
      <c r="M107" s="18">
        <f t="shared" si="102"/>
        <v>-2.7596839743922907</v>
      </c>
      <c r="N107" s="18">
        <f t="shared" si="102"/>
        <v>-6.9125831933837141</v>
      </c>
      <c r="O107" s="18">
        <f t="shared" si="102"/>
        <v>-0.17950886610759165</v>
      </c>
      <c r="P107" s="18">
        <f t="shared" si="102"/>
        <v>-0.64076816219168498</v>
      </c>
      <c r="Q107" s="18">
        <f t="shared" si="103"/>
        <v>-0.48725237646271014</v>
      </c>
      <c r="S107" s="18">
        <f t="shared" si="104"/>
        <v>-0.48725237646271014</v>
      </c>
      <c r="T107" s="18">
        <f t="shared" si="105"/>
        <v>2.2366299839315262</v>
      </c>
      <c r="U107" s="18">
        <f t="shared" si="106"/>
        <v>1.8826275167627138</v>
      </c>
      <c r="W107" t="str">
        <f t="shared" si="107"/>
        <v>92 Elementary administration and service occupations</v>
      </c>
      <c r="X107" s="18">
        <f t="shared" si="108"/>
        <v>-9.0126250204092262E-2</v>
      </c>
      <c r="Y107" s="18">
        <f t="shared" si="108"/>
        <v>-13.160622554225633</v>
      </c>
      <c r="Z107" s="18">
        <f t="shared" si="108"/>
        <v>-3.9766510967794155</v>
      </c>
      <c r="AA107" s="18">
        <f t="shared" si="108"/>
        <v>-1.113761800889268</v>
      </c>
      <c r="AB107" s="18">
        <f t="shared" si="109"/>
        <v>-2.0774186658397253</v>
      </c>
      <c r="AD107" s="18">
        <f t="shared" si="110"/>
        <v>-2.0774186658397253</v>
      </c>
      <c r="AE107" s="18">
        <f t="shared" si="111"/>
        <v>2.6244619090088461</v>
      </c>
      <c r="AF107" s="18">
        <f t="shared" si="112"/>
        <v>1.2496584721521264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0.78326738499550075</v>
      </c>
      <c r="C109" s="26">
        <f>IF(AND(D$6-C$6 &lt;&gt; 0,C35&lt;&gt;0,D35&lt;&gt;0),(EXP(LN(D35/C35)/(D$6-C$6))-1)*100,0)</f>
        <v>-2.8065027960108235</v>
      </c>
      <c r="D109" s="26">
        <f>IF(AND(E$6-D$6 &lt;&gt; 0,D35&lt;&gt;0,E35&lt;&gt;0),(EXP(LN(E35/D35)/(E$6-D$6))-1)*100,0)</f>
        <v>0.67060740942899155</v>
      </c>
      <c r="E109" s="26">
        <f>IF(AND(F$6-E$6 &lt;&gt; 0,E35&lt;&gt;0,F35&lt;&gt;0),(EXP(LN(F35/E35)/(F$6-E$6))-1)*100,0)</f>
        <v>0.35910546481652261</v>
      </c>
      <c r="F109" s="26">
        <f t="shared" ref="F109" si="113">IF(AND(F$6-D$6 &lt;&gt; 0,D35&lt;&gt;0,F35&lt;&gt;0),(EXP(LN(F35/D35)/(F$6-D$6))-1)*100,0)</f>
        <v>0.46283220204645925</v>
      </c>
      <c r="H109" s="26">
        <f t="shared" ref="H109" si="114">IF($F$6-$D$6 &lt;&gt; 0,(EXP(LN(1+(H72/100))/($F$6-$D$6))-1)*100,0)</f>
        <v>0.46283220204645925</v>
      </c>
      <c r="I109" s="26">
        <f>IF(D35&gt;0,((1+(I35/D35))^(1/($F$6-$D$6))-1)*100,0)</f>
        <v>2.7368323483099921</v>
      </c>
      <c r="J109" s="26">
        <f t="shared" ref="J109" si="115">IF($F$6-$D$6 &lt;&gt; 0,(EXP(LN(1+(J72/100))/($F$6-$D$6))-1)*100,0)</f>
        <v>3.0573649063222685</v>
      </c>
      <c r="L109" s="24" t="str">
        <f>L35</f>
        <v>All occupations</v>
      </c>
      <c r="M109" s="26">
        <f>IF(AND(N$6-M$6 &lt;&gt; 0,M35&lt;&gt;0,N35&lt;&gt;0),(EXP(LN(N35/M35)/(N$6-M$6))-1)*100,0)</f>
        <v>0.9290159879266513</v>
      </c>
      <c r="N109" s="26">
        <f>IF(AND(O$6-N$6 &lt;&gt; 0,N35&lt;&gt;0,O35&lt;&gt;0),(EXP(LN(O35/N35)/(O$6-N$6))-1)*100,0)</f>
        <v>-4.0095193225189174</v>
      </c>
      <c r="O109" s="26">
        <f>IF(AND(P$6-O$6 &lt;&gt; 0,O35&lt;&gt;0,P35&lt;&gt;0),(EXP(LN(P35/O35)/(P$6-O$6))-1)*100,0)</f>
        <v>0.6422620915407018</v>
      </c>
      <c r="P109" s="26">
        <f>IF(AND(Q$6-P$6 &lt;&gt; 0,P35&lt;&gt;0,Q35&lt;&gt;0),(EXP(LN(Q35/P35)/(Q$6-P$6))-1)*100,0)</f>
        <v>0.26227305721708838</v>
      </c>
      <c r="Q109" s="26">
        <f t="shared" ref="Q109" si="116">IF(AND(Q$6-O$6 &lt;&gt; 0,O35&lt;&gt;0,Q35&lt;&gt;0),(EXP(LN(Q35/O35)/(Q$6-O$6))-1)*100,0)</f>
        <v>0.38877638921939184</v>
      </c>
      <c r="S109" s="26">
        <f t="shared" ref="S109" si="117">IF($F$6-$D$6 &lt;&gt; 0,(EXP(LN(1+(S72/100))/($F$6-$D$6))-1)*100,0)</f>
        <v>0.38877638921939184</v>
      </c>
      <c r="T109" s="26">
        <f t="shared" ref="T109" si="118">IF(O35&gt;0,((1+(T35/O35))^(1/($F$6-$D$6))-1)*100,0)</f>
        <v>2.3522508656800056</v>
      </c>
      <c r="U109" s="26">
        <f t="shared" ref="U109" si="119">IF($F$6-$D$6 &lt;&gt; 0,(EXP(LN(1+(U72/100))/($F$6-$D$6))-1)*100,0)</f>
        <v>2.6352394077796992</v>
      </c>
      <c r="W109" s="24" t="str">
        <f>W35</f>
        <v>All occupations</v>
      </c>
      <c r="X109" s="26">
        <f>IF(AND(Y$6-X$6 &lt;&gt; 0,X35&lt;&gt;0,Y35&lt;&gt;0),(EXP(LN(Y35/X35)/(Y$6-X$6))-1)*100,0)</f>
        <v>0.60444288419410075</v>
      </c>
      <c r="Y109" s="26">
        <f>IF(AND(Z$6-Y$6 &lt;&gt; 0,Y35&lt;&gt;0,Z35&lt;&gt;0),(EXP(LN(Z35/Y35)/(Z$6-Y$6))-1)*100,0)</f>
        <v>-1.3185412754257664</v>
      </c>
      <c r="Z109" s="26">
        <f>IF(AND(AA$6-Z$6 &lt;&gt; 0,Z35&lt;&gt;0,AA35&lt;&gt;0),(EXP(LN(AA35/Z35)/(AA$6-Z$6))-1)*100,0)</f>
        <v>0.70466826886907974</v>
      </c>
      <c r="AA109" s="26">
        <f>IF(AND(AB$6-AA$6 &lt;&gt; 0,AA35&lt;&gt;0,AB35&lt;&gt;0),(EXP(LN(AB35/AA35)/(AB$6-AA$6))-1)*100,0)</f>
        <v>0.47414871500577327</v>
      </c>
      <c r="AB109" s="26">
        <f t="shared" ref="AB109" si="120">IF(AND(AB$6-Z$6 &lt;&gt; 0,Z35&lt;&gt;0,AB35&lt;&gt;0),(EXP(LN(AB35/Z35)/(AB$6-Z$6))-1)*100,0)</f>
        <v>0.5509298760882464</v>
      </c>
      <c r="AD109" s="26">
        <f t="shared" ref="AD109" si="121">IF($F$6-$D$6 &lt;&gt; 0,(EXP(LN(1+(AD72/100))/($F$6-$D$6))-1)*100,0)</f>
        <v>0.5509298760882464</v>
      </c>
      <c r="AE109" s="26">
        <f t="shared" ref="AE109" si="122">IF(Z35&gt;0,((1+(AE35/Z35))^(1/($F$6-$D$6))-1)*100,0)</f>
        <v>3.1743195935474811</v>
      </c>
      <c r="AF109" s="26">
        <f t="shared" ref="AF109" si="123">IF($F$6-$D$6 &lt;&gt; 0,(EXP(LN(1+(AF72/100))/($F$6-$D$6))-1)*100,0)</f>
        <v>3.5351117021186873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Stoke-on-Trent and Staffordshire (Continued)</v>
      </c>
      <c r="L112" s="19" t="str">
        <f>CONCATENATE(L$1," (Continued)")</f>
        <v>Occupation Table 2.1  Males: Employment Change by Occupation (SOC 2020) and Replacement Demand, 2015-2035, Stoke-on-Trent and Staffordshire (Continued)</v>
      </c>
      <c r="W112" s="19" t="str">
        <f>CONCATENATE(W$1," (Continued)")</f>
        <v>Occupation Table 2.2  Females: Employment Change by Occupation (SOC 2020) and Replacement Demand, 2015-2035, Stoke-on-Trent and Staffordshire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5.2525915337762221</v>
      </c>
      <c r="C119" s="27">
        <f t="shared" si="125"/>
        <v>0.96174410406365496</v>
      </c>
      <c r="D119" s="27">
        <f t="shared" si="125"/>
        <v>-3.2120285851232495</v>
      </c>
      <c r="E119" s="27">
        <f t="shared" si="125"/>
        <v>3.2960500451250354</v>
      </c>
      <c r="F119" s="27">
        <f t="shared" ref="F119:F144" si="126">F8-D8</f>
        <v>8.4021460001785897E-2</v>
      </c>
      <c r="L119" t="str">
        <f t="shared" ref="L119:L144" si="127">L8</f>
        <v>11 Corporate managers and directors</v>
      </c>
      <c r="M119" s="27">
        <f t="shared" ref="M119:P144" si="128">N8-M8</f>
        <v>2.9740791209389705</v>
      </c>
      <c r="N119" s="27">
        <f t="shared" si="128"/>
        <v>0.35009853930929324</v>
      </c>
      <c r="O119" s="27">
        <f t="shared" si="128"/>
        <v>-3.057977535930096</v>
      </c>
      <c r="P119" s="27">
        <f t="shared" si="128"/>
        <v>1.1909584739103245</v>
      </c>
      <c r="Q119" s="27">
        <f t="shared" ref="Q119:Q144" si="129">Q8-O8</f>
        <v>-1.8670190620197715</v>
      </c>
      <c r="W119" t="str">
        <f t="shared" ref="W119:W144" si="130">W8</f>
        <v>11 Corporate managers and directors</v>
      </c>
      <c r="X119" s="27">
        <f t="shared" ref="X119:AA144" si="131">Y8-X8</f>
        <v>2.2785124128371645</v>
      </c>
      <c r="Y119" s="27">
        <f t="shared" si="131"/>
        <v>0.61164556475434217</v>
      </c>
      <c r="Z119" s="27">
        <f t="shared" si="131"/>
        <v>-0.15405104919305046</v>
      </c>
      <c r="AA119" s="27">
        <f t="shared" si="131"/>
        <v>2.1050915712146665</v>
      </c>
      <c r="AB119" s="27">
        <f t="shared" ref="AB119:AB144" si="132">AB8-Z8</f>
        <v>1.951040522021616</v>
      </c>
    </row>
    <row r="120" spans="1:28" x14ac:dyDescent="0.2">
      <c r="A120" t="str">
        <f t="shared" si="124"/>
        <v>12 Other managers and proprietors</v>
      </c>
      <c r="B120" s="27">
        <f t="shared" si="125"/>
        <v>0.25547793053306656</v>
      </c>
      <c r="C120" s="27">
        <f t="shared" si="125"/>
        <v>0.57020911070447333</v>
      </c>
      <c r="D120" s="27">
        <f t="shared" si="125"/>
        <v>0.61917463298671649</v>
      </c>
      <c r="E120" s="27">
        <f t="shared" si="125"/>
        <v>2.171271202382135</v>
      </c>
      <c r="F120" s="27">
        <f t="shared" si="126"/>
        <v>2.7904458353688515</v>
      </c>
      <c r="L120" t="str">
        <f t="shared" si="127"/>
        <v>12 Other managers and proprietors</v>
      </c>
      <c r="M120" s="27">
        <f t="shared" si="128"/>
        <v>0.42354632683803217</v>
      </c>
      <c r="N120" s="27">
        <f t="shared" si="128"/>
        <v>-0.519622758491737</v>
      </c>
      <c r="O120" s="27">
        <f t="shared" si="128"/>
        <v>1.1485249292978885</v>
      </c>
      <c r="P120" s="27">
        <f t="shared" si="128"/>
        <v>1.2822763129227148</v>
      </c>
      <c r="Q120" s="27">
        <f t="shared" si="129"/>
        <v>2.4308012422206033</v>
      </c>
      <c r="W120" t="str">
        <f t="shared" si="130"/>
        <v>12 Other managers and proprietors</v>
      </c>
      <c r="X120" s="27">
        <f t="shared" si="131"/>
        <v>-0.1680683963049292</v>
      </c>
      <c r="Y120" s="27">
        <f t="shared" si="131"/>
        <v>1.0898318691961997</v>
      </c>
      <c r="Z120" s="27">
        <f t="shared" si="131"/>
        <v>-0.52935029631117736</v>
      </c>
      <c r="AA120" s="27">
        <f t="shared" si="131"/>
        <v>0.88899488945940508</v>
      </c>
      <c r="AB120" s="27">
        <f t="shared" si="132"/>
        <v>0.35964459314822772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3.9817483509671732</v>
      </c>
      <c r="C121" s="27">
        <f t="shared" si="125"/>
        <v>1.5492667936439801</v>
      </c>
      <c r="D121" s="27">
        <f t="shared" si="125"/>
        <v>6.8029464620588449</v>
      </c>
      <c r="E121" s="27">
        <f t="shared" si="125"/>
        <v>5.106277085543077</v>
      </c>
      <c r="F121" s="27">
        <f t="shared" si="126"/>
        <v>11.909223547601922</v>
      </c>
      <c r="L121" t="str">
        <f t="shared" si="127"/>
        <v>21 Science, research, engineering and technology professionals</v>
      </c>
      <c r="M121" s="27">
        <f t="shared" si="128"/>
        <v>3.6151663890882482</v>
      </c>
      <c r="N121" s="27">
        <f t="shared" si="128"/>
        <v>0.46770786703839917</v>
      </c>
      <c r="O121" s="27">
        <f t="shared" si="128"/>
        <v>4.8645097940741024</v>
      </c>
      <c r="P121" s="27">
        <f t="shared" si="128"/>
        <v>3.3000003315674356</v>
      </c>
      <c r="Q121" s="27">
        <f t="shared" si="129"/>
        <v>8.164510125641538</v>
      </c>
      <c r="W121" t="str">
        <f t="shared" si="130"/>
        <v>21 Science, research, engineering and technology professionals</v>
      </c>
      <c r="X121" s="27">
        <f t="shared" si="131"/>
        <v>0.36658196187894809</v>
      </c>
      <c r="Y121" s="27">
        <f t="shared" si="131"/>
        <v>1.0815589266055365</v>
      </c>
      <c r="Z121" s="27">
        <f t="shared" si="131"/>
        <v>1.9384366679847105</v>
      </c>
      <c r="AA121" s="27">
        <f t="shared" si="131"/>
        <v>1.8062767539757267</v>
      </c>
      <c r="AB121" s="27">
        <f t="shared" si="132"/>
        <v>3.7447134219604372</v>
      </c>
    </row>
    <row r="122" spans="1:28" x14ac:dyDescent="0.2">
      <c r="A122" t="str">
        <f t="shared" si="124"/>
        <v>22 Health professionals</v>
      </c>
      <c r="B122" s="27">
        <f t="shared" si="125"/>
        <v>4.0808708931786732</v>
      </c>
      <c r="C122" s="27">
        <f t="shared" si="125"/>
        <v>-0.35402160303251051</v>
      </c>
      <c r="D122" s="27">
        <f t="shared" si="125"/>
        <v>-0.44616931100990342</v>
      </c>
      <c r="E122" s="27">
        <f t="shared" si="125"/>
        <v>1.8253630317654768</v>
      </c>
      <c r="F122" s="27">
        <f t="shared" si="126"/>
        <v>1.3791937207555733</v>
      </c>
      <c r="L122" t="str">
        <f t="shared" si="127"/>
        <v>22 Health professionals</v>
      </c>
      <c r="M122" s="27">
        <f t="shared" si="128"/>
        <v>1.0646062547037554</v>
      </c>
      <c r="N122" s="27">
        <f t="shared" si="128"/>
        <v>0.40058690111349815</v>
      </c>
      <c r="O122" s="27">
        <f t="shared" si="128"/>
        <v>-0.12026615297297116</v>
      </c>
      <c r="P122" s="27">
        <f t="shared" si="128"/>
        <v>0.41951583837342277</v>
      </c>
      <c r="Q122" s="27">
        <f t="shared" si="129"/>
        <v>0.2992496854004516</v>
      </c>
      <c r="W122" t="str">
        <f t="shared" si="130"/>
        <v>22 Health professionals</v>
      </c>
      <c r="X122" s="27">
        <f t="shared" si="131"/>
        <v>3.0162646384749188</v>
      </c>
      <c r="Y122" s="27">
        <f t="shared" si="131"/>
        <v>-0.75460850414601666</v>
      </c>
      <c r="Z122" s="27">
        <f t="shared" si="131"/>
        <v>-0.32590315803696157</v>
      </c>
      <c r="AA122" s="27">
        <f t="shared" si="131"/>
        <v>1.4058471933920842</v>
      </c>
      <c r="AB122" s="27">
        <f t="shared" si="132"/>
        <v>1.0799440353551226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0.98849266601416375</v>
      </c>
      <c r="C123" s="27">
        <f t="shared" si="125"/>
        <v>1.1006523759154305</v>
      </c>
      <c r="D123" s="27">
        <f t="shared" si="125"/>
        <v>-0.2371877947304597</v>
      </c>
      <c r="E123" s="27">
        <f t="shared" si="125"/>
        <v>1.6730739634541294</v>
      </c>
      <c r="F123" s="27">
        <f t="shared" si="126"/>
        <v>1.4358861687236697</v>
      </c>
      <c r="L123" t="str">
        <f t="shared" si="127"/>
        <v>23 Teaching and other educational professionals</v>
      </c>
      <c r="M123" s="27">
        <f t="shared" si="128"/>
        <v>2.5635201706091237E-2</v>
      </c>
      <c r="N123" s="27">
        <f t="shared" si="128"/>
        <v>0.43352522203749455</v>
      </c>
      <c r="O123" s="27">
        <f t="shared" si="128"/>
        <v>9.4038741574006934E-2</v>
      </c>
      <c r="P123" s="27">
        <f t="shared" si="128"/>
        <v>0.37819351584359762</v>
      </c>
      <c r="Q123" s="27">
        <f t="shared" si="129"/>
        <v>0.47223225741760455</v>
      </c>
      <c r="W123" t="str">
        <f t="shared" si="130"/>
        <v>23 Teaching and other educational professionals</v>
      </c>
      <c r="X123" s="27">
        <f t="shared" si="131"/>
        <v>0.96285746430806718</v>
      </c>
      <c r="Y123" s="27">
        <f t="shared" si="131"/>
        <v>0.6671271538779262</v>
      </c>
      <c r="Z123" s="27">
        <f t="shared" si="131"/>
        <v>-0.33122653630444709</v>
      </c>
      <c r="AA123" s="27">
        <f t="shared" si="131"/>
        <v>1.2948804476105522</v>
      </c>
      <c r="AB123" s="27">
        <f t="shared" si="132"/>
        <v>0.96365391130610512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4.153019299861775</v>
      </c>
      <c r="C124" s="27">
        <f t="shared" si="125"/>
        <v>2.7139494433339415</v>
      </c>
      <c r="D124" s="27">
        <f t="shared" si="125"/>
        <v>1.5853879921147005</v>
      </c>
      <c r="E124" s="27">
        <f t="shared" si="125"/>
        <v>4.0248382899121964</v>
      </c>
      <c r="F124" s="27">
        <f t="shared" si="126"/>
        <v>5.6102262820268969</v>
      </c>
      <c r="L124" t="str">
        <f t="shared" si="127"/>
        <v>24 Business, media and public service professionals</v>
      </c>
      <c r="M124" s="27">
        <f t="shared" si="128"/>
        <v>1.9185833100790646</v>
      </c>
      <c r="N124" s="27">
        <f t="shared" si="128"/>
        <v>1.629571336980586</v>
      </c>
      <c r="O124" s="27">
        <f t="shared" si="128"/>
        <v>1.1510776680855095</v>
      </c>
      <c r="P124" s="27">
        <f t="shared" si="128"/>
        <v>1.7154401777270252</v>
      </c>
      <c r="Q124" s="27">
        <f t="shared" si="129"/>
        <v>2.8665178458125347</v>
      </c>
      <c r="W124" t="str">
        <f t="shared" si="130"/>
        <v>24 Business, media and public service professionals</v>
      </c>
      <c r="X124" s="27">
        <f t="shared" si="131"/>
        <v>2.2344359897826909</v>
      </c>
      <c r="Y124" s="27">
        <f t="shared" si="131"/>
        <v>1.0843781063534035</v>
      </c>
      <c r="Z124" s="27">
        <f t="shared" si="131"/>
        <v>0.4343103240291839</v>
      </c>
      <c r="AA124" s="27">
        <f t="shared" si="131"/>
        <v>2.3093981121850842</v>
      </c>
      <c r="AB124" s="27">
        <f t="shared" si="132"/>
        <v>2.7437084362142681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1.1774287833298027</v>
      </c>
      <c r="C125" s="27">
        <f t="shared" si="125"/>
        <v>0.7168750693270276</v>
      </c>
      <c r="D125" s="27">
        <f t="shared" si="125"/>
        <v>-0.60697613953598228</v>
      </c>
      <c r="E125" s="27">
        <f t="shared" si="125"/>
        <v>0.62579601628456949</v>
      </c>
      <c r="F125" s="27">
        <f t="shared" si="126"/>
        <v>1.8819876748587205E-2</v>
      </c>
      <c r="L125" t="str">
        <f t="shared" si="127"/>
        <v>31 Science, engineering and technology associate professionals</v>
      </c>
      <c r="M125" s="27">
        <f t="shared" si="128"/>
        <v>1.1292080386932977</v>
      </c>
      <c r="N125" s="27">
        <f t="shared" si="128"/>
        <v>0.29185568485154345</v>
      </c>
      <c r="O125" s="27">
        <f t="shared" si="128"/>
        <v>-0.74669042135451758</v>
      </c>
      <c r="P125" s="27">
        <f t="shared" si="128"/>
        <v>0.18938367160372227</v>
      </c>
      <c r="Q125" s="27">
        <f t="shared" si="129"/>
        <v>-0.5573067497507953</v>
      </c>
      <c r="W125" t="str">
        <f t="shared" si="130"/>
        <v>31 Science, engineering and technology associate professionals</v>
      </c>
      <c r="X125" s="27">
        <f t="shared" si="131"/>
        <v>4.8220744636508828E-2</v>
      </c>
      <c r="Y125" s="27">
        <f t="shared" si="131"/>
        <v>0.42501938447548815</v>
      </c>
      <c r="Z125" s="27">
        <f t="shared" si="131"/>
        <v>0.13971428181851087</v>
      </c>
      <c r="AA125" s="27">
        <f t="shared" si="131"/>
        <v>0.43641234468086232</v>
      </c>
      <c r="AB125" s="27">
        <f t="shared" si="132"/>
        <v>0.57612662649937318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1.300034514252701</v>
      </c>
      <c r="C126" s="27">
        <f t="shared" si="125"/>
        <v>6.2075702350265161E-2</v>
      </c>
      <c r="D126" s="27">
        <f t="shared" si="125"/>
        <v>6.3736711585525896</v>
      </c>
      <c r="E126" s="27">
        <f t="shared" si="125"/>
        <v>3.1069541996313639</v>
      </c>
      <c r="F126" s="27">
        <f t="shared" si="126"/>
        <v>9.4806253581839535</v>
      </c>
      <c r="L126" t="str">
        <f t="shared" si="127"/>
        <v>32 Health and social care associate professionals</v>
      </c>
      <c r="M126" s="27">
        <f t="shared" si="128"/>
        <v>0.11515317832464911</v>
      </c>
      <c r="N126" s="27">
        <f t="shared" si="128"/>
        <v>0.12536109051130762</v>
      </c>
      <c r="O126" s="27">
        <f t="shared" si="128"/>
        <v>0.80138503875967571</v>
      </c>
      <c r="P126" s="27">
        <f t="shared" si="128"/>
        <v>0.35185680285738519</v>
      </c>
      <c r="Q126" s="27">
        <f t="shared" si="129"/>
        <v>1.1532418416170609</v>
      </c>
      <c r="W126" t="str">
        <f t="shared" si="130"/>
        <v>32 Health and social care associate professionals</v>
      </c>
      <c r="X126" s="27">
        <f t="shared" si="131"/>
        <v>1.1848813359280541</v>
      </c>
      <c r="Y126" s="27">
        <f t="shared" si="131"/>
        <v>-6.3285388161032685E-2</v>
      </c>
      <c r="Z126" s="27">
        <f t="shared" si="131"/>
        <v>5.5722861197929348</v>
      </c>
      <c r="AA126" s="27">
        <f t="shared" si="131"/>
        <v>2.7550973967739587</v>
      </c>
      <c r="AB126" s="27">
        <f t="shared" si="132"/>
        <v>8.3273835165668935</v>
      </c>
    </row>
    <row r="127" spans="1:28" x14ac:dyDescent="0.2">
      <c r="A127" t="str">
        <f t="shared" si="124"/>
        <v>33 Protective service occupations</v>
      </c>
      <c r="B127" s="27">
        <f t="shared" si="125"/>
        <v>-2.6047736322111881E-2</v>
      </c>
      <c r="C127" s="27">
        <f t="shared" si="125"/>
        <v>0.28129034138970255</v>
      </c>
      <c r="D127" s="27">
        <f t="shared" si="125"/>
        <v>-0.68479061917860484</v>
      </c>
      <c r="E127" s="27">
        <f t="shared" si="125"/>
        <v>0.44518413016438618</v>
      </c>
      <c r="F127" s="27">
        <f t="shared" si="126"/>
        <v>-0.23960648901421866</v>
      </c>
      <c r="L127" t="str">
        <f t="shared" si="127"/>
        <v>33 Protective service occupations</v>
      </c>
      <c r="M127" s="27">
        <f t="shared" si="128"/>
        <v>-0.1470184589788226</v>
      </c>
      <c r="N127" s="27">
        <f t="shared" si="128"/>
        <v>0.13561622516537231</v>
      </c>
      <c r="O127" s="27">
        <f t="shared" si="128"/>
        <v>-0.52501333129034222</v>
      </c>
      <c r="P127" s="27">
        <f t="shared" si="128"/>
        <v>3.4147088850340346E-2</v>
      </c>
      <c r="Q127" s="27">
        <f t="shared" si="129"/>
        <v>-0.49086624244000188</v>
      </c>
      <c r="W127" t="str">
        <f t="shared" si="130"/>
        <v>33 Protective service occupations</v>
      </c>
      <c r="X127" s="27">
        <f t="shared" si="131"/>
        <v>0.12097072265670872</v>
      </c>
      <c r="Y127" s="27">
        <f t="shared" si="131"/>
        <v>0.1456741162243369</v>
      </c>
      <c r="Z127" s="27">
        <f t="shared" si="131"/>
        <v>-0.15977728788826129</v>
      </c>
      <c r="AA127" s="27">
        <f t="shared" si="131"/>
        <v>0.41103704131404539</v>
      </c>
      <c r="AB127" s="27">
        <f t="shared" si="132"/>
        <v>0.2512597534257841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0.47163520898628519</v>
      </c>
      <c r="C128" s="27">
        <f t="shared" si="125"/>
        <v>5.6134565680009629E-2</v>
      </c>
      <c r="D128" s="27">
        <f t="shared" si="125"/>
        <v>-1.1080811782126556</v>
      </c>
      <c r="E128" s="27">
        <f t="shared" si="125"/>
        <v>0.96388502976507873</v>
      </c>
      <c r="F128" s="27">
        <f t="shared" si="126"/>
        <v>-0.14419614844757689</v>
      </c>
      <c r="L128" t="str">
        <f t="shared" si="127"/>
        <v>34 Culture, media and sports occupations</v>
      </c>
      <c r="M128" s="27">
        <f t="shared" si="128"/>
        <v>0.36681905925258729</v>
      </c>
      <c r="N128" s="27">
        <f t="shared" si="128"/>
        <v>-8.5075005352350352E-2</v>
      </c>
      <c r="O128" s="27">
        <f t="shared" si="128"/>
        <v>-0.69499093119370325</v>
      </c>
      <c r="P128" s="27">
        <f t="shared" si="128"/>
        <v>0.42834418422719445</v>
      </c>
      <c r="Q128" s="27">
        <f t="shared" si="129"/>
        <v>-0.26664674696650881</v>
      </c>
      <c r="W128" t="str">
        <f t="shared" si="130"/>
        <v>34 Culture, media and sports occupations</v>
      </c>
      <c r="X128" s="27">
        <f t="shared" si="131"/>
        <v>0.10481614973371256</v>
      </c>
      <c r="Y128" s="27">
        <f t="shared" si="131"/>
        <v>0.14120957103235332</v>
      </c>
      <c r="Z128" s="27">
        <f t="shared" si="131"/>
        <v>-0.4130902470189679</v>
      </c>
      <c r="AA128" s="27">
        <f t="shared" si="131"/>
        <v>0.53554084553789894</v>
      </c>
      <c r="AB128" s="27">
        <f t="shared" si="132"/>
        <v>0.12245059851893103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1.0137313712435905</v>
      </c>
      <c r="C129" s="27">
        <f t="shared" si="125"/>
        <v>0.92380206983184365</v>
      </c>
      <c r="D129" s="27">
        <f t="shared" si="125"/>
        <v>0.4621755905832714</v>
      </c>
      <c r="E129" s="27">
        <f t="shared" si="125"/>
        <v>1.9947462812217047</v>
      </c>
      <c r="F129" s="27">
        <f t="shared" si="126"/>
        <v>2.4569218718049761</v>
      </c>
      <c r="L129" t="str">
        <f t="shared" si="127"/>
        <v>35 Business and public service associate professionals</v>
      </c>
      <c r="M129" s="27">
        <f t="shared" si="128"/>
        <v>0.19236272528340237</v>
      </c>
      <c r="N129" s="27">
        <f t="shared" si="128"/>
        <v>0.58296248243072135</v>
      </c>
      <c r="O129" s="27">
        <f t="shared" si="128"/>
        <v>0.11452261301485933</v>
      </c>
      <c r="P129" s="27">
        <f t="shared" si="128"/>
        <v>0.34724241907607833</v>
      </c>
      <c r="Q129" s="27">
        <f t="shared" si="129"/>
        <v>0.46176503209093767</v>
      </c>
      <c r="W129" t="str">
        <f t="shared" si="130"/>
        <v>35 Business and public service associate professionals</v>
      </c>
      <c r="X129" s="27">
        <f t="shared" si="131"/>
        <v>0.82136864596017567</v>
      </c>
      <c r="Y129" s="27">
        <f t="shared" si="131"/>
        <v>0.34083958740112053</v>
      </c>
      <c r="Z129" s="27">
        <f t="shared" si="131"/>
        <v>0.34765297756838009</v>
      </c>
      <c r="AA129" s="27">
        <f t="shared" si="131"/>
        <v>1.6475038621456868</v>
      </c>
      <c r="AB129" s="27">
        <f t="shared" si="132"/>
        <v>1.9951568397140669</v>
      </c>
    </row>
    <row r="130" spans="1:28" x14ac:dyDescent="0.2">
      <c r="A130" t="str">
        <f t="shared" si="124"/>
        <v>41 Administrative occupations</v>
      </c>
      <c r="B130" s="27">
        <f t="shared" si="125"/>
        <v>-2.9567751231383568</v>
      </c>
      <c r="C130" s="27">
        <f t="shared" si="125"/>
        <v>2.0504648188650378</v>
      </c>
      <c r="D130" s="27">
        <f t="shared" si="125"/>
        <v>2.6040510434247466</v>
      </c>
      <c r="E130" s="27">
        <f t="shared" si="125"/>
        <v>0.11096986313547319</v>
      </c>
      <c r="F130" s="27">
        <f t="shared" si="126"/>
        <v>2.7150209065602198</v>
      </c>
      <c r="L130" t="str">
        <f t="shared" si="127"/>
        <v>41 Administrative occupations</v>
      </c>
      <c r="M130" s="27">
        <f t="shared" si="128"/>
        <v>-1.4738787523363666</v>
      </c>
      <c r="N130" s="27">
        <f t="shared" si="128"/>
        <v>2.7457393423176466</v>
      </c>
      <c r="O130" s="27">
        <f t="shared" si="128"/>
        <v>1.7085567929070251</v>
      </c>
      <c r="P130" s="27">
        <f t="shared" si="128"/>
        <v>2.6793207938091008</v>
      </c>
      <c r="Q130" s="27">
        <f t="shared" si="129"/>
        <v>4.3878775867161259</v>
      </c>
      <c r="W130" t="str">
        <f t="shared" si="130"/>
        <v>41 Administrative occupations</v>
      </c>
      <c r="X130" s="27">
        <f t="shared" si="131"/>
        <v>-1.4828963708020737</v>
      </c>
      <c r="Y130" s="27">
        <f t="shared" si="131"/>
        <v>-0.69527452345261764</v>
      </c>
      <c r="Z130" s="27">
        <f t="shared" si="131"/>
        <v>0.89549425051779963</v>
      </c>
      <c r="AA130" s="27">
        <f t="shared" si="131"/>
        <v>-2.568350930673585</v>
      </c>
      <c r="AB130" s="27">
        <f t="shared" si="132"/>
        <v>-1.6728566801557854</v>
      </c>
    </row>
    <row r="131" spans="1:28" x14ac:dyDescent="0.2">
      <c r="A131" t="str">
        <f t="shared" si="124"/>
        <v>42 Secretarial and related occupations</v>
      </c>
      <c r="B131" s="27">
        <f t="shared" si="125"/>
        <v>-1.5078690179055574</v>
      </c>
      <c r="C131" s="27">
        <f t="shared" si="125"/>
        <v>-0.24062715215046993</v>
      </c>
      <c r="D131" s="27">
        <f t="shared" si="125"/>
        <v>-0.61090634284721368</v>
      </c>
      <c r="E131" s="27">
        <f t="shared" si="125"/>
        <v>-3.1123771254930057</v>
      </c>
      <c r="F131" s="27">
        <f t="shared" si="126"/>
        <v>-3.7232834683402194</v>
      </c>
      <c r="L131" t="str">
        <f t="shared" si="127"/>
        <v>42 Secretarial and related occupations</v>
      </c>
      <c r="M131" s="27">
        <f t="shared" si="128"/>
        <v>-0.30393081118217158</v>
      </c>
      <c r="N131" s="27">
        <f t="shared" si="128"/>
        <v>9.2487271938824778E-3</v>
      </c>
      <c r="O131" s="27">
        <f t="shared" si="128"/>
        <v>-8.4676446025652718E-2</v>
      </c>
      <c r="P131" s="27">
        <f t="shared" si="128"/>
        <v>0.12100281289711701</v>
      </c>
      <c r="Q131" s="27">
        <f t="shared" si="129"/>
        <v>3.6326366871464288E-2</v>
      </c>
      <c r="W131" t="str">
        <f t="shared" si="130"/>
        <v>42 Secretarial and related occupations</v>
      </c>
      <c r="X131" s="27">
        <f t="shared" si="131"/>
        <v>-1.2039382067233841</v>
      </c>
      <c r="Y131" s="27">
        <f t="shared" si="131"/>
        <v>-0.24987587934436029</v>
      </c>
      <c r="Z131" s="27">
        <f t="shared" si="131"/>
        <v>-0.52622989682155641</v>
      </c>
      <c r="AA131" s="27">
        <f t="shared" si="131"/>
        <v>-3.2333799383901223</v>
      </c>
      <c r="AB131" s="27">
        <f t="shared" si="132"/>
        <v>-3.7596098352116787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-0.80109503014497019</v>
      </c>
      <c r="C132" s="27">
        <f t="shared" si="125"/>
        <v>-1.0930915567414798</v>
      </c>
      <c r="D132" s="27">
        <f t="shared" si="125"/>
        <v>-4.8559458341815187E-2</v>
      </c>
      <c r="E132" s="27">
        <f t="shared" si="125"/>
        <v>0.31331979084127237</v>
      </c>
      <c r="F132" s="27">
        <f t="shared" si="126"/>
        <v>0.26476033249945718</v>
      </c>
      <c r="L132" t="str">
        <f t="shared" si="127"/>
        <v>51 Skilled agricultural and related trades</v>
      </c>
      <c r="M132" s="27">
        <f t="shared" si="128"/>
        <v>-0.87377754857038159</v>
      </c>
      <c r="N132" s="27">
        <f t="shared" si="128"/>
        <v>-1.1032751361358706</v>
      </c>
      <c r="O132" s="27">
        <f t="shared" si="128"/>
        <v>-0.10865548906062639</v>
      </c>
      <c r="P132" s="27">
        <f t="shared" si="128"/>
        <v>0.15297942121924724</v>
      </c>
      <c r="Q132" s="27">
        <f t="shared" si="129"/>
        <v>4.4323932158620849E-2</v>
      </c>
      <c r="W132" t="str">
        <f t="shared" si="130"/>
        <v>51 Skilled agricultural and related trades</v>
      </c>
      <c r="X132" s="27">
        <f t="shared" si="131"/>
        <v>7.2682518425409848E-2</v>
      </c>
      <c r="Y132" s="27">
        <f t="shared" si="131"/>
        <v>1.0183579394399622E-2</v>
      </c>
      <c r="Z132" s="27">
        <f t="shared" si="131"/>
        <v>6.0096030718807203E-2</v>
      </c>
      <c r="AA132" s="27">
        <f t="shared" si="131"/>
        <v>0.16034036962202536</v>
      </c>
      <c r="AB132" s="27">
        <f t="shared" si="132"/>
        <v>0.22043640034083256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1.0058515054114423</v>
      </c>
      <c r="C133" s="27">
        <f t="shared" si="125"/>
        <v>-4.7609119789702632</v>
      </c>
      <c r="D133" s="27">
        <f t="shared" si="125"/>
        <v>-0.16742120611720068</v>
      </c>
      <c r="E133" s="27">
        <f t="shared" si="125"/>
        <v>-1.6341298860034605</v>
      </c>
      <c r="F133" s="27">
        <f t="shared" si="126"/>
        <v>-1.8015510921206612</v>
      </c>
      <c r="L133" t="str">
        <f t="shared" si="127"/>
        <v>52 Skilled metal, electrical and electronic trades</v>
      </c>
      <c r="M133" s="27">
        <f t="shared" si="128"/>
        <v>0.76613200607202359</v>
      </c>
      <c r="N133" s="27">
        <f t="shared" si="128"/>
        <v>-4.6334659965259384</v>
      </c>
      <c r="O133" s="27">
        <f t="shared" si="128"/>
        <v>-0.49079117953440132</v>
      </c>
      <c r="P133" s="27">
        <f t="shared" si="128"/>
        <v>-1.7891506511150439</v>
      </c>
      <c r="Q133" s="27">
        <f t="shared" si="129"/>
        <v>-2.2799418306494452</v>
      </c>
      <c r="W133" t="str">
        <f t="shared" si="130"/>
        <v>52 Skilled metal, electrical and electronic trades</v>
      </c>
      <c r="X133" s="27">
        <f t="shared" si="131"/>
        <v>0.23971949933937281</v>
      </c>
      <c r="Y133" s="27">
        <f t="shared" si="131"/>
        <v>-0.1274459824443101</v>
      </c>
      <c r="Z133" s="27">
        <f t="shared" si="131"/>
        <v>0.32336997341722257</v>
      </c>
      <c r="AA133" s="27">
        <f t="shared" si="131"/>
        <v>0.15502076511156415</v>
      </c>
      <c r="AB133" s="27">
        <f t="shared" si="132"/>
        <v>0.47839073852878672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3.7105584603454069</v>
      </c>
      <c r="C134" s="27">
        <f t="shared" si="125"/>
        <v>-4.2263926556591827</v>
      </c>
      <c r="D134" s="27">
        <f t="shared" si="125"/>
        <v>-0.61007986759437571</v>
      </c>
      <c r="E134" s="27">
        <f t="shared" si="125"/>
        <v>-2.5383834311000459</v>
      </c>
      <c r="F134" s="27">
        <f t="shared" si="126"/>
        <v>-3.1484632986944217</v>
      </c>
      <c r="L134" t="str">
        <f t="shared" si="127"/>
        <v>53 Skilled construction and building trades</v>
      </c>
      <c r="M134" s="27">
        <f t="shared" si="128"/>
        <v>3.7251283863702511</v>
      </c>
      <c r="N134" s="27">
        <f t="shared" si="128"/>
        <v>-4.2785695755373716</v>
      </c>
      <c r="O134" s="27">
        <f t="shared" si="128"/>
        <v>-0.48921891279124807</v>
      </c>
      <c r="P134" s="27">
        <f t="shared" si="128"/>
        <v>-2.5495531263384983</v>
      </c>
      <c r="Q134" s="27">
        <f t="shared" si="129"/>
        <v>-3.0387720391297464</v>
      </c>
      <c r="W134" t="str">
        <f t="shared" si="130"/>
        <v>53 Skilled construction and building trades</v>
      </c>
      <c r="X134" s="27">
        <f t="shared" si="131"/>
        <v>-1.4569926024840224E-2</v>
      </c>
      <c r="Y134" s="27">
        <f t="shared" si="131"/>
        <v>5.2176919878158395E-2</v>
      </c>
      <c r="Z134" s="27">
        <f t="shared" si="131"/>
        <v>-0.12086095480310313</v>
      </c>
      <c r="AA134" s="27">
        <f t="shared" si="131"/>
        <v>1.1169695238450544E-2</v>
      </c>
      <c r="AB134" s="27">
        <f t="shared" si="132"/>
        <v>-0.10969125956465259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-1.7188681665004371</v>
      </c>
      <c r="C135" s="27">
        <f t="shared" si="125"/>
        <v>2.2398576649036883E-2</v>
      </c>
      <c r="D135" s="27">
        <f t="shared" si="125"/>
        <v>0.17000849207290614</v>
      </c>
      <c r="E135" s="27">
        <f t="shared" si="125"/>
        <v>-0.21908489799584885</v>
      </c>
      <c r="F135" s="27">
        <f t="shared" si="126"/>
        <v>-4.9076405922942712E-2</v>
      </c>
      <c r="L135" t="str">
        <f t="shared" si="127"/>
        <v>54 Textiles, printing and other skilled trades</v>
      </c>
      <c r="M135" s="27">
        <f t="shared" si="128"/>
        <v>-1.1365414149623616</v>
      </c>
      <c r="N135" s="27">
        <f t="shared" si="128"/>
        <v>-0.48088832969559814</v>
      </c>
      <c r="O135" s="27">
        <f t="shared" si="128"/>
        <v>0.11234419883025382</v>
      </c>
      <c r="P135" s="27">
        <f t="shared" si="128"/>
        <v>-0.26643077456284381</v>
      </c>
      <c r="Q135" s="27">
        <f t="shared" si="129"/>
        <v>-0.15408657573258999</v>
      </c>
      <c r="W135" t="str">
        <f t="shared" si="130"/>
        <v>54 Textiles, printing and other skilled trades</v>
      </c>
      <c r="X135" s="27">
        <f t="shared" si="131"/>
        <v>-0.58232675153809588</v>
      </c>
      <c r="Y135" s="27">
        <f t="shared" si="131"/>
        <v>0.50328690634465056</v>
      </c>
      <c r="Z135" s="27">
        <f t="shared" si="131"/>
        <v>5.7664293242637221E-2</v>
      </c>
      <c r="AA135" s="27">
        <f t="shared" si="131"/>
        <v>4.7345876567006062E-2</v>
      </c>
      <c r="AB135" s="27">
        <f t="shared" si="132"/>
        <v>0.10501016980964328</v>
      </c>
    </row>
    <row r="136" spans="1:28" x14ac:dyDescent="0.2">
      <c r="A136" t="str">
        <f t="shared" si="124"/>
        <v>61 Caring personal service occupations</v>
      </c>
      <c r="B136" s="27">
        <f t="shared" si="125"/>
        <v>0.72589984908614014</v>
      </c>
      <c r="C136" s="27">
        <f t="shared" si="125"/>
        <v>-1.378600984337524</v>
      </c>
      <c r="D136" s="27">
        <f t="shared" si="125"/>
        <v>1.5721528794069499</v>
      </c>
      <c r="E136" s="27">
        <f t="shared" si="125"/>
        <v>3.2255742576920809</v>
      </c>
      <c r="F136" s="27">
        <f t="shared" si="126"/>
        <v>4.7977271370990309</v>
      </c>
      <c r="L136" t="str">
        <f t="shared" si="127"/>
        <v>61 Caring personal service occupations</v>
      </c>
      <c r="M136" s="27">
        <f t="shared" si="128"/>
        <v>9.0757149515678925E-2</v>
      </c>
      <c r="N136" s="27">
        <f t="shared" si="128"/>
        <v>-0.23725673777690481</v>
      </c>
      <c r="O136" s="27">
        <f t="shared" si="128"/>
        <v>0.81627624130592125</v>
      </c>
      <c r="P136" s="27">
        <f t="shared" si="128"/>
        <v>0.69118558624006798</v>
      </c>
      <c r="Q136" s="27">
        <f t="shared" si="129"/>
        <v>1.5074618275459892</v>
      </c>
      <c r="W136" t="str">
        <f t="shared" si="130"/>
        <v>61 Caring personal service occupations</v>
      </c>
      <c r="X136" s="27">
        <f t="shared" si="131"/>
        <v>0.63514269957049407</v>
      </c>
      <c r="Y136" s="27">
        <f t="shared" si="131"/>
        <v>-1.1413442465606067</v>
      </c>
      <c r="Z136" s="27">
        <f t="shared" si="131"/>
        <v>0.75587663810101446</v>
      </c>
      <c r="AA136" s="27">
        <f t="shared" si="131"/>
        <v>2.5343886714520281</v>
      </c>
      <c r="AB136" s="27">
        <f t="shared" si="132"/>
        <v>3.2902653095530425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-0.55739795616208276</v>
      </c>
      <c r="C137" s="27">
        <f t="shared" si="125"/>
        <v>-0.99866023782160873</v>
      </c>
      <c r="D137" s="27">
        <f t="shared" si="125"/>
        <v>-0.64802100318602918</v>
      </c>
      <c r="E137" s="27">
        <f t="shared" si="125"/>
        <v>0.10598444528870665</v>
      </c>
      <c r="F137" s="27">
        <f t="shared" si="126"/>
        <v>-0.54203655789732252</v>
      </c>
      <c r="L137" t="str">
        <f t="shared" si="127"/>
        <v>62 Leisure, travel and related personal service occupations</v>
      </c>
      <c r="M137" s="27">
        <f t="shared" si="128"/>
        <v>7.2922409379664099E-2</v>
      </c>
      <c r="N137" s="27">
        <f t="shared" si="128"/>
        <v>-0.13637360272252907</v>
      </c>
      <c r="O137" s="27">
        <f t="shared" si="128"/>
        <v>-4.6060397132411168E-2</v>
      </c>
      <c r="P137" s="27">
        <f t="shared" si="128"/>
        <v>0.16654071655686842</v>
      </c>
      <c r="Q137" s="27">
        <f t="shared" si="129"/>
        <v>0.12048031942445725</v>
      </c>
      <c r="W137" t="str">
        <f t="shared" si="130"/>
        <v>62 Leisure, travel and related personal service occupations</v>
      </c>
      <c r="X137" s="27">
        <f t="shared" si="131"/>
        <v>-0.63032036554174731</v>
      </c>
      <c r="Y137" s="27">
        <f t="shared" si="131"/>
        <v>-0.86228663509908277</v>
      </c>
      <c r="Z137" s="27">
        <f t="shared" si="131"/>
        <v>-0.60196060605361801</v>
      </c>
      <c r="AA137" s="27">
        <f t="shared" si="131"/>
        <v>-6.0556271268169759E-2</v>
      </c>
      <c r="AB137" s="27">
        <f t="shared" si="132"/>
        <v>-0.66251687732178777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-8.5907364361294536E-2</v>
      </c>
      <c r="C138" s="27">
        <f t="shared" si="125"/>
        <v>9.3104134024093121E-2</v>
      </c>
      <c r="D138" s="27">
        <f t="shared" si="125"/>
        <v>-0.12463691607017591</v>
      </c>
      <c r="E138" s="27">
        <f t="shared" si="125"/>
        <v>4.3331892072233924E-2</v>
      </c>
      <c r="F138" s="27">
        <f t="shared" si="126"/>
        <v>-8.1305023997941983E-2</v>
      </c>
      <c r="L138" t="str">
        <f t="shared" si="127"/>
        <v>63 Community and civil enforcement occupations</v>
      </c>
      <c r="M138" s="27">
        <f t="shared" si="128"/>
        <v>-0.10868188686872365</v>
      </c>
      <c r="N138" s="27">
        <f t="shared" si="128"/>
        <v>0.1144079928531091</v>
      </c>
      <c r="O138" s="27">
        <f t="shared" si="128"/>
        <v>-0.16410109733217398</v>
      </c>
      <c r="P138" s="27">
        <f t="shared" si="128"/>
        <v>4.1059454456708389E-2</v>
      </c>
      <c r="Q138" s="27">
        <f t="shared" si="129"/>
        <v>-0.1230416428754656</v>
      </c>
      <c r="W138" t="str">
        <f t="shared" si="130"/>
        <v>63 Community and civil enforcement occupations</v>
      </c>
      <c r="X138" s="27">
        <f t="shared" si="131"/>
        <v>2.277452250742816E-2</v>
      </c>
      <c r="Y138" s="27">
        <f t="shared" si="131"/>
        <v>-2.1303858829015032E-2</v>
      </c>
      <c r="Z138" s="27">
        <f t="shared" si="131"/>
        <v>3.9464181261997577E-2</v>
      </c>
      <c r="AA138" s="27">
        <f t="shared" si="131"/>
        <v>2.2724376155261183E-3</v>
      </c>
      <c r="AB138" s="27">
        <f t="shared" si="132"/>
        <v>4.1736618877523696E-2</v>
      </c>
    </row>
    <row r="139" spans="1:28" x14ac:dyDescent="0.2">
      <c r="A139" t="str">
        <f t="shared" si="124"/>
        <v>71 Sales occupations</v>
      </c>
      <c r="B139" s="27">
        <f t="shared" si="125"/>
        <v>-3.3470427901171291</v>
      </c>
      <c r="C139" s="27">
        <f t="shared" si="125"/>
        <v>-0.65395799793594733</v>
      </c>
      <c r="D139" s="27">
        <f t="shared" si="125"/>
        <v>-0.70946541918520012</v>
      </c>
      <c r="E139" s="27">
        <f t="shared" si="125"/>
        <v>-0.96627006926795289</v>
      </c>
      <c r="F139" s="27">
        <f t="shared" si="126"/>
        <v>-1.675735488453153</v>
      </c>
      <c r="L139" t="str">
        <f t="shared" si="127"/>
        <v>71 Sales occupations</v>
      </c>
      <c r="M139" s="27">
        <f t="shared" si="128"/>
        <v>-0.52075829730446266</v>
      </c>
      <c r="N139" s="27">
        <f t="shared" si="128"/>
        <v>-0.19166266881209282</v>
      </c>
      <c r="O139" s="27">
        <f t="shared" si="128"/>
        <v>-0.10940792421022572</v>
      </c>
      <c r="P139" s="27">
        <f t="shared" si="128"/>
        <v>-0.1926168402361732</v>
      </c>
      <c r="Q139" s="27">
        <f t="shared" si="129"/>
        <v>-0.30202476444639892</v>
      </c>
      <c r="W139" t="str">
        <f t="shared" si="130"/>
        <v>71 Sales occupations</v>
      </c>
      <c r="X139" s="27">
        <f t="shared" si="131"/>
        <v>-2.8262844928126363</v>
      </c>
      <c r="Y139" s="27">
        <f t="shared" si="131"/>
        <v>-0.46229532912392557</v>
      </c>
      <c r="Z139" s="27">
        <f t="shared" si="131"/>
        <v>-0.60005749497491578</v>
      </c>
      <c r="AA139" s="27">
        <f t="shared" si="131"/>
        <v>-0.77365322903180456</v>
      </c>
      <c r="AB139" s="27">
        <f t="shared" si="132"/>
        <v>-1.3737107240067203</v>
      </c>
    </row>
    <row r="140" spans="1:28" x14ac:dyDescent="0.2">
      <c r="A140" t="str">
        <f t="shared" si="124"/>
        <v>72 Customer service occupations</v>
      </c>
      <c r="B140" s="27">
        <f t="shared" si="125"/>
        <v>0.28992224288244373</v>
      </c>
      <c r="C140" s="27">
        <f t="shared" si="125"/>
        <v>0.16965730142496582</v>
      </c>
      <c r="D140" s="27">
        <f t="shared" si="125"/>
        <v>1.3943930158529252</v>
      </c>
      <c r="E140" s="27">
        <f t="shared" si="125"/>
        <v>1.4944621763015267</v>
      </c>
      <c r="F140" s="27">
        <f t="shared" si="126"/>
        <v>2.8888551921544519</v>
      </c>
      <c r="L140" t="str">
        <f t="shared" si="127"/>
        <v>72 Customer service occupations</v>
      </c>
      <c r="M140" s="27">
        <f t="shared" si="128"/>
        <v>-0.44231889270291003</v>
      </c>
      <c r="N140" s="27">
        <f t="shared" si="128"/>
        <v>0.48674653301288551</v>
      </c>
      <c r="O140" s="27">
        <f t="shared" si="128"/>
        <v>1.1720415889324443</v>
      </c>
      <c r="P140" s="27">
        <f t="shared" si="128"/>
        <v>0.88367445312095949</v>
      </c>
      <c r="Q140" s="27">
        <f t="shared" si="129"/>
        <v>2.0557160420534037</v>
      </c>
      <c r="W140" t="str">
        <f t="shared" si="130"/>
        <v>72 Customer service occupations</v>
      </c>
      <c r="X140" s="27">
        <f t="shared" si="131"/>
        <v>0.73224113558531734</v>
      </c>
      <c r="Y140" s="27">
        <f t="shared" si="131"/>
        <v>-0.31708923158790991</v>
      </c>
      <c r="Z140" s="27">
        <f t="shared" si="131"/>
        <v>0.22235142692048804</v>
      </c>
      <c r="AA140" s="27">
        <f t="shared" si="131"/>
        <v>0.6107877231805805</v>
      </c>
      <c r="AB140" s="27">
        <f t="shared" si="132"/>
        <v>0.83313915010106854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-0.90731707146759888</v>
      </c>
      <c r="C141" s="27">
        <f t="shared" si="125"/>
        <v>-2.9621449805839895</v>
      </c>
      <c r="D141" s="27">
        <f t="shared" si="125"/>
        <v>0.9799466374727217</v>
      </c>
      <c r="E141" s="27">
        <f t="shared" si="125"/>
        <v>-1.2748708461417131</v>
      </c>
      <c r="F141" s="27">
        <f t="shared" si="126"/>
        <v>-0.29492420866899138</v>
      </c>
      <c r="L141" t="str">
        <f t="shared" si="127"/>
        <v>81 Process, plant and machine operatives</v>
      </c>
      <c r="M141" s="27">
        <f t="shared" si="128"/>
        <v>-1.0727760284746992</v>
      </c>
      <c r="N141" s="27">
        <f t="shared" si="128"/>
        <v>-2.3874026291276671</v>
      </c>
      <c r="O141" s="27">
        <f t="shared" si="128"/>
        <v>0.25389424948852124</v>
      </c>
      <c r="P141" s="27">
        <f t="shared" si="128"/>
        <v>-1.3056475868857653</v>
      </c>
      <c r="Q141" s="27">
        <f t="shared" si="129"/>
        <v>-1.0517533373972441</v>
      </c>
      <c r="W141" t="str">
        <f t="shared" si="130"/>
        <v>81 Process, plant and machine operatives</v>
      </c>
      <c r="X141" s="27">
        <f t="shared" si="131"/>
        <v>0.16545895700701507</v>
      </c>
      <c r="Y141" s="27">
        <f t="shared" si="131"/>
        <v>-0.57474235145622288</v>
      </c>
      <c r="Z141" s="27">
        <f t="shared" si="131"/>
        <v>0.72605238798415517</v>
      </c>
      <c r="AA141" s="27">
        <f t="shared" si="131"/>
        <v>3.0776740744070885E-2</v>
      </c>
      <c r="AB141" s="27">
        <f t="shared" si="132"/>
        <v>0.75682912872822605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4.2696676845361168</v>
      </c>
      <c r="C142" s="27">
        <f t="shared" si="125"/>
        <v>-3.4173171135344873</v>
      </c>
      <c r="D142" s="27">
        <f t="shared" si="125"/>
        <v>1.6405729352872136</v>
      </c>
      <c r="E142" s="27">
        <f t="shared" si="125"/>
        <v>0.48526622365245942</v>
      </c>
      <c r="F142" s="27">
        <f t="shared" si="126"/>
        <v>2.125839158939673</v>
      </c>
      <c r="L142" t="str">
        <f t="shared" si="127"/>
        <v>82 Transport and mobile machine drivers and operatives</v>
      </c>
      <c r="M142" s="27">
        <f t="shared" si="128"/>
        <v>4.1021128188022438</v>
      </c>
      <c r="N142" s="27">
        <f t="shared" si="128"/>
        <v>-3.2023473673330223</v>
      </c>
      <c r="O142" s="27">
        <f t="shared" si="128"/>
        <v>1.2139318150670455</v>
      </c>
      <c r="P142" s="27">
        <f t="shared" si="128"/>
        <v>0.25126202303256306</v>
      </c>
      <c r="Q142" s="27">
        <f t="shared" si="129"/>
        <v>1.4651938380996086</v>
      </c>
      <c r="W142" t="str">
        <f t="shared" si="130"/>
        <v>82 Transport and mobile machine drivers and operatives</v>
      </c>
      <c r="X142" s="27">
        <f t="shared" si="131"/>
        <v>0.16755486573387013</v>
      </c>
      <c r="Y142" s="27">
        <f t="shared" si="131"/>
        <v>-0.21496974620150966</v>
      </c>
      <c r="Z142" s="27">
        <f t="shared" si="131"/>
        <v>0.42664112022017142</v>
      </c>
      <c r="AA142" s="27">
        <f t="shared" si="131"/>
        <v>0.23400420061988991</v>
      </c>
      <c r="AB142" s="27">
        <f t="shared" si="132"/>
        <v>0.66064532084006133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-1.2236374155287066</v>
      </c>
      <c r="C143" s="27">
        <f t="shared" si="125"/>
        <v>-1.5094585612538012</v>
      </c>
      <c r="D143" s="27">
        <f t="shared" si="125"/>
        <v>7.1611436548054428</v>
      </c>
      <c r="E143" s="27">
        <f t="shared" si="125"/>
        <v>1.8880896510965641</v>
      </c>
      <c r="F143" s="27">
        <f t="shared" si="126"/>
        <v>9.0492333059020069</v>
      </c>
      <c r="L143" t="str">
        <f t="shared" si="127"/>
        <v>91 Elementary trades and related occupations</v>
      </c>
      <c r="M143" s="27">
        <f t="shared" si="128"/>
        <v>-0.83294550200800188</v>
      </c>
      <c r="N143" s="27">
        <f t="shared" si="128"/>
        <v>-0.95072152272246679</v>
      </c>
      <c r="O143" s="27">
        <f t="shared" si="128"/>
        <v>2.7605220449026637</v>
      </c>
      <c r="P143" s="27">
        <f t="shared" si="128"/>
        <v>0.71955505484946158</v>
      </c>
      <c r="Q143" s="27">
        <f t="shared" si="129"/>
        <v>3.4800770997521253</v>
      </c>
      <c r="W143" t="str">
        <f t="shared" si="130"/>
        <v>91 Elementary trades and related occupations</v>
      </c>
      <c r="X143" s="27">
        <f t="shared" si="131"/>
        <v>-0.39069191352070876</v>
      </c>
      <c r="Y143" s="27">
        <f t="shared" si="131"/>
        <v>-0.55873703853132684</v>
      </c>
      <c r="Z143" s="27">
        <f t="shared" si="131"/>
        <v>4.4006216099027817</v>
      </c>
      <c r="AA143" s="27">
        <f t="shared" si="131"/>
        <v>1.1685345962471105</v>
      </c>
      <c r="AB143" s="27">
        <f t="shared" si="132"/>
        <v>5.5691562061498923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-2.8519726227568611</v>
      </c>
      <c r="C144" s="27">
        <f t="shared" si="125"/>
        <v>-4.9234395851820096</v>
      </c>
      <c r="D144" s="27">
        <f t="shared" si="125"/>
        <v>-4.2073006534862216</v>
      </c>
      <c r="E144" s="27">
        <f t="shared" si="125"/>
        <v>-3.2293213193278234</v>
      </c>
      <c r="F144" s="27">
        <f t="shared" si="126"/>
        <v>-7.436621972814045</v>
      </c>
      <c r="L144" t="str">
        <f t="shared" si="127"/>
        <v>92 Elementary administration and service occupations</v>
      </c>
      <c r="M144" s="27">
        <f t="shared" si="128"/>
        <v>-2.7610415085193623</v>
      </c>
      <c r="N144" s="27">
        <f t="shared" si="128"/>
        <v>-1.6113775859223978</v>
      </c>
      <c r="O144" s="27">
        <f t="shared" si="128"/>
        <v>-0.19406384891441064</v>
      </c>
      <c r="P144" s="27">
        <f t="shared" si="128"/>
        <v>-1.3389316334982304</v>
      </c>
      <c r="Q144" s="27">
        <f t="shared" si="129"/>
        <v>-1.5329954824126411</v>
      </c>
      <c r="W144" t="str">
        <f t="shared" si="130"/>
        <v>92 Elementary administration and service occupations</v>
      </c>
      <c r="X144" s="27">
        <f t="shared" si="131"/>
        <v>-9.0931114237505994E-2</v>
      </c>
      <c r="Y144" s="27">
        <f t="shared" si="131"/>
        <v>-3.312061999259754</v>
      </c>
      <c r="Z144" s="27">
        <f t="shared" si="131"/>
        <v>-4.0132368045717826</v>
      </c>
      <c r="AA144" s="27">
        <f t="shared" si="131"/>
        <v>-1.8903896858295699</v>
      </c>
      <c r="AB144" s="27">
        <f t="shared" si="132"/>
        <v>-5.9036264904013525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16.692999999999984</v>
      </c>
      <c r="C146" s="29">
        <f t="shared" ref="C146" si="133">D35-C35</f>
        <v>-15.246999999999844</v>
      </c>
      <c r="D146" s="29">
        <f>E35-D35</f>
        <v>17.943999999999846</v>
      </c>
      <c r="E146" s="29">
        <f>F35-E35</f>
        <v>19.92599999999959</v>
      </c>
      <c r="F146" s="29">
        <f t="shared" ref="F146" si="134">F35-D35</f>
        <v>37.869999999999436</v>
      </c>
      <c r="L146" s="24" t="str">
        <f>L35</f>
        <v>All occupations</v>
      </c>
      <c r="M146" s="29">
        <f>N35-M35</f>
        <v>10.908543273139685</v>
      </c>
      <c r="N146" s="29">
        <f t="shared" ref="N146" si="135">O35-N35</f>
        <v>-12.044610971340148</v>
      </c>
      <c r="O146" s="29">
        <f>P35-O35</f>
        <v>9.3797120484970833</v>
      </c>
      <c r="P146" s="29">
        <f>Q35-P35</f>
        <v>7.9016085205047375</v>
      </c>
      <c r="Q146" s="29">
        <f t="shared" ref="Q146" si="136">Q35-O35</f>
        <v>17.281320569001821</v>
      </c>
      <c r="W146" s="24" t="str">
        <f>W35</f>
        <v>All occupations</v>
      </c>
      <c r="X146" s="29">
        <f>Y35-X35</f>
        <v>5.7844567268599576</v>
      </c>
      <c r="Y146" s="29">
        <f t="shared" ref="Y146" si="137">Z35-Y35</f>
        <v>-3.2023890286598657</v>
      </c>
      <c r="Z146" s="29">
        <f>AA35-Z35</f>
        <v>8.564287951502962</v>
      </c>
      <c r="AA146" s="29">
        <f>AB35-AA35</f>
        <v>12.024391479495023</v>
      </c>
      <c r="AB146" s="29">
        <f t="shared" ref="AB146" si="138">AB35-Z35</f>
        <v>20.588679430997985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30.505987982525465</v>
      </c>
      <c r="C153" s="11">
        <f t="shared" ref="C153:F153" si="143">C8</f>
        <v>35.758579516301687</v>
      </c>
      <c r="D153" s="11">
        <f t="shared" si="143"/>
        <v>36.720323620365342</v>
      </c>
      <c r="E153" s="11">
        <f t="shared" si="143"/>
        <v>33.508295035242092</v>
      </c>
      <c r="F153" s="11">
        <f t="shared" si="143"/>
        <v>36.804345080367128</v>
      </c>
      <c r="H153" s="40">
        <f>IF(D$151-B$151 &lt;&gt; 0,(EXP(LN(D153/B153)/(D$151-B$151))-1)*100,0)</f>
        <v>3.7777572866909193</v>
      </c>
      <c r="I153" s="40">
        <f>IF(F$151-D$151 &lt;&gt; 0,(EXP(LN(F153/D153)/(F$151-D$151))-1)*100,0)</f>
        <v>1.523804178278354E-2</v>
      </c>
      <c r="L153" s="10" t="str">
        <f>L8</f>
        <v>11 Corporate managers and directors</v>
      </c>
      <c r="M153" s="11">
        <f>M8</f>
        <v>21.829838750129525</v>
      </c>
      <c r="N153" s="11">
        <f t="shared" ref="N153:Q153" si="144">N8</f>
        <v>24.803917871068496</v>
      </c>
      <c r="O153" s="11">
        <f t="shared" si="144"/>
        <v>25.154016410377789</v>
      </c>
      <c r="P153" s="11">
        <f t="shared" si="144"/>
        <v>22.096038874447693</v>
      </c>
      <c r="Q153" s="11">
        <f t="shared" si="144"/>
        <v>23.286997348358017</v>
      </c>
      <c r="S153" s="40">
        <f>IF(O$151-M$151 &lt;&gt; 0,(EXP(LN(O153/M153)/(O$151-M$151))-1)*100,0)</f>
        <v>2.8753586858100144</v>
      </c>
      <c r="T153" s="40">
        <f>IF(Q$151-O$151 &lt;&gt; 0,(EXP(LN(Q153/O153)/(Q$151-O$151))-1)*100,0)</f>
        <v>-0.51283005318715214</v>
      </c>
      <c r="W153" s="10" t="str">
        <f>W8</f>
        <v>11 Corporate managers and directors</v>
      </c>
      <c r="X153" s="11">
        <f>X8</f>
        <v>8.6761492323959413</v>
      </c>
      <c r="Y153" s="11">
        <f t="shared" ref="Y153:AB153" si="145">Y8</f>
        <v>10.954661645233106</v>
      </c>
      <c r="Z153" s="11">
        <f t="shared" si="145"/>
        <v>11.566307209987448</v>
      </c>
      <c r="AA153" s="11">
        <f t="shared" si="145"/>
        <v>11.412256160794398</v>
      </c>
      <c r="AB153" s="11">
        <f t="shared" si="145"/>
        <v>13.517347732009064</v>
      </c>
      <c r="AD153" s="40">
        <f>IF(Z$151-X$151 &lt;&gt; 0,(EXP(LN(Z153/X153)/(Z$151-X$151))-1)*100,0)</f>
        <v>5.9189195460290556</v>
      </c>
      <c r="AE153" s="40">
        <f>IF(AB$151-Z$151 &lt;&gt; 0,(EXP(LN(AB153/Z153)/(AB$151-Z$151))-1)*100,0)</f>
        <v>1.0446019785672389</v>
      </c>
    </row>
    <row r="154" spans="1:31" x14ac:dyDescent="0.2">
      <c r="A154" s="10" t="str">
        <f t="shared" si="142"/>
        <v>12 Other managers and proprietors</v>
      </c>
      <c r="B154" s="11">
        <f t="shared" si="142"/>
        <v>13.985385135056744</v>
      </c>
      <c r="C154" s="11">
        <f t="shared" ref="C154:F178" si="146">C9</f>
        <v>14.24086306558981</v>
      </c>
      <c r="D154" s="11">
        <f t="shared" si="146"/>
        <v>14.811072176294283</v>
      </c>
      <c r="E154" s="11">
        <f t="shared" si="146"/>
        <v>15.430246809281</v>
      </c>
      <c r="F154" s="11">
        <f t="shared" si="146"/>
        <v>17.601518011663135</v>
      </c>
      <c r="H154" s="40">
        <f t="shared" ref="H154:H177" si="147">IF(D$151-B$151 &lt;&gt; 0,(EXP(LN(D154/B154)/(D$151-B$151))-1)*100,0)</f>
        <v>1.1538491853987587</v>
      </c>
      <c r="I154" s="40">
        <f t="shared" ref="I154:I180" si="148">IF(F$151-D$151 &lt;&gt; 0,(EXP(LN(F154/D154)/(F$151-D$151))-1)*100,0)</f>
        <v>1.1573806015581667</v>
      </c>
      <c r="L154" s="10" t="str">
        <f t="shared" ref="L154:Q154" si="149">L9</f>
        <v>12 Other managers and proprietors</v>
      </c>
      <c r="M154" s="11">
        <f t="shared" si="149"/>
        <v>8.3800272753363991</v>
      </c>
      <c r="N154" s="11">
        <f t="shared" si="149"/>
        <v>8.8035736021744313</v>
      </c>
      <c r="O154" s="11">
        <f t="shared" si="149"/>
        <v>8.2839508436826943</v>
      </c>
      <c r="P154" s="11">
        <f t="shared" si="149"/>
        <v>9.4324757729805828</v>
      </c>
      <c r="Q154" s="11">
        <f t="shared" si="149"/>
        <v>10.714752085903298</v>
      </c>
      <c r="S154" s="40">
        <f t="shared" ref="S154:S177" si="150">IF(O$151-M$151 &lt;&gt; 0,(EXP(LN(O154/M154)/(O$151-M$151))-1)*100,0)</f>
        <v>-0.23035746249274736</v>
      </c>
      <c r="T154" s="40">
        <f t="shared" ref="T154:T177" si="151">IF(Q$151-O$151 &lt;&gt; 0,(EXP(LN(Q154/O154)/(Q$151-O$151))-1)*100,0)</f>
        <v>1.7301397069818591</v>
      </c>
      <c r="W154" s="10" t="str">
        <f t="shared" ref="W154:AB154" si="152">W9</f>
        <v>12 Other managers and proprietors</v>
      </c>
      <c r="X154" s="11">
        <f t="shared" si="152"/>
        <v>5.6053578597203346</v>
      </c>
      <c r="Y154" s="11">
        <f t="shared" si="152"/>
        <v>5.4372894634154054</v>
      </c>
      <c r="Z154" s="11">
        <f t="shared" si="152"/>
        <v>6.5271213326116051</v>
      </c>
      <c r="AA154" s="11">
        <f t="shared" si="152"/>
        <v>5.9977710363004277</v>
      </c>
      <c r="AB154" s="11">
        <f t="shared" si="152"/>
        <v>6.8867659257598328</v>
      </c>
      <c r="AD154" s="40">
        <f t="shared" ref="AD154:AD177" si="153">IF(Z$151-X$151 &lt;&gt; 0,(EXP(LN(Z154/X154)/(Z$151-X$151))-1)*100,0)</f>
        <v>3.091692178837091</v>
      </c>
      <c r="AE154" s="40">
        <f t="shared" ref="AE154:AE177" si="154">IF(AB$151-Z$151 &lt;&gt; 0,(EXP(LN(AB154/Z154)/(AB$151-Z$151))-1)*100,0)</f>
        <v>0.35821057491551844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24.737090291879849</v>
      </c>
      <c r="C155" s="11">
        <f t="shared" si="146"/>
        <v>28.718838642847022</v>
      </c>
      <c r="D155" s="11">
        <f t="shared" si="146"/>
        <v>30.268105436491002</v>
      </c>
      <c r="E155" s="11">
        <f t="shared" si="146"/>
        <v>37.071051898549847</v>
      </c>
      <c r="F155" s="11">
        <f t="shared" si="146"/>
        <v>42.177328984092924</v>
      </c>
      <c r="H155" s="40">
        <f t="shared" si="147"/>
        <v>4.1183614348588193</v>
      </c>
      <c r="I155" s="40">
        <f t="shared" si="148"/>
        <v>2.2365664768256854</v>
      </c>
      <c r="L155" s="10" t="str">
        <f t="shared" ref="L155:Q155" si="155">L10</f>
        <v>21 Science, research, engineering and technology professionals</v>
      </c>
      <c r="M155" s="11">
        <f t="shared" si="155"/>
        <v>20.785761784754364</v>
      </c>
      <c r="N155" s="11">
        <f t="shared" si="155"/>
        <v>24.400928173842612</v>
      </c>
      <c r="O155" s="11">
        <f t="shared" si="155"/>
        <v>24.868636040881011</v>
      </c>
      <c r="P155" s="11">
        <f t="shared" si="155"/>
        <v>29.733145834955113</v>
      </c>
      <c r="Q155" s="11">
        <f t="shared" si="155"/>
        <v>33.033146166522549</v>
      </c>
      <c r="S155" s="40">
        <f t="shared" si="150"/>
        <v>3.6518849040145573</v>
      </c>
      <c r="T155" s="40">
        <f t="shared" si="151"/>
        <v>1.91071881524707</v>
      </c>
      <c r="W155" s="10" t="str">
        <f t="shared" ref="W155:AB155" si="156">W10</f>
        <v>21 Science, research, engineering and technology professionals</v>
      </c>
      <c r="X155" s="11">
        <f t="shared" si="156"/>
        <v>3.951328507125476</v>
      </c>
      <c r="Y155" s="11">
        <f t="shared" si="156"/>
        <v>4.3179104690044241</v>
      </c>
      <c r="Z155" s="11">
        <f t="shared" si="156"/>
        <v>5.3994693956099606</v>
      </c>
      <c r="AA155" s="11">
        <f t="shared" si="156"/>
        <v>7.3379060635946711</v>
      </c>
      <c r="AB155" s="11">
        <f t="shared" si="156"/>
        <v>9.1441828175703979</v>
      </c>
      <c r="AD155" s="40">
        <f t="shared" si="153"/>
        <v>6.4440987592874199</v>
      </c>
      <c r="AE155" s="40">
        <f t="shared" si="154"/>
        <v>3.5745180401621557</v>
      </c>
    </row>
    <row r="156" spans="1:31" x14ac:dyDescent="0.2">
      <c r="A156" s="10" t="str">
        <f t="shared" si="142"/>
        <v>22 Health professionals</v>
      </c>
      <c r="B156" s="11">
        <f t="shared" si="142"/>
        <v>22.4111442307963</v>
      </c>
      <c r="C156" s="11">
        <f t="shared" si="146"/>
        <v>26.492015123974973</v>
      </c>
      <c r="D156" s="11">
        <f t="shared" si="146"/>
        <v>26.137993520942462</v>
      </c>
      <c r="E156" s="11">
        <f t="shared" si="146"/>
        <v>25.691824209932559</v>
      </c>
      <c r="F156" s="11">
        <f t="shared" si="146"/>
        <v>27.517187241698036</v>
      </c>
      <c r="H156" s="40">
        <f t="shared" si="147"/>
        <v>3.1244494689665281</v>
      </c>
      <c r="I156" s="40">
        <f t="shared" si="148"/>
        <v>0.34339394242814958</v>
      </c>
      <c r="L156" s="10" t="str">
        <f t="shared" ref="L156:Q156" si="157">L11</f>
        <v>22 Health professionals</v>
      </c>
      <c r="M156" s="11">
        <f t="shared" si="157"/>
        <v>5.2898069602527507</v>
      </c>
      <c r="N156" s="11">
        <f t="shared" si="157"/>
        <v>6.354413214956506</v>
      </c>
      <c r="O156" s="11">
        <f t="shared" si="157"/>
        <v>6.7550001160700042</v>
      </c>
      <c r="P156" s="11">
        <f t="shared" si="157"/>
        <v>6.634733963097033</v>
      </c>
      <c r="Q156" s="11">
        <f t="shared" si="157"/>
        <v>7.0542498014704558</v>
      </c>
      <c r="S156" s="40">
        <f t="shared" si="150"/>
        <v>5.0115593300001926</v>
      </c>
      <c r="T156" s="40">
        <f t="shared" si="151"/>
        <v>0.2893996568429591</v>
      </c>
      <c r="W156" s="10" t="str">
        <f t="shared" ref="W156:AB156" si="158">W11</f>
        <v>22 Health professionals</v>
      </c>
      <c r="X156" s="11">
        <f t="shared" si="158"/>
        <v>17.12133727054356</v>
      </c>
      <c r="Y156" s="11">
        <f t="shared" si="158"/>
        <v>20.137601909018478</v>
      </c>
      <c r="Z156" s="11">
        <f t="shared" si="158"/>
        <v>19.382993404872462</v>
      </c>
      <c r="AA156" s="11">
        <f t="shared" si="158"/>
        <v>19.0570902468355</v>
      </c>
      <c r="AB156" s="11">
        <f t="shared" si="158"/>
        <v>20.462937440227584</v>
      </c>
      <c r="AD156" s="40">
        <f t="shared" si="153"/>
        <v>2.5124547275886089</v>
      </c>
      <c r="AE156" s="40">
        <f t="shared" si="154"/>
        <v>0.3621158417912218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18.22963231220751</v>
      </c>
      <c r="C157" s="11">
        <f t="shared" si="146"/>
        <v>19.218124978221674</v>
      </c>
      <c r="D157" s="11">
        <f t="shared" si="146"/>
        <v>20.318777354137104</v>
      </c>
      <c r="E157" s="11">
        <f t="shared" si="146"/>
        <v>20.081589559406645</v>
      </c>
      <c r="F157" s="11">
        <f t="shared" si="146"/>
        <v>21.754663522860774</v>
      </c>
      <c r="H157" s="40">
        <f t="shared" si="147"/>
        <v>2.1936550753227646</v>
      </c>
      <c r="I157" s="40">
        <f t="shared" si="148"/>
        <v>0.45625567823475155</v>
      </c>
      <c r="L157" s="10" t="str">
        <f t="shared" ref="L157:Q157" si="159">L12</f>
        <v>23 Teaching and other educational professionals</v>
      </c>
      <c r="M157" s="11">
        <f t="shared" si="159"/>
        <v>6.0996421075427634</v>
      </c>
      <c r="N157" s="11">
        <f t="shared" si="159"/>
        <v>6.1252773092488546</v>
      </c>
      <c r="O157" s="11">
        <f t="shared" si="159"/>
        <v>6.5588025312863492</v>
      </c>
      <c r="P157" s="11">
        <f t="shared" si="159"/>
        <v>6.6528412728603561</v>
      </c>
      <c r="Q157" s="11">
        <f t="shared" si="159"/>
        <v>7.0310347887039537</v>
      </c>
      <c r="S157" s="40">
        <f t="shared" si="150"/>
        <v>1.4621452120592293</v>
      </c>
      <c r="T157" s="40">
        <f t="shared" si="151"/>
        <v>0.46458148745975869</v>
      </c>
      <c r="W157" s="10" t="str">
        <f t="shared" ref="W157:AB157" si="160">W12</f>
        <v>23 Teaching and other educational professionals</v>
      </c>
      <c r="X157" s="11">
        <f t="shared" si="160"/>
        <v>12.129990204664752</v>
      </c>
      <c r="Y157" s="11">
        <f t="shared" si="160"/>
        <v>13.092847668972819</v>
      </c>
      <c r="Z157" s="11">
        <f t="shared" si="160"/>
        <v>13.759974822850745</v>
      </c>
      <c r="AA157" s="11">
        <f t="shared" si="160"/>
        <v>13.428748286546298</v>
      </c>
      <c r="AB157" s="11">
        <f t="shared" si="160"/>
        <v>14.723628734156851</v>
      </c>
      <c r="AD157" s="40">
        <f t="shared" si="153"/>
        <v>2.5537245747567994</v>
      </c>
      <c r="AE157" s="40">
        <f t="shared" si="154"/>
        <v>0.45228371200798367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23.754284681152903</v>
      </c>
      <c r="C158" s="11">
        <f t="shared" si="146"/>
        <v>27.907303981014678</v>
      </c>
      <c r="D158" s="11">
        <f t="shared" si="146"/>
        <v>30.62125342434862</v>
      </c>
      <c r="E158" s="11">
        <f t="shared" si="146"/>
        <v>32.20664141646332</v>
      </c>
      <c r="F158" s="11">
        <f t="shared" si="146"/>
        <v>36.231479706375517</v>
      </c>
      <c r="H158" s="40">
        <f t="shared" si="147"/>
        <v>5.209801536668146</v>
      </c>
      <c r="I158" s="40">
        <f t="shared" si="148"/>
        <v>1.1278732111750012</v>
      </c>
      <c r="L158" s="10" t="str">
        <f t="shared" ref="L158:Q158" si="161">L13</f>
        <v>24 Business, media and public service professionals</v>
      </c>
      <c r="M158" s="11">
        <f t="shared" si="161"/>
        <v>14.396842816671764</v>
      </c>
      <c r="N158" s="11">
        <f t="shared" si="161"/>
        <v>16.315426126750829</v>
      </c>
      <c r="O158" s="11">
        <f t="shared" si="161"/>
        <v>17.944997463731415</v>
      </c>
      <c r="P158" s="11">
        <f t="shared" si="161"/>
        <v>19.096075131816924</v>
      </c>
      <c r="Q158" s="11">
        <f t="shared" si="161"/>
        <v>20.81151530954395</v>
      </c>
      <c r="S158" s="40">
        <f t="shared" si="150"/>
        <v>4.5045567691549326</v>
      </c>
      <c r="T158" s="40">
        <f t="shared" si="151"/>
        <v>0.99286364670634342</v>
      </c>
      <c r="W158" s="10" t="str">
        <f t="shared" ref="W158:AB158" si="162">W13</f>
        <v>24 Business, media and public service professionals</v>
      </c>
      <c r="X158" s="11">
        <f t="shared" si="162"/>
        <v>9.3574418644811406</v>
      </c>
      <c r="Y158" s="11">
        <f t="shared" si="162"/>
        <v>11.591877854263831</v>
      </c>
      <c r="Z158" s="11">
        <f t="shared" si="162"/>
        <v>12.676255960617235</v>
      </c>
      <c r="AA158" s="11">
        <f t="shared" si="162"/>
        <v>13.110566284646419</v>
      </c>
      <c r="AB158" s="11">
        <f t="shared" si="162"/>
        <v>15.419964396831503</v>
      </c>
      <c r="AD158" s="40">
        <f t="shared" si="153"/>
        <v>6.2592564149212881</v>
      </c>
      <c r="AE158" s="40">
        <f t="shared" si="154"/>
        <v>1.3147844365979822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7.6432081981617772</v>
      </c>
      <c r="C159" s="11">
        <f t="shared" si="146"/>
        <v>8.8206369814915799</v>
      </c>
      <c r="D159" s="11">
        <f t="shared" si="146"/>
        <v>9.5375120508186075</v>
      </c>
      <c r="E159" s="11">
        <f t="shared" si="146"/>
        <v>8.9305359112826252</v>
      </c>
      <c r="F159" s="11">
        <f t="shared" si="146"/>
        <v>9.5563319275671947</v>
      </c>
      <c r="H159" s="40">
        <f t="shared" si="147"/>
        <v>4.5278173545459932</v>
      </c>
      <c r="I159" s="40">
        <f t="shared" si="148"/>
        <v>1.3142888409811704E-2</v>
      </c>
      <c r="L159" s="10" t="str">
        <f t="shared" ref="L159:Q159" si="163">L14</f>
        <v>31 Science, engineering and technology associate professionals</v>
      </c>
      <c r="M159" s="11">
        <f t="shared" si="163"/>
        <v>5.8964820761526058</v>
      </c>
      <c r="N159" s="11">
        <f t="shared" si="163"/>
        <v>7.0256901148459034</v>
      </c>
      <c r="O159" s="11">
        <f t="shared" si="163"/>
        <v>7.3175457996974469</v>
      </c>
      <c r="P159" s="11">
        <f t="shared" si="163"/>
        <v>6.5708553783429293</v>
      </c>
      <c r="Q159" s="11">
        <f t="shared" si="163"/>
        <v>6.7602390499466516</v>
      </c>
      <c r="S159" s="40">
        <f t="shared" si="150"/>
        <v>4.4129805747088913</v>
      </c>
      <c r="T159" s="40">
        <f t="shared" si="151"/>
        <v>-0.52671958636335559</v>
      </c>
      <c r="W159" s="10" t="str">
        <f t="shared" ref="W159:AB159" si="164">W14</f>
        <v>31 Science, engineering and technology associate professionals</v>
      </c>
      <c r="X159" s="11">
        <f t="shared" si="164"/>
        <v>1.7467261220091761</v>
      </c>
      <c r="Y159" s="11">
        <f t="shared" si="164"/>
        <v>1.7949468666456849</v>
      </c>
      <c r="Z159" s="11">
        <f t="shared" si="164"/>
        <v>2.2199662511211731</v>
      </c>
      <c r="AA159" s="11">
        <f t="shared" si="164"/>
        <v>2.3596805329396839</v>
      </c>
      <c r="AB159" s="11">
        <f t="shared" si="164"/>
        <v>2.7960928776205463</v>
      </c>
      <c r="AD159" s="40">
        <f t="shared" si="153"/>
        <v>4.9117934809597141</v>
      </c>
      <c r="AE159" s="40">
        <f t="shared" si="154"/>
        <v>1.5500982849270484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9.3018263614397778</v>
      </c>
      <c r="C160" s="11">
        <f t="shared" si="146"/>
        <v>10.601860875692479</v>
      </c>
      <c r="D160" s="11">
        <f t="shared" si="146"/>
        <v>10.663936578042744</v>
      </c>
      <c r="E160" s="11">
        <f t="shared" si="146"/>
        <v>17.037607736595334</v>
      </c>
      <c r="F160" s="11">
        <f t="shared" si="146"/>
        <v>20.144561936226697</v>
      </c>
      <c r="H160" s="40">
        <f t="shared" si="147"/>
        <v>2.7708302511437966</v>
      </c>
      <c r="I160" s="40">
        <f t="shared" si="148"/>
        <v>4.331636184978005</v>
      </c>
      <c r="L160" s="10" t="str">
        <f t="shared" ref="L160:Q160" si="165">L15</f>
        <v>32 Health and social care associate professionals</v>
      </c>
      <c r="M160" s="11">
        <f t="shared" si="165"/>
        <v>2.1682710321816527</v>
      </c>
      <c r="N160" s="11">
        <f t="shared" si="165"/>
        <v>2.2834242105063018</v>
      </c>
      <c r="O160" s="11">
        <f t="shared" si="165"/>
        <v>2.4087853010176095</v>
      </c>
      <c r="P160" s="11">
        <f t="shared" si="165"/>
        <v>3.2101703397772852</v>
      </c>
      <c r="Q160" s="11">
        <f t="shared" si="165"/>
        <v>3.5620271426346704</v>
      </c>
      <c r="S160" s="40">
        <f t="shared" si="150"/>
        <v>2.1261370537738689</v>
      </c>
      <c r="T160" s="40">
        <f>IF(Q$151-O$151 &lt;&gt; 0,(EXP(LN(Q160/O160)/(Q$151-O$151))-1)*100,0)</f>
        <v>2.6423552327783595</v>
      </c>
      <c r="W160" s="10" t="str">
        <f t="shared" ref="W160:AB160" si="166">W15</f>
        <v>32 Health and social care associate professionals</v>
      </c>
      <c r="X160" s="11">
        <f t="shared" si="166"/>
        <v>7.1335553292581277</v>
      </c>
      <c r="Y160" s="11">
        <f t="shared" si="166"/>
        <v>8.3184366651861819</v>
      </c>
      <c r="Z160" s="11">
        <f t="shared" si="166"/>
        <v>8.2551512770251492</v>
      </c>
      <c r="AA160" s="11">
        <f t="shared" si="166"/>
        <v>13.827437396818084</v>
      </c>
      <c r="AB160" s="11">
        <f t="shared" si="166"/>
        <v>16.582534793592043</v>
      </c>
      <c r="AD160" s="40">
        <f t="shared" si="153"/>
        <v>2.9636193631310537</v>
      </c>
      <c r="AE160" s="40">
        <f t="shared" si="154"/>
        <v>4.7598960302817073</v>
      </c>
    </row>
    <row r="161" spans="1:31" x14ac:dyDescent="0.2">
      <c r="A161" s="10" t="str">
        <f t="shared" si="142"/>
        <v>33 Protective service occupations</v>
      </c>
      <c r="B161" s="11">
        <f t="shared" si="142"/>
        <v>5.0782263297945383</v>
      </c>
      <c r="C161" s="11">
        <f t="shared" si="146"/>
        <v>5.0521785934724264</v>
      </c>
      <c r="D161" s="11">
        <f t="shared" si="146"/>
        <v>5.3334689348621289</v>
      </c>
      <c r="E161" s="11">
        <f t="shared" si="146"/>
        <v>4.6486783156835241</v>
      </c>
      <c r="F161" s="11">
        <f t="shared" si="146"/>
        <v>5.0938624458479103</v>
      </c>
      <c r="H161" s="40">
        <f t="shared" si="147"/>
        <v>0.98562168027485075</v>
      </c>
      <c r="I161" s="40">
        <f t="shared" si="148"/>
        <v>-0.30596753245407671</v>
      </c>
      <c r="L161" s="10" t="str">
        <f t="shared" ref="L161:Q161" si="167">L16</f>
        <v>33 Protective service occupations</v>
      </c>
      <c r="M161" s="11">
        <f t="shared" si="167"/>
        <v>3.9421694242611771</v>
      </c>
      <c r="N161" s="11">
        <f t="shared" si="167"/>
        <v>3.7951509652823545</v>
      </c>
      <c r="O161" s="11">
        <f t="shared" si="167"/>
        <v>3.9307671904477268</v>
      </c>
      <c r="P161" s="11">
        <f t="shared" si="167"/>
        <v>3.4057538591573846</v>
      </c>
      <c r="Q161" s="11">
        <f t="shared" si="167"/>
        <v>3.4399009480077249</v>
      </c>
      <c r="S161" s="40">
        <f t="shared" si="150"/>
        <v>-5.7914550801574372E-2</v>
      </c>
      <c r="T161" s="40">
        <f t="shared" si="151"/>
        <v>-0.88533722967739648</v>
      </c>
      <c r="W161" s="10" t="str">
        <f t="shared" ref="W161:AB161" si="168">W16</f>
        <v>33 Protective service occupations</v>
      </c>
      <c r="X161" s="11">
        <f t="shared" si="168"/>
        <v>1.1360569055333649</v>
      </c>
      <c r="Y161" s="11">
        <f t="shared" si="168"/>
        <v>1.2570276281900736</v>
      </c>
      <c r="Z161" s="11">
        <f t="shared" si="168"/>
        <v>1.4027017444144105</v>
      </c>
      <c r="AA161" s="11">
        <f t="shared" si="168"/>
        <v>1.2429244565261492</v>
      </c>
      <c r="AB161" s="11">
        <f t="shared" si="168"/>
        <v>1.6539614978401946</v>
      </c>
      <c r="AD161" s="40">
        <f t="shared" si="153"/>
        <v>4.3069028507678242</v>
      </c>
      <c r="AE161" s="40">
        <f t="shared" si="154"/>
        <v>1.1045430183741933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8.8895200115601458</v>
      </c>
      <c r="C162" s="11">
        <f t="shared" si="146"/>
        <v>9.361155220546431</v>
      </c>
      <c r="D162" s="11">
        <f t="shared" si="146"/>
        <v>9.4172897862264406</v>
      </c>
      <c r="E162" s="11">
        <f t="shared" si="146"/>
        <v>8.309208608013785</v>
      </c>
      <c r="F162" s="11">
        <f t="shared" si="146"/>
        <v>9.2730936377788638</v>
      </c>
      <c r="H162" s="40">
        <f t="shared" si="147"/>
        <v>1.1601639509065675</v>
      </c>
      <c r="I162" s="40">
        <f t="shared" si="148"/>
        <v>-0.10281570214508706</v>
      </c>
      <c r="L162" s="10" t="str">
        <f t="shared" ref="L162:Q162" si="169">L17</f>
        <v>34 Culture, media and sports occupations</v>
      </c>
      <c r="M162" s="11">
        <f t="shared" si="169"/>
        <v>5.3901078811586984</v>
      </c>
      <c r="N162" s="11">
        <f t="shared" si="169"/>
        <v>5.7569269404112857</v>
      </c>
      <c r="O162" s="11">
        <f t="shared" si="169"/>
        <v>5.6718519350589354</v>
      </c>
      <c r="P162" s="11">
        <f t="shared" si="169"/>
        <v>4.9768610038652321</v>
      </c>
      <c r="Q162" s="11">
        <f t="shared" si="169"/>
        <v>5.4052051880924266</v>
      </c>
      <c r="S162" s="40">
        <f t="shared" si="150"/>
        <v>1.024215234599013</v>
      </c>
      <c r="T162" s="40">
        <f t="shared" si="151"/>
        <v>-0.32050708483666313</v>
      </c>
      <c r="W162" s="10" t="str">
        <f t="shared" ref="W162:AB162" si="170">W17</f>
        <v>34 Culture, media and sports occupations</v>
      </c>
      <c r="X162" s="11">
        <f t="shared" si="170"/>
        <v>3.4994121304014421</v>
      </c>
      <c r="Y162" s="11">
        <f t="shared" si="170"/>
        <v>3.6042282801351546</v>
      </c>
      <c r="Z162" s="11">
        <f t="shared" si="170"/>
        <v>3.7454378511675079</v>
      </c>
      <c r="AA162" s="11">
        <f t="shared" si="170"/>
        <v>3.33234760414854</v>
      </c>
      <c r="AB162" s="11">
        <f t="shared" si="170"/>
        <v>3.867888449686439</v>
      </c>
      <c r="AD162" s="40">
        <f t="shared" si="153"/>
        <v>1.3681453039641633</v>
      </c>
      <c r="AE162" s="40">
        <f t="shared" si="154"/>
        <v>0.2146982243893758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28.136436673060423</v>
      </c>
      <c r="C163" s="11">
        <f t="shared" si="146"/>
        <v>29.150168044304014</v>
      </c>
      <c r="D163" s="11">
        <f t="shared" si="146"/>
        <v>30.073970114135857</v>
      </c>
      <c r="E163" s="11">
        <f t="shared" si="146"/>
        <v>30.536145704719129</v>
      </c>
      <c r="F163" s="11">
        <f t="shared" si="146"/>
        <v>32.530891985940833</v>
      </c>
      <c r="H163" s="40">
        <f t="shared" si="147"/>
        <v>1.34080123617486</v>
      </c>
      <c r="I163" s="40">
        <f t="shared" si="148"/>
        <v>0.5249071232217517</v>
      </c>
      <c r="L163" s="10" t="str">
        <f t="shared" ref="L163:Q163" si="171">L18</f>
        <v>35 Business and public service associate professionals</v>
      </c>
      <c r="M163" s="11">
        <f t="shared" si="171"/>
        <v>15.687917483883746</v>
      </c>
      <c r="N163" s="11">
        <f t="shared" si="171"/>
        <v>15.880280209167148</v>
      </c>
      <c r="O163" s="11">
        <f t="shared" si="171"/>
        <v>16.46324269159787</v>
      </c>
      <c r="P163" s="11">
        <f t="shared" si="171"/>
        <v>16.577765304612729</v>
      </c>
      <c r="Q163" s="11">
        <f t="shared" si="171"/>
        <v>16.925007723688807</v>
      </c>
      <c r="S163" s="40">
        <f t="shared" si="150"/>
        <v>0.96945609624576878</v>
      </c>
      <c r="T163" s="40">
        <f t="shared" si="151"/>
        <v>0.1845841134654691</v>
      </c>
      <c r="W163" s="10" t="str">
        <f t="shared" ref="W163:AB163" si="172">W18</f>
        <v>35 Business and public service associate professionals</v>
      </c>
      <c r="X163" s="11">
        <f t="shared" si="172"/>
        <v>12.448519189176679</v>
      </c>
      <c r="Y163" s="11">
        <f t="shared" si="172"/>
        <v>13.269887835136855</v>
      </c>
      <c r="Z163" s="11">
        <f t="shared" si="172"/>
        <v>13.610727422537975</v>
      </c>
      <c r="AA163" s="11">
        <f t="shared" si="172"/>
        <v>13.958380400106355</v>
      </c>
      <c r="AB163" s="11">
        <f t="shared" si="172"/>
        <v>15.605884262252042</v>
      </c>
      <c r="AD163" s="40">
        <f t="shared" si="153"/>
        <v>1.8011604662811598</v>
      </c>
      <c r="AE163" s="40">
        <f t="shared" si="154"/>
        <v>0.91610261062331499</v>
      </c>
    </row>
    <row r="164" spans="1:31" x14ac:dyDescent="0.2">
      <c r="A164" s="10" t="str">
        <f t="shared" si="142"/>
        <v>41 Administrative occupations</v>
      </c>
      <c r="B164" s="11">
        <f t="shared" si="142"/>
        <v>51.088712997845128</v>
      </c>
      <c r="C164" s="11">
        <f t="shared" si="146"/>
        <v>48.131937874706772</v>
      </c>
      <c r="D164" s="11">
        <f t="shared" si="146"/>
        <v>50.182402693571809</v>
      </c>
      <c r="E164" s="11">
        <f t="shared" si="146"/>
        <v>52.786453736996556</v>
      </c>
      <c r="F164" s="11">
        <f t="shared" si="146"/>
        <v>52.897423600132029</v>
      </c>
      <c r="H164" s="40">
        <f t="shared" si="147"/>
        <v>-0.35734342035734779</v>
      </c>
      <c r="I164" s="40">
        <f t="shared" si="148"/>
        <v>0.35188575720814796</v>
      </c>
      <c r="L164" s="10" t="str">
        <f t="shared" ref="L164:Q164" si="173">L19</f>
        <v>41 Administrative occupations</v>
      </c>
      <c r="M164" s="11">
        <f t="shared" si="173"/>
        <v>16.20717225663898</v>
      </c>
      <c r="N164" s="11">
        <f t="shared" si="173"/>
        <v>14.733293504302614</v>
      </c>
      <c r="O164" s="11">
        <f t="shared" si="173"/>
        <v>17.47903284662026</v>
      </c>
      <c r="P164" s="11">
        <f t="shared" si="173"/>
        <v>19.187589639527285</v>
      </c>
      <c r="Q164" s="11">
        <f t="shared" si="173"/>
        <v>21.866910433336386</v>
      </c>
      <c r="S164" s="40">
        <f t="shared" si="150"/>
        <v>1.5224360282849458</v>
      </c>
      <c r="T164" s="40">
        <f t="shared" si="151"/>
        <v>1.5043532803217463</v>
      </c>
      <c r="W164" s="10" t="str">
        <f t="shared" ref="W164:AB164" si="174">W19</f>
        <v>41 Administrative occupations</v>
      </c>
      <c r="X164" s="11">
        <f t="shared" si="174"/>
        <v>34.88154074120618</v>
      </c>
      <c r="Y164" s="11">
        <f t="shared" si="174"/>
        <v>33.398644370404106</v>
      </c>
      <c r="Z164" s="11">
        <f t="shared" si="174"/>
        <v>32.703369846951489</v>
      </c>
      <c r="AA164" s="11">
        <f t="shared" si="174"/>
        <v>33.598864097469288</v>
      </c>
      <c r="AB164" s="11">
        <f t="shared" si="174"/>
        <v>31.030513166795703</v>
      </c>
      <c r="AD164" s="40">
        <f t="shared" si="153"/>
        <v>-1.2813132736775645</v>
      </c>
      <c r="AE164" s="40">
        <f t="shared" si="154"/>
        <v>-0.34943544787428005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11.605813929866894</v>
      </c>
      <c r="C165" s="11">
        <f t="shared" si="146"/>
        <v>10.097944911961337</v>
      </c>
      <c r="D165" s="11">
        <f t="shared" si="146"/>
        <v>9.8573177598108668</v>
      </c>
      <c r="E165" s="11">
        <f t="shared" si="146"/>
        <v>9.2464114169636531</v>
      </c>
      <c r="F165" s="11">
        <f t="shared" si="146"/>
        <v>6.1340342914706474</v>
      </c>
      <c r="H165" s="40">
        <f t="shared" si="147"/>
        <v>-3.2130887158054455</v>
      </c>
      <c r="I165" s="40">
        <f t="shared" si="148"/>
        <v>-3.1129284185068773</v>
      </c>
      <c r="L165" s="10" t="str">
        <f t="shared" ref="L165:Q165" si="175">L20</f>
        <v>42 Secretarial and related occupations</v>
      </c>
      <c r="M165" s="11">
        <f t="shared" si="175"/>
        <v>1.0690162524931386</v>
      </c>
      <c r="N165" s="11">
        <f t="shared" si="175"/>
        <v>0.76508544131096701</v>
      </c>
      <c r="O165" s="11">
        <f t="shared" si="175"/>
        <v>0.77433416850484948</v>
      </c>
      <c r="P165" s="11">
        <f t="shared" si="175"/>
        <v>0.68965772247919677</v>
      </c>
      <c r="Q165" s="11">
        <f t="shared" si="175"/>
        <v>0.81066053537631377</v>
      </c>
      <c r="S165" s="40">
        <f>IF(O$151-M$151 &lt;&gt; 0,(EXP(LN(O165/M165)/(O$151-M$151))-1)*100,0)</f>
        <v>-6.2462121610969978</v>
      </c>
      <c r="T165" s="40">
        <f t="shared" si="151"/>
        <v>0.30610667558614857</v>
      </c>
      <c r="W165" s="10" t="str">
        <f t="shared" ref="W165:AB165" si="176">W20</f>
        <v>42 Secretarial and related occupations</v>
      </c>
      <c r="X165" s="11">
        <f t="shared" si="176"/>
        <v>10.536797677373757</v>
      </c>
      <c r="Y165" s="11">
        <f t="shared" si="176"/>
        <v>9.3328594706503729</v>
      </c>
      <c r="Z165" s="11">
        <f t="shared" si="176"/>
        <v>9.0829835913060126</v>
      </c>
      <c r="AA165" s="11">
        <f t="shared" si="176"/>
        <v>8.5567536944844562</v>
      </c>
      <c r="AB165" s="11">
        <f t="shared" si="176"/>
        <v>5.3233737560943339</v>
      </c>
      <c r="AD165" s="40">
        <f t="shared" si="153"/>
        <v>-2.9257647816106069</v>
      </c>
      <c r="AE165" s="40">
        <f t="shared" si="154"/>
        <v>-3.4992781535462147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7.230567679338896</v>
      </c>
      <c r="C166" s="11">
        <f t="shared" si="146"/>
        <v>6.4294726491939258</v>
      </c>
      <c r="D166" s="11">
        <f t="shared" si="146"/>
        <v>5.336381092452446</v>
      </c>
      <c r="E166" s="11">
        <f t="shared" si="146"/>
        <v>5.2878216341106308</v>
      </c>
      <c r="F166" s="11">
        <f t="shared" si="146"/>
        <v>5.6011414249519031</v>
      </c>
      <c r="H166" s="40">
        <f t="shared" si="147"/>
        <v>-5.8945256318699846</v>
      </c>
      <c r="I166" s="40">
        <f t="shared" si="148"/>
        <v>0.32333946908147393</v>
      </c>
      <c r="L166" s="10" t="str">
        <f t="shared" ref="L166:Q166" si="177">L21</f>
        <v>51 Skilled agricultural and related trades</v>
      </c>
      <c r="M166" s="11">
        <f t="shared" si="177"/>
        <v>6.2370024155133326</v>
      </c>
      <c r="N166" s="11">
        <f t="shared" si="177"/>
        <v>5.363224866942951</v>
      </c>
      <c r="O166" s="11">
        <f t="shared" si="177"/>
        <v>4.2599497308070804</v>
      </c>
      <c r="P166" s="11">
        <f t="shared" si="177"/>
        <v>4.151294241746454</v>
      </c>
      <c r="Q166" s="11">
        <f t="shared" si="177"/>
        <v>4.3042736629657012</v>
      </c>
      <c r="S166" s="40">
        <f t="shared" si="150"/>
        <v>-7.3414046204780874</v>
      </c>
      <c r="T166" s="40">
        <f t="shared" si="151"/>
        <v>6.9030777344014638E-2</v>
      </c>
      <c r="W166" s="10" t="str">
        <f t="shared" ref="W166:AB166" si="178">W21</f>
        <v>51 Skilled agricultural and related trades</v>
      </c>
      <c r="X166" s="11">
        <f t="shared" si="178"/>
        <v>0.99356526382555965</v>
      </c>
      <c r="Y166" s="11">
        <f t="shared" si="178"/>
        <v>1.0662477822509695</v>
      </c>
      <c r="Z166" s="11">
        <f t="shared" si="178"/>
        <v>1.0764313616453691</v>
      </c>
      <c r="AA166" s="11">
        <f t="shared" si="178"/>
        <v>1.1365273923641763</v>
      </c>
      <c r="AB166" s="11">
        <f t="shared" si="178"/>
        <v>1.2968677619862017</v>
      </c>
      <c r="AD166" s="40">
        <f t="shared" si="153"/>
        <v>1.6150390849306362</v>
      </c>
      <c r="AE166" s="40">
        <f t="shared" si="154"/>
        <v>1.2497493606486332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27.547652177413493</v>
      </c>
      <c r="C167" s="11">
        <f t="shared" si="146"/>
        <v>28.553503682824935</v>
      </c>
      <c r="D167" s="11">
        <f t="shared" si="146"/>
        <v>23.792591703854672</v>
      </c>
      <c r="E167" s="11">
        <f t="shared" si="146"/>
        <v>23.625170497737471</v>
      </c>
      <c r="F167" s="11">
        <f t="shared" si="146"/>
        <v>21.991040611734011</v>
      </c>
      <c r="H167" s="40">
        <f t="shared" si="147"/>
        <v>-2.8883278555655867</v>
      </c>
      <c r="I167" s="40">
        <f t="shared" si="148"/>
        <v>-0.52355222141332591</v>
      </c>
      <c r="L167" s="10" t="str">
        <f t="shared" ref="L167:Q167" si="179">L22</f>
        <v>52 Skilled metal, electrical and electronic trades</v>
      </c>
      <c r="M167" s="11">
        <f t="shared" si="179"/>
        <v>27.187981122772374</v>
      </c>
      <c r="N167" s="11">
        <f t="shared" si="179"/>
        <v>27.954113128844398</v>
      </c>
      <c r="O167" s="11">
        <f t="shared" si="179"/>
        <v>23.320647132318459</v>
      </c>
      <c r="P167" s="11">
        <f t="shared" si="179"/>
        <v>22.829855952784058</v>
      </c>
      <c r="Q167" s="11">
        <f t="shared" si="179"/>
        <v>21.040705301669014</v>
      </c>
      <c r="S167" s="40">
        <f t="shared" si="150"/>
        <v>-3.0221106965145794</v>
      </c>
      <c r="T167" s="40">
        <f t="shared" si="151"/>
        <v>-0.68352130648917653</v>
      </c>
      <c r="W167" s="10" t="str">
        <f t="shared" ref="W167:AB167" si="180">W22</f>
        <v>52 Skilled metal, electrical and electronic trades</v>
      </c>
      <c r="X167" s="11">
        <f t="shared" si="180"/>
        <v>0.35967105464114096</v>
      </c>
      <c r="Y167" s="11">
        <f t="shared" si="180"/>
        <v>0.59939055398051377</v>
      </c>
      <c r="Z167" s="11">
        <f t="shared" si="180"/>
        <v>0.47194457153620367</v>
      </c>
      <c r="AA167" s="11">
        <f t="shared" si="180"/>
        <v>0.79531454495342624</v>
      </c>
      <c r="AB167" s="11">
        <f t="shared" si="180"/>
        <v>0.95033531006499039</v>
      </c>
      <c r="AD167" s="40">
        <f t="shared" si="153"/>
        <v>5.5837545303426772</v>
      </c>
      <c r="AE167" s="40">
        <f t="shared" si="154"/>
        <v>4.7769433667944394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19.366548017371699</v>
      </c>
      <c r="C168" s="11">
        <f t="shared" si="146"/>
        <v>23.077106477717106</v>
      </c>
      <c r="D168" s="11">
        <f t="shared" si="146"/>
        <v>18.850713822057923</v>
      </c>
      <c r="E168" s="11">
        <f t="shared" si="146"/>
        <v>18.240633954463547</v>
      </c>
      <c r="F168" s="11">
        <f t="shared" si="146"/>
        <v>15.702250523363501</v>
      </c>
      <c r="H168" s="40">
        <f t="shared" si="147"/>
        <v>-0.53847434097697988</v>
      </c>
      <c r="I168" s="40">
        <f t="shared" si="148"/>
        <v>-1.2109201931302049</v>
      </c>
      <c r="L168" s="10" t="str">
        <f t="shared" ref="L168:Q168" si="181">L23</f>
        <v>53 Skilled construction and building trades</v>
      </c>
      <c r="M168" s="11">
        <f t="shared" si="181"/>
        <v>19.114292511242429</v>
      </c>
      <c r="N168" s="11">
        <f t="shared" si="181"/>
        <v>22.83942089761268</v>
      </c>
      <c r="O168" s="11">
        <f t="shared" si="181"/>
        <v>18.560851322075308</v>
      </c>
      <c r="P168" s="11">
        <f t="shared" si="181"/>
        <v>18.07163240928406</v>
      </c>
      <c r="Q168" s="11">
        <f t="shared" si="181"/>
        <v>15.522079282945562</v>
      </c>
      <c r="S168" s="40">
        <f t="shared" si="150"/>
        <v>-0.58591198710837844</v>
      </c>
      <c r="T168" s="40">
        <f t="shared" si="151"/>
        <v>-1.1848652908147517</v>
      </c>
      <c r="W168" s="10" t="str">
        <f t="shared" ref="W168:AB168" si="182">W23</f>
        <v>53 Skilled construction and building trades</v>
      </c>
      <c r="X168" s="11">
        <f t="shared" si="182"/>
        <v>0.25225550612926745</v>
      </c>
      <c r="Y168" s="11">
        <f t="shared" si="182"/>
        <v>0.23768558010442722</v>
      </c>
      <c r="Z168" s="11">
        <f t="shared" si="182"/>
        <v>0.28986249998258562</v>
      </c>
      <c r="AA168" s="11">
        <f t="shared" si="182"/>
        <v>0.16900154517948249</v>
      </c>
      <c r="AB168" s="11">
        <f t="shared" si="182"/>
        <v>0.18017124041793303</v>
      </c>
      <c r="AD168" s="40">
        <f t="shared" si="153"/>
        <v>2.8182661053169689</v>
      </c>
      <c r="AE168" s="40">
        <f t="shared" si="154"/>
        <v>-3.1202753783556192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10.809633650047139</v>
      </c>
      <c r="C169" s="11">
        <f t="shared" si="146"/>
        <v>9.0907654835467024</v>
      </c>
      <c r="D169" s="11">
        <f t="shared" si="146"/>
        <v>9.1131640601957393</v>
      </c>
      <c r="E169" s="11">
        <f t="shared" si="146"/>
        <v>9.2831725522686455</v>
      </c>
      <c r="F169" s="11">
        <f t="shared" si="146"/>
        <v>9.0640876542727966</v>
      </c>
      <c r="H169" s="40">
        <f t="shared" si="147"/>
        <v>-3.3567241177184681</v>
      </c>
      <c r="I169" s="40">
        <f t="shared" si="148"/>
        <v>-3.5992014337082878E-2</v>
      </c>
      <c r="L169" s="10" t="str">
        <f t="shared" ref="L169:Q169" si="183">L24</f>
        <v>54 Textiles, printing and other skilled trades</v>
      </c>
      <c r="M169" s="11">
        <f t="shared" si="183"/>
        <v>7.0146641422820135</v>
      </c>
      <c r="N169" s="11">
        <f t="shared" si="183"/>
        <v>5.8781227273196519</v>
      </c>
      <c r="O169" s="11">
        <f t="shared" si="183"/>
        <v>5.3972343976240538</v>
      </c>
      <c r="P169" s="11">
        <f t="shared" si="183"/>
        <v>5.5095785964543076</v>
      </c>
      <c r="Q169" s="11">
        <f t="shared" si="183"/>
        <v>5.2431478218914638</v>
      </c>
      <c r="S169" s="40">
        <f t="shared" si="150"/>
        <v>-5.1072834791699879</v>
      </c>
      <c r="T169" s="40">
        <f t="shared" si="151"/>
        <v>-0.19291119638892296</v>
      </c>
      <c r="W169" s="10" t="str">
        <f t="shared" ref="W169:AB169" si="184">W24</f>
        <v>54 Textiles, printing and other skilled trades</v>
      </c>
      <c r="X169" s="11">
        <f t="shared" si="184"/>
        <v>3.7949695077651358</v>
      </c>
      <c r="Y169" s="11">
        <f t="shared" si="184"/>
        <v>3.2126427562270399</v>
      </c>
      <c r="Z169" s="11">
        <f t="shared" si="184"/>
        <v>3.7159296625716904</v>
      </c>
      <c r="AA169" s="11">
        <f t="shared" si="184"/>
        <v>3.7735939558143277</v>
      </c>
      <c r="AB169" s="11">
        <f t="shared" si="184"/>
        <v>3.8209398323813337</v>
      </c>
      <c r="AD169" s="40">
        <f t="shared" si="153"/>
        <v>-0.42006491801114265</v>
      </c>
      <c r="AE169" s="40">
        <f t="shared" si="154"/>
        <v>0.18595621297889942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38.989033399837062</v>
      </c>
      <c r="C170" s="11">
        <f t="shared" si="146"/>
        <v>39.714933248923202</v>
      </c>
      <c r="D170" s="11">
        <f t="shared" si="146"/>
        <v>38.336332264585678</v>
      </c>
      <c r="E170" s="11">
        <f t="shared" si="146"/>
        <v>39.908485143992628</v>
      </c>
      <c r="F170" s="11">
        <f t="shared" si="146"/>
        <v>43.134059401684709</v>
      </c>
      <c r="H170" s="40">
        <f t="shared" si="147"/>
        <v>-0.33707745580328075</v>
      </c>
      <c r="I170" s="40">
        <f t="shared" si="148"/>
        <v>0.7891969156495815</v>
      </c>
      <c r="L170" s="10" t="str">
        <f t="shared" ref="L170:Q170" si="185">L25</f>
        <v>61 Caring personal service occupations</v>
      </c>
      <c r="M170" s="11">
        <f t="shared" si="185"/>
        <v>4.4101289690306507</v>
      </c>
      <c r="N170" s="11">
        <f t="shared" si="185"/>
        <v>4.5008861185463296</v>
      </c>
      <c r="O170" s="11">
        <f t="shared" si="185"/>
        <v>4.2636293807694248</v>
      </c>
      <c r="P170" s="11">
        <f t="shared" si="185"/>
        <v>5.079905622075346</v>
      </c>
      <c r="Q170" s="11">
        <f t="shared" si="185"/>
        <v>5.771091208315414</v>
      </c>
      <c r="S170" s="40">
        <f t="shared" si="150"/>
        <v>-0.67338590383220209</v>
      </c>
      <c r="T170" s="40">
        <f t="shared" si="151"/>
        <v>2.038774207889249</v>
      </c>
      <c r="W170" s="10" t="str">
        <f t="shared" ref="W170:AB170" si="186">W25</f>
        <v>61 Caring personal service occupations</v>
      </c>
      <c r="X170" s="11">
        <f t="shared" si="186"/>
        <v>34.578904430806375</v>
      </c>
      <c r="Y170" s="11">
        <f t="shared" si="186"/>
        <v>35.214047130376869</v>
      </c>
      <c r="Z170" s="11">
        <f t="shared" si="186"/>
        <v>34.072702883816262</v>
      </c>
      <c r="AA170" s="11">
        <f t="shared" si="186"/>
        <v>34.828579521917277</v>
      </c>
      <c r="AB170" s="11">
        <f t="shared" si="186"/>
        <v>37.362968193369305</v>
      </c>
      <c r="AD170" s="40">
        <f t="shared" si="153"/>
        <v>-0.29451018167911958</v>
      </c>
      <c r="AE170" s="40">
        <f t="shared" si="154"/>
        <v>0.61644891946341929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11.949061991474721</v>
      </c>
      <c r="C171" s="11">
        <f t="shared" si="146"/>
        <v>11.391664035312639</v>
      </c>
      <c r="D171" s="11">
        <f t="shared" si="146"/>
        <v>10.39300379749103</v>
      </c>
      <c r="E171" s="11">
        <f t="shared" si="146"/>
        <v>9.7449827943050007</v>
      </c>
      <c r="F171" s="11">
        <f t="shared" si="146"/>
        <v>9.8509672395937073</v>
      </c>
      <c r="H171" s="40">
        <f t="shared" si="147"/>
        <v>-2.7518262486975642</v>
      </c>
      <c r="I171" s="40">
        <f t="shared" si="148"/>
        <v>-0.35645133664411466</v>
      </c>
      <c r="L171" s="10" t="str">
        <f t="shared" ref="L171:Q171" si="187">L26</f>
        <v>62 Leisure, travel and related personal service occupations</v>
      </c>
      <c r="M171" s="11">
        <f t="shared" si="187"/>
        <v>3.215786025117513</v>
      </c>
      <c r="N171" s="11">
        <f t="shared" si="187"/>
        <v>3.2887084344971771</v>
      </c>
      <c r="O171" s="11">
        <f t="shared" si="187"/>
        <v>3.152334831774648</v>
      </c>
      <c r="P171" s="11">
        <f t="shared" si="187"/>
        <v>3.1062744346422368</v>
      </c>
      <c r="Q171" s="11">
        <f t="shared" si="187"/>
        <v>3.2728151511991053</v>
      </c>
      <c r="S171" s="40">
        <f t="shared" si="150"/>
        <v>-0.39777516868577667</v>
      </c>
      <c r="T171" s="40">
        <f t="shared" si="151"/>
        <v>0.25036036173715637</v>
      </c>
      <c r="W171" s="10" t="str">
        <f t="shared" ref="W171:AB171" si="188">W26</f>
        <v>62 Leisure, travel and related personal service occupations</v>
      </c>
      <c r="X171" s="11">
        <f t="shared" si="188"/>
        <v>8.7332759663572137</v>
      </c>
      <c r="Y171" s="11">
        <f t="shared" si="188"/>
        <v>8.1029556008154664</v>
      </c>
      <c r="Z171" s="11">
        <f t="shared" si="188"/>
        <v>7.2406689657163836</v>
      </c>
      <c r="AA171" s="11">
        <f t="shared" si="188"/>
        <v>6.6387083596627656</v>
      </c>
      <c r="AB171" s="11">
        <f t="shared" si="188"/>
        <v>6.5781520883945959</v>
      </c>
      <c r="AD171" s="40">
        <f t="shared" si="153"/>
        <v>-3.6791510412756634</v>
      </c>
      <c r="AE171" s="40">
        <f t="shared" si="154"/>
        <v>-0.63768962394862294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0.50568458347317136</v>
      </c>
      <c r="C172" s="11">
        <f t="shared" si="146"/>
        <v>0.41977721911187682</v>
      </c>
      <c r="D172" s="11">
        <f t="shared" si="146"/>
        <v>0.51288135313596994</v>
      </c>
      <c r="E172" s="11">
        <f t="shared" si="146"/>
        <v>0.38824443706579403</v>
      </c>
      <c r="F172" s="11">
        <f t="shared" si="146"/>
        <v>0.43157632913802796</v>
      </c>
      <c r="H172" s="40">
        <f t="shared" si="147"/>
        <v>0.28302808800473311</v>
      </c>
      <c r="I172" s="40">
        <f t="shared" si="148"/>
        <v>-1.1440728091009378</v>
      </c>
      <c r="L172" s="10" t="str">
        <f t="shared" ref="L172:Q172" si="189">L27</f>
        <v>63 Community and civil enforcement occupations</v>
      </c>
      <c r="M172" s="11">
        <f t="shared" si="189"/>
        <v>0.39355328452069827</v>
      </c>
      <c r="N172" s="11">
        <f t="shared" si="189"/>
        <v>0.28487139765197461</v>
      </c>
      <c r="O172" s="11">
        <f t="shared" si="189"/>
        <v>0.39927939050508371</v>
      </c>
      <c r="P172" s="11">
        <f t="shared" si="189"/>
        <v>0.23517829317290972</v>
      </c>
      <c r="Q172" s="11">
        <f t="shared" si="189"/>
        <v>0.27623774762961811</v>
      </c>
      <c r="S172" s="40">
        <f t="shared" si="150"/>
        <v>0.28931627891459755</v>
      </c>
      <c r="T172" s="40">
        <f t="shared" si="151"/>
        <v>-2.4260824616277987</v>
      </c>
      <c r="W172" s="10" t="str">
        <f t="shared" ref="W172:AB172" si="190">W27</f>
        <v>63 Community and civil enforcement occupations</v>
      </c>
      <c r="X172" s="11">
        <f t="shared" si="190"/>
        <v>0.11213129895247341</v>
      </c>
      <c r="Y172" s="11">
        <f t="shared" si="190"/>
        <v>0.13490582145990157</v>
      </c>
      <c r="Z172" s="11">
        <f t="shared" si="190"/>
        <v>0.11360196263088654</v>
      </c>
      <c r="AA172" s="11">
        <f t="shared" si="190"/>
        <v>0.15306614389288412</v>
      </c>
      <c r="AB172" s="11">
        <f t="shared" si="190"/>
        <v>0.15533858150841023</v>
      </c>
      <c r="AD172" s="40">
        <f t="shared" si="153"/>
        <v>0.26094559326041988</v>
      </c>
      <c r="AE172" s="40">
        <f t="shared" si="154"/>
        <v>2.1079522719650079</v>
      </c>
    </row>
    <row r="173" spans="1:31" x14ac:dyDescent="0.2">
      <c r="A173" s="10" t="str">
        <f t="shared" si="142"/>
        <v>71 Sales occupations</v>
      </c>
      <c r="B173" s="11">
        <f t="shared" si="142"/>
        <v>34.804749473946991</v>
      </c>
      <c r="C173" s="11">
        <f t="shared" si="146"/>
        <v>31.457706683829862</v>
      </c>
      <c r="D173" s="11">
        <f t="shared" si="146"/>
        <v>30.803748685893915</v>
      </c>
      <c r="E173" s="11">
        <f t="shared" si="146"/>
        <v>30.094283266708715</v>
      </c>
      <c r="F173" s="11">
        <f t="shared" si="146"/>
        <v>29.128013197440762</v>
      </c>
      <c r="H173" s="40">
        <f t="shared" si="147"/>
        <v>-2.4127652569392199</v>
      </c>
      <c r="I173" s="40">
        <f t="shared" si="148"/>
        <v>-0.37221242714295943</v>
      </c>
      <c r="L173" s="10" t="str">
        <f t="shared" ref="L173:Q173" si="191">L28</f>
        <v>71 Sales occupations</v>
      </c>
      <c r="M173" s="11">
        <f t="shared" si="191"/>
        <v>13.975291374431617</v>
      </c>
      <c r="N173" s="11">
        <f t="shared" si="191"/>
        <v>13.454533077127154</v>
      </c>
      <c r="O173" s="11">
        <f t="shared" si="191"/>
        <v>13.262870408315061</v>
      </c>
      <c r="P173" s="11">
        <f t="shared" si="191"/>
        <v>13.153462484104836</v>
      </c>
      <c r="Q173" s="11">
        <f t="shared" si="191"/>
        <v>12.960845643868662</v>
      </c>
      <c r="S173" s="40">
        <f t="shared" si="150"/>
        <v>-1.0409924935414261</v>
      </c>
      <c r="T173" s="40">
        <f t="shared" si="151"/>
        <v>-0.1534520980325027</v>
      </c>
      <c r="W173" s="10" t="str">
        <f t="shared" ref="W173:AB173" si="192">W28</f>
        <v>71 Sales occupations</v>
      </c>
      <c r="X173" s="11">
        <f t="shared" si="192"/>
        <v>20.829458099515364</v>
      </c>
      <c r="Y173" s="11">
        <f t="shared" si="192"/>
        <v>18.003173606702727</v>
      </c>
      <c r="Z173" s="11">
        <f t="shared" si="192"/>
        <v>17.540878277578802</v>
      </c>
      <c r="AA173" s="11">
        <f t="shared" si="192"/>
        <v>16.940820782603886</v>
      </c>
      <c r="AB173" s="11">
        <f t="shared" si="192"/>
        <v>16.167167553572082</v>
      </c>
      <c r="AD173" s="40">
        <f t="shared" si="153"/>
        <v>-3.3783003756974739</v>
      </c>
      <c r="AE173" s="40">
        <f t="shared" si="154"/>
        <v>-0.54220186430852246</v>
      </c>
    </row>
    <row r="174" spans="1:31" x14ac:dyDescent="0.2">
      <c r="A174" s="10" t="str">
        <f t="shared" si="142"/>
        <v>72 Customer service occupations</v>
      </c>
      <c r="B174" s="11">
        <f t="shared" si="142"/>
        <v>9.231138645389505</v>
      </c>
      <c r="C174" s="11">
        <f t="shared" si="146"/>
        <v>9.5210608882719487</v>
      </c>
      <c r="D174" s="11">
        <f t="shared" si="146"/>
        <v>9.6907181896969146</v>
      </c>
      <c r="E174" s="11">
        <f t="shared" si="146"/>
        <v>11.08511120554984</v>
      </c>
      <c r="F174" s="11">
        <f t="shared" si="146"/>
        <v>12.579573381851366</v>
      </c>
      <c r="H174" s="40">
        <f t="shared" si="147"/>
        <v>0.97645926077571943</v>
      </c>
      <c r="I174" s="40">
        <f t="shared" si="148"/>
        <v>1.7545871529795365</v>
      </c>
      <c r="L174" s="10" t="str">
        <f t="shared" ref="L174:Q174" si="193">L29</f>
        <v>72 Customer service occupations</v>
      </c>
      <c r="M174" s="11">
        <f t="shared" si="193"/>
        <v>4.02304215040974</v>
      </c>
      <c r="N174" s="11">
        <f t="shared" si="193"/>
        <v>3.58072325770683</v>
      </c>
      <c r="O174" s="11">
        <f t="shared" si="193"/>
        <v>4.0674697907197155</v>
      </c>
      <c r="P174" s="11">
        <f t="shared" si="193"/>
        <v>5.2395113796521597</v>
      </c>
      <c r="Q174" s="11">
        <f t="shared" si="193"/>
        <v>6.1231858327731192</v>
      </c>
      <c r="S174" s="40">
        <f t="shared" si="150"/>
        <v>0.21989667535844415</v>
      </c>
      <c r="T174" s="40">
        <f t="shared" si="151"/>
        <v>2.7646009771114866</v>
      </c>
      <c r="W174" s="10" t="str">
        <f t="shared" ref="W174:AB174" si="194">W29</f>
        <v>72 Customer service occupations</v>
      </c>
      <c r="X174" s="11">
        <f t="shared" si="194"/>
        <v>5.2080964949797863</v>
      </c>
      <c r="Y174" s="11">
        <f t="shared" si="194"/>
        <v>5.9403376305651037</v>
      </c>
      <c r="Z174" s="11">
        <f t="shared" si="194"/>
        <v>5.6232483989771938</v>
      </c>
      <c r="AA174" s="11">
        <f t="shared" si="194"/>
        <v>5.8455998258976818</v>
      </c>
      <c r="AB174" s="11">
        <f t="shared" si="194"/>
        <v>6.4563875490782623</v>
      </c>
      <c r="AD174" s="40">
        <f t="shared" si="153"/>
        <v>1.545726067987796</v>
      </c>
      <c r="AE174" s="40">
        <f>IF(AB$151-Z$151 &lt;&gt; 0,(EXP(LN(AB174/Z174)/(AB$151-Z$151))-1)*100,0)</f>
        <v>0.92532459772804998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22.391983508485971</v>
      </c>
      <c r="C175" s="11">
        <f t="shared" si="146"/>
        <v>21.484666437018372</v>
      </c>
      <c r="D175" s="11">
        <f t="shared" si="146"/>
        <v>18.522521456434383</v>
      </c>
      <c r="E175" s="11">
        <f t="shared" si="146"/>
        <v>19.502468093907105</v>
      </c>
      <c r="F175" s="11">
        <f t="shared" si="146"/>
        <v>18.227597247765392</v>
      </c>
      <c r="H175" s="40">
        <f t="shared" si="147"/>
        <v>-3.7232307684828769</v>
      </c>
      <c r="I175" s="40">
        <f t="shared" si="148"/>
        <v>-0.10694670320577915</v>
      </c>
      <c r="L175" s="10" t="str">
        <f t="shared" ref="L175:Q175" si="195">L30</f>
        <v>81 Process, plant and machine operatives</v>
      </c>
      <c r="M175" s="11">
        <f t="shared" si="195"/>
        <v>17.83772843047835</v>
      </c>
      <c r="N175" s="11">
        <f t="shared" si="195"/>
        <v>16.764952402003651</v>
      </c>
      <c r="O175" s="11">
        <f t="shared" si="195"/>
        <v>14.377549772875984</v>
      </c>
      <c r="P175" s="11">
        <f t="shared" si="195"/>
        <v>14.631444022364505</v>
      </c>
      <c r="Q175" s="11">
        <f t="shared" si="195"/>
        <v>13.32579643547874</v>
      </c>
      <c r="S175" s="40">
        <f t="shared" si="150"/>
        <v>-4.2212717026106628</v>
      </c>
      <c r="T175" s="40">
        <f t="shared" si="151"/>
        <v>-0.50516113559588849</v>
      </c>
      <c r="W175" s="10" t="str">
        <f t="shared" ref="W175:AB175" si="196">W30</f>
        <v>81 Process, plant and machine operatives</v>
      </c>
      <c r="X175" s="11">
        <f t="shared" si="196"/>
        <v>4.5542550780076292</v>
      </c>
      <c r="Y175" s="11">
        <f t="shared" si="196"/>
        <v>4.7197140350146443</v>
      </c>
      <c r="Z175" s="11">
        <f t="shared" si="196"/>
        <v>4.1449716835584214</v>
      </c>
      <c r="AA175" s="11">
        <f t="shared" si="196"/>
        <v>4.8710240715425766</v>
      </c>
      <c r="AB175" s="11">
        <f t="shared" si="196"/>
        <v>4.9018008122866474</v>
      </c>
      <c r="AD175" s="40">
        <f t="shared" si="153"/>
        <v>-1.8656967479358744</v>
      </c>
      <c r="AE175" s="40">
        <f t="shared" si="154"/>
        <v>1.1243180986201473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24.769700174970229</v>
      </c>
      <c r="C176" s="11">
        <f t="shared" si="146"/>
        <v>29.039367859506346</v>
      </c>
      <c r="D176" s="11">
        <f t="shared" si="146"/>
        <v>25.622050745971858</v>
      </c>
      <c r="E176" s="11">
        <f t="shared" si="146"/>
        <v>27.262623681259072</v>
      </c>
      <c r="F176" s="11">
        <f t="shared" si="146"/>
        <v>27.747889904911531</v>
      </c>
      <c r="H176" s="40">
        <f t="shared" si="147"/>
        <v>0.67893838600052714</v>
      </c>
      <c r="I176" s="40">
        <f t="shared" si="148"/>
        <v>0.53279070733673883</v>
      </c>
      <c r="L176" s="10" t="str">
        <f t="shared" ref="L176:Q176" si="197">L31</f>
        <v>82 Transport and mobile machine drivers and operatives</v>
      </c>
      <c r="M176" s="11">
        <f t="shared" si="197"/>
        <v>23.639715461384409</v>
      </c>
      <c r="N176" s="11">
        <f t="shared" si="197"/>
        <v>27.741828280186652</v>
      </c>
      <c r="O176" s="11">
        <f t="shared" si="197"/>
        <v>24.53948091285363</v>
      </c>
      <c r="P176" s="11">
        <f t="shared" si="197"/>
        <v>25.753412727920676</v>
      </c>
      <c r="Q176" s="11">
        <f t="shared" si="197"/>
        <v>26.004674750953239</v>
      </c>
      <c r="S176" s="40">
        <f t="shared" si="150"/>
        <v>0.74990037895470429</v>
      </c>
      <c r="T176" s="40">
        <f t="shared" si="151"/>
        <v>0.38736856415373389</v>
      </c>
      <c r="W176" s="10" t="str">
        <f t="shared" ref="W176:AB176" si="198">W31</f>
        <v>82 Transport and mobile machine drivers and operatives</v>
      </c>
      <c r="X176" s="11">
        <f t="shared" si="198"/>
        <v>1.1299847135858583</v>
      </c>
      <c r="Y176" s="11">
        <f t="shared" si="198"/>
        <v>1.2975395793197284</v>
      </c>
      <c r="Z176" s="11">
        <f t="shared" si="198"/>
        <v>1.0825698331182187</v>
      </c>
      <c r="AA176" s="11">
        <f t="shared" si="198"/>
        <v>1.5092109533383902</v>
      </c>
      <c r="AB176" s="11">
        <f t="shared" si="198"/>
        <v>1.7432151539582801</v>
      </c>
      <c r="AD176" s="40">
        <f t="shared" si="153"/>
        <v>-0.85366372199250362</v>
      </c>
      <c r="AE176" s="40">
        <f t="shared" si="154"/>
        <v>3.2269284072895532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12.288763506461326</v>
      </c>
      <c r="C177" s="11">
        <f t="shared" si="146"/>
        <v>11.065126090932619</v>
      </c>
      <c r="D177" s="11">
        <f t="shared" si="146"/>
        <v>9.5556675296788178</v>
      </c>
      <c r="E177" s="11">
        <f t="shared" si="146"/>
        <v>16.716811184484261</v>
      </c>
      <c r="F177" s="11">
        <f t="shared" si="146"/>
        <v>18.604900835580825</v>
      </c>
      <c r="H177" s="40">
        <f t="shared" si="147"/>
        <v>-4.9065576708587022</v>
      </c>
      <c r="I177" s="40">
        <f t="shared" si="148"/>
        <v>4.5420684159771518</v>
      </c>
      <c r="L177" s="10" t="str">
        <f t="shared" ref="L177:Q178" si="199">L32</f>
        <v>91 Elementary trades and related occupations</v>
      </c>
      <c r="M177" s="11">
        <f t="shared" si="199"/>
        <v>9.2277579055080476</v>
      </c>
      <c r="N177" s="11">
        <f t="shared" si="199"/>
        <v>8.3948124035000458</v>
      </c>
      <c r="O177" s="11">
        <f t="shared" si="199"/>
        <v>7.444090880777579</v>
      </c>
      <c r="P177" s="11">
        <f t="shared" si="199"/>
        <v>10.204612925680243</v>
      </c>
      <c r="Q177" s="11">
        <f t="shared" si="199"/>
        <v>10.924167980529704</v>
      </c>
      <c r="S177" s="40">
        <f t="shared" si="150"/>
        <v>-4.2049441647753039</v>
      </c>
      <c r="T177" s="40">
        <f t="shared" si="151"/>
        <v>2.59001977743889</v>
      </c>
      <c r="W177" s="10" t="str">
        <f t="shared" ref="W177:AB178" si="200">W32</f>
        <v>91 Elementary trades and related occupations</v>
      </c>
      <c r="X177" s="11">
        <f t="shared" si="200"/>
        <v>3.0610056009532771</v>
      </c>
      <c r="Y177" s="11">
        <f t="shared" si="200"/>
        <v>2.6703136874325684</v>
      </c>
      <c r="Z177" s="11">
        <f t="shared" si="200"/>
        <v>2.1115766489012415</v>
      </c>
      <c r="AA177" s="11">
        <f t="shared" si="200"/>
        <v>6.5121982588040233</v>
      </c>
      <c r="AB177" s="11">
        <f t="shared" si="200"/>
        <v>7.6807328550511338</v>
      </c>
      <c r="AD177" s="40">
        <f t="shared" si="153"/>
        <v>-7.1571325256764906</v>
      </c>
      <c r="AE177" s="40">
        <f t="shared" si="154"/>
        <v>8.9899334240205455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51.329214056442389</v>
      </c>
      <c r="C178" s="11">
        <f t="shared" si="146"/>
        <v>48.477241433685528</v>
      </c>
      <c r="D178" s="11">
        <f t="shared" si="146"/>
        <v>43.553801848503518</v>
      </c>
      <c r="E178" s="11">
        <f t="shared" si="146"/>
        <v>39.346501195017296</v>
      </c>
      <c r="F178" s="11">
        <f t="shared" si="146"/>
        <v>36.117179875689473</v>
      </c>
      <c r="H178" s="40">
        <f>IF(D$151-B$151 &lt;&gt; 0,(EXP(LN(D178/B178)/(D$151-B$151))-1)*100,0)</f>
        <v>-3.2318827665659189</v>
      </c>
      <c r="I178" s="40">
        <f t="shared" ref="I178" si="201">IF(F$151-D$151 &lt;&gt; 0,(EXP(LN(F178/D178)/(F$151-D$151))-1)*100,0)</f>
        <v>-1.2404314243833148</v>
      </c>
      <c r="L178" s="10" t="str">
        <f t="shared" si="199"/>
        <v>92 Elementary administration and service occupations</v>
      </c>
      <c r="M178" s="11">
        <f t="shared" si="199"/>
        <v>26.071829109089666</v>
      </c>
      <c r="N178" s="11">
        <f t="shared" si="199"/>
        <v>23.310787600570304</v>
      </c>
      <c r="O178" s="11">
        <f t="shared" si="199"/>
        <v>21.699410014647906</v>
      </c>
      <c r="P178" s="11">
        <f t="shared" si="199"/>
        <v>21.505346165733496</v>
      </c>
      <c r="Q178" s="11">
        <f t="shared" si="199"/>
        <v>20.166414532235265</v>
      </c>
      <c r="S178" s="40">
        <f t="shared" ref="S178" si="202">IF(O$151-M$151 &lt;&gt; 0,(EXP(LN(O178/M178)/(O$151-M$151))-1)*100,0)</f>
        <v>-3.604827459399873</v>
      </c>
      <c r="T178" s="40">
        <f t="shared" ref="T178" si="203">IF(Q$151-O$151 &lt;&gt; 0,(EXP(LN(Q178/O178)/(Q$151-O$151))-1)*100,0)</f>
        <v>-0.48725237646271014</v>
      </c>
      <c r="W178" s="10" t="str">
        <f t="shared" si="200"/>
        <v>92 Elementary administration and service occupations</v>
      </c>
      <c r="X178" s="11">
        <f t="shared" si="200"/>
        <v>25.257384947352808</v>
      </c>
      <c r="Y178" s="11">
        <f t="shared" si="200"/>
        <v>25.166453833115302</v>
      </c>
      <c r="Z178" s="11">
        <f t="shared" si="200"/>
        <v>21.854391833855548</v>
      </c>
      <c r="AA178" s="11">
        <f t="shared" si="200"/>
        <v>17.841155029283765</v>
      </c>
      <c r="AB178" s="11">
        <f t="shared" si="200"/>
        <v>15.950765343454195</v>
      </c>
      <c r="AD178" s="40">
        <f t="shared" ref="AD178" si="204">IF(Z$151-X$151 &lt;&gt; 0,(EXP(LN(Z178/X178)/(Z$151-X$151))-1)*100,0)</f>
        <v>-2.8528490703197629</v>
      </c>
      <c r="AE178" s="40">
        <f t="shared" ref="AE178" si="205">IF(AB$151-Z$151 &lt;&gt; 0,(EXP(LN(AB178/Z178)/(AB$151-Z$151))-1)*100,0)</f>
        <v>-2.0774186658397253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526.58100000000002</v>
      </c>
      <c r="C180" s="34">
        <f t="shared" si="206"/>
        <v>543.274</v>
      </c>
      <c r="D180" s="34">
        <f t="shared" si="206"/>
        <v>528.02700000000016</v>
      </c>
      <c r="E180" s="34">
        <f t="shared" si="206"/>
        <v>545.971</v>
      </c>
      <c r="F180" s="34">
        <f t="shared" si="206"/>
        <v>565.89699999999959</v>
      </c>
      <c r="H180" s="43">
        <f>IF(D$151-B$151 &lt;&gt; 0,(EXP(LN(D180/B180)/(D$151-B$151))-1)*100,0)</f>
        <v>5.4860100005682533E-2</v>
      </c>
      <c r="I180" s="43">
        <f t="shared" si="148"/>
        <v>0.46283220204645925</v>
      </c>
      <c r="L180" s="231" t="str">
        <f t="shared" ref="L180:Q180" si="207">L35</f>
        <v>All occupations</v>
      </c>
      <c r="M180" s="34">
        <f t="shared" si="207"/>
        <v>289.49182900323842</v>
      </c>
      <c r="N180" s="34">
        <f t="shared" si="207"/>
        <v>300.40037227637811</v>
      </c>
      <c r="O180" s="34">
        <f t="shared" si="207"/>
        <v>288.35576130503796</v>
      </c>
      <c r="P180" s="34">
        <f t="shared" si="207"/>
        <v>297.73547335353504</v>
      </c>
      <c r="Q180" s="34">
        <f t="shared" si="207"/>
        <v>305.63708187403978</v>
      </c>
      <c r="S180" s="43">
        <f t="shared" ref="S180" si="208">IF(O$151-M$151 &lt;&gt; 0,(EXP(LN(O180/M180)/(O$151-M$151))-1)*100,0)</f>
        <v>-7.8610525508615581E-2</v>
      </c>
      <c r="T180" s="43">
        <f t="shared" ref="T180" si="209">IF(Q$151-O$151 &lt;&gt; 0,(EXP(LN(Q180/O180)/(Q$151-O$151))-1)*100,0)</f>
        <v>0.38877638921939184</v>
      </c>
      <c r="W180" s="231" t="str">
        <f t="shared" ref="W180:AB180" si="210">W35</f>
        <v>All occupations</v>
      </c>
      <c r="X180" s="34">
        <f t="shared" si="210"/>
        <v>237.08917099676185</v>
      </c>
      <c r="Y180" s="34">
        <f t="shared" si="210"/>
        <v>242.87362772362181</v>
      </c>
      <c r="Z180" s="34">
        <f t="shared" si="210"/>
        <v>239.67123869496194</v>
      </c>
      <c r="AA180" s="34">
        <f t="shared" si="210"/>
        <v>248.2355266464649</v>
      </c>
      <c r="AB180" s="34">
        <f t="shared" si="210"/>
        <v>260.25991812595993</v>
      </c>
      <c r="AD180" s="43">
        <f t="shared" ref="AD180" si="211">IF(Z$151-X$151 &lt;&gt; 0,(EXP(LN(Z180/X180)/(Z$151-X$151))-1)*100,0)</f>
        <v>0.21687135008827685</v>
      </c>
      <c r="AE180" s="43">
        <f t="shared" ref="AE180" si="212">IF(AB$151-Z$151 &lt;&gt; 0,(EXP(LN(AB180/Z180)/(AB$151-Z$151))-1)*100,0)</f>
        <v>0.5509298760882464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Stoke-on-Trent and Staffordshire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44.491373117582206</v>
      </c>
      <c r="C7" s="31">
        <f>'Occ T1'!C8</f>
        <v>49.9994425818915</v>
      </c>
      <c r="D7" s="31">
        <f>'Occ T1'!D8</f>
        <v>51.531395796659623</v>
      </c>
      <c r="E7" s="31">
        <f>'Occ T1'!E8</f>
        <v>48.938541844523094</v>
      </c>
      <c r="F7" s="31">
        <f>'Occ T1'!F8</f>
        <v>54.405863092030259</v>
      </c>
      <c r="H7" s="31">
        <f>C7-B7</f>
        <v>5.508069464309294</v>
      </c>
      <c r="I7" s="31">
        <f>D7-C7</f>
        <v>1.531953214768123</v>
      </c>
      <c r="J7" s="31">
        <f>E7-D7</f>
        <v>-2.5928539521365295</v>
      </c>
      <c r="K7" s="31">
        <f>F7-E7</f>
        <v>5.4673212475071651</v>
      </c>
      <c r="L7" s="31">
        <f>F7-D7</f>
        <v>2.8744672953706356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30.505987982525465</v>
      </c>
      <c r="C8" s="32">
        <f>'Occ T2'!C8</f>
        <v>35.758579516301687</v>
      </c>
      <c r="D8" s="32">
        <f>'Occ T2'!D8</f>
        <v>36.720323620365342</v>
      </c>
      <c r="E8" s="32">
        <f>'Occ T2'!E8</f>
        <v>33.508295035242092</v>
      </c>
      <c r="F8" s="32">
        <f>'Occ T2'!F8</f>
        <v>36.804345080367128</v>
      </c>
      <c r="H8" s="31">
        <f t="shared" ref="H8:H9" si="0">C8-B8</f>
        <v>5.2525915337762221</v>
      </c>
      <c r="I8" s="31">
        <f t="shared" ref="I8:I9" si="1">D8-C8</f>
        <v>0.96174410406365496</v>
      </c>
      <c r="J8" s="31">
        <f t="shared" ref="J8:J9" si="2">E8-D8</f>
        <v>-3.2120285851232495</v>
      </c>
      <c r="K8" s="31">
        <f t="shared" ref="K8:K9" si="3">F8-E8</f>
        <v>3.2960500451250354</v>
      </c>
      <c r="L8" s="31">
        <f t="shared" ref="L8:L49" si="4">F8-D8</f>
        <v>8.4021460001785897E-2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13.985385135056744</v>
      </c>
      <c r="C9" s="32">
        <f>'Occ T2'!C9</f>
        <v>14.24086306558981</v>
      </c>
      <c r="D9" s="32">
        <f>'Occ T2'!D9</f>
        <v>14.811072176294283</v>
      </c>
      <c r="E9" s="32">
        <f>'Occ T2'!E9</f>
        <v>15.430246809281</v>
      </c>
      <c r="F9" s="32">
        <f>'Occ T2'!F9</f>
        <v>17.601518011663135</v>
      </c>
      <c r="H9" s="31">
        <f t="shared" si="0"/>
        <v>0.25547793053306656</v>
      </c>
      <c r="I9" s="31">
        <f t="shared" si="1"/>
        <v>0.57020911070447333</v>
      </c>
      <c r="J9" s="31">
        <f t="shared" si="2"/>
        <v>0.61917463298671649</v>
      </c>
      <c r="K9" s="31">
        <f t="shared" si="3"/>
        <v>2.171271202382135</v>
      </c>
      <c r="L9" s="31">
        <f t="shared" si="4"/>
        <v>2.7904458353688515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89.132151516036572</v>
      </c>
      <c r="C11" s="31">
        <f>'Occ T1'!C9</f>
        <v>102.33628272605836</v>
      </c>
      <c r="D11" s="31">
        <f>'Occ T1'!D9</f>
        <v>107.34612973591919</v>
      </c>
      <c r="E11" s="31">
        <f>'Occ T1'!E9</f>
        <v>115.05110708435237</v>
      </c>
      <c r="F11" s="31">
        <f>'Occ T1'!F9</f>
        <v>127.68065945502727</v>
      </c>
      <c r="H11" s="31">
        <f>C11-B11</f>
        <v>13.204131210021785</v>
      </c>
      <c r="I11" s="31">
        <f t="shared" ref="I11:I49" si="5">D11-C11</f>
        <v>5.0098470098608345</v>
      </c>
      <c r="J11" s="31">
        <f>E11-D11</f>
        <v>7.7049773484331752</v>
      </c>
      <c r="K11" s="31">
        <f>F11-E11</f>
        <v>12.629552370674901</v>
      </c>
      <c r="L11" s="31">
        <f t="shared" si="4"/>
        <v>20.334529719108076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24.737090291879849</v>
      </c>
      <c r="C12" s="10">
        <f>'Occ T2'!C10</f>
        <v>28.718838642847022</v>
      </c>
      <c r="D12" s="10">
        <f>'Occ T2'!D10</f>
        <v>30.268105436491002</v>
      </c>
      <c r="E12" s="10">
        <f>'Occ T2'!E10</f>
        <v>37.071051898549847</v>
      </c>
      <c r="F12" s="10">
        <f>'Occ T2'!F10</f>
        <v>42.177328984092924</v>
      </c>
      <c r="H12" s="11">
        <f t="shared" ref="H12:K14" si="6">C12-B12</f>
        <v>3.9817483509671732</v>
      </c>
      <c r="I12" s="31">
        <f t="shared" si="5"/>
        <v>1.5492667936439801</v>
      </c>
      <c r="J12" s="11">
        <f t="shared" si="6"/>
        <v>6.8029464620588449</v>
      </c>
      <c r="K12" s="11">
        <f t="shared" si="6"/>
        <v>5.106277085543077</v>
      </c>
      <c r="L12" s="31">
        <f t="shared" si="4"/>
        <v>11.909223547601922</v>
      </c>
    </row>
    <row r="13" spans="1:12" x14ac:dyDescent="0.2">
      <c r="A13" s="10" t="str">
        <f>'Occ T2'!A11</f>
        <v>22 Health professionals</v>
      </c>
      <c r="B13" s="10">
        <f>'Occ T2'!B11</f>
        <v>22.4111442307963</v>
      </c>
      <c r="C13" s="10">
        <f>'Occ T2'!C11</f>
        <v>26.492015123974973</v>
      </c>
      <c r="D13" s="10">
        <f>'Occ T2'!D11</f>
        <v>26.137993520942462</v>
      </c>
      <c r="E13" s="10">
        <f>'Occ T2'!E11</f>
        <v>25.691824209932559</v>
      </c>
      <c r="F13" s="10">
        <f>'Occ T2'!F11</f>
        <v>27.517187241698036</v>
      </c>
      <c r="H13" s="11">
        <f t="shared" si="6"/>
        <v>4.0808708931786732</v>
      </c>
      <c r="I13" s="31">
        <f t="shared" si="5"/>
        <v>-0.35402160303251051</v>
      </c>
      <c r="J13" s="11">
        <f t="shared" si="6"/>
        <v>-0.44616931100990342</v>
      </c>
      <c r="K13" s="11">
        <f t="shared" si="6"/>
        <v>1.8253630317654768</v>
      </c>
      <c r="L13" s="31">
        <f t="shared" si="4"/>
        <v>1.3791937207555733</v>
      </c>
    </row>
    <row r="14" spans="1:12" x14ac:dyDescent="0.2">
      <c r="A14" s="10" t="str">
        <f>'Occ T2'!A12</f>
        <v>23 Teaching and other educational professionals</v>
      </c>
      <c r="B14" s="10">
        <f>'Occ T2'!B12</f>
        <v>18.22963231220751</v>
      </c>
      <c r="C14" s="10">
        <f>'Occ T2'!C12</f>
        <v>19.218124978221674</v>
      </c>
      <c r="D14" s="10">
        <f>'Occ T2'!D12</f>
        <v>20.318777354137104</v>
      </c>
      <c r="E14" s="10">
        <f>'Occ T2'!E12</f>
        <v>20.081589559406645</v>
      </c>
      <c r="F14" s="10">
        <f>'Occ T2'!F12</f>
        <v>21.754663522860774</v>
      </c>
      <c r="H14" s="11">
        <f t="shared" si="6"/>
        <v>0.98849266601416375</v>
      </c>
      <c r="I14" s="31">
        <f t="shared" si="5"/>
        <v>1.1006523759154305</v>
      </c>
      <c r="J14" s="11">
        <f t="shared" si="6"/>
        <v>-0.2371877947304597</v>
      </c>
      <c r="K14" s="11">
        <f t="shared" si="6"/>
        <v>1.6730739634541294</v>
      </c>
      <c r="L14" s="31">
        <f t="shared" si="4"/>
        <v>1.4358861687236697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23.754284681152903</v>
      </c>
      <c r="C15" s="10">
        <f>'Occ T2'!C13</f>
        <v>27.907303981014678</v>
      </c>
      <c r="D15" s="10">
        <f>'Occ T2'!D13</f>
        <v>30.62125342434862</v>
      </c>
      <c r="E15" s="10">
        <f>'Occ T2'!E13</f>
        <v>32.20664141646332</v>
      </c>
      <c r="F15" s="10">
        <f>'Occ T2'!F13</f>
        <v>36.231479706375517</v>
      </c>
      <c r="H15" s="11">
        <f t="shared" ref="H15" si="7">C15-B15</f>
        <v>4.153019299861775</v>
      </c>
      <c r="I15" s="31">
        <f t="shared" si="5"/>
        <v>2.7139494433339415</v>
      </c>
      <c r="J15" s="11">
        <f t="shared" ref="J15" si="8">E15-D15</f>
        <v>1.5853879921147005</v>
      </c>
      <c r="K15" s="11">
        <f t="shared" ref="K15" si="9">F15-E15</f>
        <v>4.0248382899121964</v>
      </c>
      <c r="L15" s="31">
        <f t="shared" si="4"/>
        <v>5.6102262820268969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59.049217574016666</v>
      </c>
      <c r="C17" s="31">
        <f>'Occ T1'!C10</f>
        <v>62.985999715506935</v>
      </c>
      <c r="D17" s="31">
        <f>'Occ T1'!D10</f>
        <v>65.026177464085777</v>
      </c>
      <c r="E17" s="31">
        <f>'Occ T1'!E10</f>
        <v>69.4621762762944</v>
      </c>
      <c r="F17" s="31">
        <f>'Occ T1'!F10</f>
        <v>76.598741933361509</v>
      </c>
      <c r="H17" s="31">
        <f t="shared" ref="H17:K21" si="10">C17-B17</f>
        <v>3.9367821414902693</v>
      </c>
      <c r="I17" s="31">
        <f t="shared" si="5"/>
        <v>2.0401777485788415</v>
      </c>
      <c r="J17" s="31">
        <f t="shared" si="10"/>
        <v>4.4359988122086236</v>
      </c>
      <c r="K17" s="31">
        <f t="shared" si="10"/>
        <v>7.1365656570671092</v>
      </c>
      <c r="L17" s="31">
        <f t="shared" si="4"/>
        <v>11.572564469275733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7.6432081981617772</v>
      </c>
      <c r="C18" s="10">
        <f>'Occ T2'!C14</f>
        <v>8.8206369814915799</v>
      </c>
      <c r="D18" s="10">
        <f>'Occ T2'!D14</f>
        <v>9.5375120508186075</v>
      </c>
      <c r="E18" s="10">
        <f>'Occ T2'!E14</f>
        <v>8.9305359112826252</v>
      </c>
      <c r="F18" s="10">
        <f>'Occ T2'!F14</f>
        <v>9.5563319275671947</v>
      </c>
      <c r="H18" s="11">
        <f t="shared" si="10"/>
        <v>1.1774287833298027</v>
      </c>
      <c r="I18" s="31">
        <f t="shared" si="5"/>
        <v>0.7168750693270276</v>
      </c>
      <c r="J18" s="11">
        <f t="shared" si="10"/>
        <v>-0.60697613953598228</v>
      </c>
      <c r="K18" s="11">
        <f t="shared" si="10"/>
        <v>0.62579601628456949</v>
      </c>
      <c r="L18" s="31">
        <f t="shared" si="4"/>
        <v>1.8819876748587205E-2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9.3018263614397778</v>
      </c>
      <c r="C19" s="10">
        <f>'Occ T2'!C15</f>
        <v>10.601860875692479</v>
      </c>
      <c r="D19" s="10">
        <f>'Occ T2'!D15</f>
        <v>10.663936578042744</v>
      </c>
      <c r="E19" s="10">
        <f>'Occ T2'!E15</f>
        <v>17.037607736595334</v>
      </c>
      <c r="F19" s="10">
        <f>'Occ T2'!F15</f>
        <v>20.144561936226697</v>
      </c>
      <c r="H19" s="11">
        <f t="shared" si="10"/>
        <v>1.300034514252701</v>
      </c>
      <c r="I19" s="31">
        <f t="shared" si="5"/>
        <v>6.2075702350265161E-2</v>
      </c>
      <c r="J19" s="11">
        <f t="shared" si="10"/>
        <v>6.3736711585525896</v>
      </c>
      <c r="K19" s="11">
        <f t="shared" si="10"/>
        <v>3.1069541996313639</v>
      </c>
      <c r="L19" s="31">
        <f t="shared" si="4"/>
        <v>9.4806253581839535</v>
      </c>
    </row>
    <row r="20" spans="1:12" x14ac:dyDescent="0.2">
      <c r="A20" s="10" t="str">
        <f>'Occ T2'!A16</f>
        <v>33 Protective service occupations</v>
      </c>
      <c r="B20" s="10">
        <f>'Occ T2'!B16</f>
        <v>5.0782263297945383</v>
      </c>
      <c r="C20" s="10">
        <f>'Occ T2'!C16</f>
        <v>5.0521785934724264</v>
      </c>
      <c r="D20" s="10">
        <f>'Occ T2'!D16</f>
        <v>5.3334689348621289</v>
      </c>
      <c r="E20" s="10">
        <f>'Occ T2'!E16</f>
        <v>4.6486783156835241</v>
      </c>
      <c r="F20" s="10">
        <f>'Occ T2'!F16</f>
        <v>5.0938624458479103</v>
      </c>
      <c r="H20" s="11">
        <f t="shared" si="10"/>
        <v>-2.6047736322111881E-2</v>
      </c>
      <c r="I20" s="31">
        <f t="shared" si="5"/>
        <v>0.28129034138970255</v>
      </c>
      <c r="J20" s="11">
        <f t="shared" si="10"/>
        <v>-0.68479061917860484</v>
      </c>
      <c r="K20" s="11">
        <f t="shared" si="10"/>
        <v>0.44518413016438618</v>
      </c>
      <c r="L20" s="31">
        <f t="shared" si="4"/>
        <v>-0.23960648901421866</v>
      </c>
    </row>
    <row r="21" spans="1:12" x14ac:dyDescent="0.2">
      <c r="A21" s="10" t="str">
        <f>'Occ T2'!A17</f>
        <v>34 Culture, media and sports occupations</v>
      </c>
      <c r="B21" s="10">
        <f>'Occ T2'!B17</f>
        <v>8.8895200115601458</v>
      </c>
      <c r="C21" s="10">
        <f>'Occ T2'!C17</f>
        <v>9.361155220546431</v>
      </c>
      <c r="D21" s="10">
        <f>'Occ T2'!D17</f>
        <v>9.4172897862264406</v>
      </c>
      <c r="E21" s="10">
        <f>'Occ T2'!E17</f>
        <v>8.309208608013785</v>
      </c>
      <c r="F21" s="10">
        <f>'Occ T2'!F17</f>
        <v>9.2730936377788638</v>
      </c>
      <c r="H21" s="11">
        <f t="shared" si="10"/>
        <v>0.47163520898628519</v>
      </c>
      <c r="I21" s="31">
        <f t="shared" si="5"/>
        <v>5.6134565680009629E-2</v>
      </c>
      <c r="J21" s="11">
        <f t="shared" si="10"/>
        <v>-1.1080811782126556</v>
      </c>
      <c r="K21" s="11">
        <f t="shared" si="10"/>
        <v>0.96388502976507873</v>
      </c>
      <c r="L21" s="31">
        <f t="shared" si="4"/>
        <v>-0.14419614844757689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28.136436673060423</v>
      </c>
      <c r="C22" s="10">
        <f>'Occ T2'!C18</f>
        <v>29.150168044304014</v>
      </c>
      <c r="D22" s="10">
        <f>'Occ T2'!D18</f>
        <v>30.073970114135857</v>
      </c>
      <c r="E22" s="10">
        <f>'Occ T2'!E18</f>
        <v>30.536145704719129</v>
      </c>
      <c r="F22" s="10">
        <f>'Occ T2'!F18</f>
        <v>32.530891985940833</v>
      </c>
      <c r="H22" s="11">
        <f t="shared" ref="H22" si="11">C22-B22</f>
        <v>1.0137313712435905</v>
      </c>
      <c r="I22" s="31">
        <f t="shared" si="5"/>
        <v>0.92380206983184365</v>
      </c>
      <c r="J22" s="11">
        <f t="shared" ref="J22" si="12">E22-D22</f>
        <v>0.4621755905832714</v>
      </c>
      <c r="K22" s="11">
        <f t="shared" ref="K22" si="13">F22-E22</f>
        <v>1.9947462812217047</v>
      </c>
      <c r="L22" s="31">
        <f t="shared" si="4"/>
        <v>2.4569218718049761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62.694526927712019</v>
      </c>
      <c r="C24" s="31">
        <f>'Occ T1'!C11</f>
        <v>58.229882786668107</v>
      </c>
      <c r="D24" s="31">
        <f>'Occ T1'!D11</f>
        <v>60.039720453382678</v>
      </c>
      <c r="E24" s="31">
        <f>'Occ T1'!E11</f>
        <v>62.032865153960209</v>
      </c>
      <c r="F24" s="31">
        <f>'Occ T1'!F11</f>
        <v>59.031457891602678</v>
      </c>
      <c r="H24" s="31">
        <f t="shared" ref="H24:K26" si="14">C24-B24</f>
        <v>-4.4646441410439124</v>
      </c>
      <c r="I24" s="31">
        <f t="shared" si="5"/>
        <v>1.8098376667145715</v>
      </c>
      <c r="J24" s="31">
        <f t="shared" si="14"/>
        <v>1.9931447005775311</v>
      </c>
      <c r="K24" s="31">
        <f t="shared" si="14"/>
        <v>-3.0014072623575316</v>
      </c>
      <c r="L24" s="31">
        <f t="shared" si="4"/>
        <v>-1.0082625617800005</v>
      </c>
    </row>
    <row r="25" spans="1:12" x14ac:dyDescent="0.2">
      <c r="A25" t="str">
        <f>'Occ T2'!A19</f>
        <v>41 Administrative occupations</v>
      </c>
      <c r="B25" s="32">
        <f>'Occ T2'!B19</f>
        <v>51.088712997845128</v>
      </c>
      <c r="C25" s="32">
        <f>'Occ T2'!C19</f>
        <v>48.131937874706772</v>
      </c>
      <c r="D25" s="32">
        <f>'Occ T2'!D19</f>
        <v>50.182402693571809</v>
      </c>
      <c r="E25" s="32">
        <f>'Occ T2'!E19</f>
        <v>52.786453736996556</v>
      </c>
      <c r="F25" s="32">
        <f>'Occ T2'!F19</f>
        <v>52.897423600132029</v>
      </c>
      <c r="H25" s="11">
        <f t="shared" si="14"/>
        <v>-2.9567751231383568</v>
      </c>
      <c r="I25" s="31">
        <f t="shared" si="5"/>
        <v>2.0504648188650378</v>
      </c>
      <c r="J25" s="11">
        <f t="shared" si="14"/>
        <v>2.6040510434247466</v>
      </c>
      <c r="K25" s="11">
        <f t="shared" si="14"/>
        <v>0.11096986313547319</v>
      </c>
      <c r="L25" s="31">
        <f t="shared" si="4"/>
        <v>2.7150209065602198</v>
      </c>
    </row>
    <row r="26" spans="1:12" x14ac:dyDescent="0.2">
      <c r="A26" t="str">
        <f>'Occ T2'!A20</f>
        <v>42 Secretarial and related occupations</v>
      </c>
      <c r="B26" s="32">
        <f>'Occ T2'!B20</f>
        <v>11.605813929866894</v>
      </c>
      <c r="C26" s="32">
        <f>'Occ T2'!C20</f>
        <v>10.097944911961337</v>
      </c>
      <c r="D26" s="32">
        <f>'Occ T2'!D20</f>
        <v>9.8573177598108668</v>
      </c>
      <c r="E26" s="32">
        <f>'Occ T2'!E20</f>
        <v>9.2464114169636531</v>
      </c>
      <c r="F26" s="32">
        <f>'Occ T2'!F20</f>
        <v>6.1340342914706474</v>
      </c>
      <c r="H26" s="11">
        <f t="shared" si="14"/>
        <v>-1.5078690179055574</v>
      </c>
      <c r="I26" s="31">
        <f t="shared" si="5"/>
        <v>-0.24062715215046993</v>
      </c>
      <c r="J26" s="11">
        <f t="shared" si="14"/>
        <v>-0.61090634284721368</v>
      </c>
      <c r="K26" s="11">
        <f t="shared" si="14"/>
        <v>-3.1123771254930057</v>
      </c>
      <c r="L26" s="31">
        <f t="shared" si="4"/>
        <v>-3.7232834683402194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64.954401524171232</v>
      </c>
      <c r="C28" s="31">
        <f>'Occ T1'!C12</f>
        <v>67.150848293282678</v>
      </c>
      <c r="D28" s="31">
        <f>'Occ T1'!D12</f>
        <v>57.092850678560779</v>
      </c>
      <c r="E28" s="31">
        <f>'Occ T1'!E12</f>
        <v>56.436798638580292</v>
      </c>
      <c r="F28" s="31">
        <f>'Occ T1'!F12</f>
        <v>52.358520214322212</v>
      </c>
      <c r="H28" s="31">
        <f t="shared" ref="H28:K30" si="15">C28-B28</f>
        <v>2.1964467691114464</v>
      </c>
      <c r="I28" s="31">
        <f t="shared" si="5"/>
        <v>-10.057997614721899</v>
      </c>
      <c r="J28" s="31">
        <f t="shared" si="15"/>
        <v>-0.65605203998048722</v>
      </c>
      <c r="K28" s="31">
        <f t="shared" si="15"/>
        <v>-4.0782784242580803</v>
      </c>
      <c r="L28" s="31">
        <f t="shared" si="4"/>
        <v>-4.7343304642385675</v>
      </c>
    </row>
    <row r="29" spans="1:12" x14ac:dyDescent="0.2">
      <c r="A29" s="10" t="str">
        <f>'Occ T2'!A21</f>
        <v>51 Skilled agricultural and related trades</v>
      </c>
      <c r="B29" s="10">
        <f>'Occ T2'!B21</f>
        <v>7.230567679338896</v>
      </c>
      <c r="C29" s="10">
        <f>'Occ T2'!C21</f>
        <v>6.4294726491939258</v>
      </c>
      <c r="D29" s="10">
        <f>'Occ T2'!D21</f>
        <v>5.336381092452446</v>
      </c>
      <c r="E29" s="10">
        <f>'Occ T2'!E21</f>
        <v>5.2878216341106308</v>
      </c>
      <c r="F29" s="10">
        <f>'Occ T2'!F21</f>
        <v>5.6011414249519031</v>
      </c>
      <c r="H29" s="11">
        <f t="shared" si="15"/>
        <v>-0.80109503014497019</v>
      </c>
      <c r="I29" s="31">
        <f t="shared" si="5"/>
        <v>-1.0930915567414798</v>
      </c>
      <c r="J29" s="11">
        <f t="shared" si="15"/>
        <v>-4.8559458341815187E-2</v>
      </c>
      <c r="K29" s="11">
        <f t="shared" si="15"/>
        <v>0.31331979084127237</v>
      </c>
      <c r="L29" s="31">
        <f t="shared" si="4"/>
        <v>0.26476033249945718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27.547652177413493</v>
      </c>
      <c r="C30" s="10">
        <f>'Occ T2'!C22</f>
        <v>28.553503682824935</v>
      </c>
      <c r="D30" s="10">
        <f>'Occ T2'!D22</f>
        <v>23.792591703854672</v>
      </c>
      <c r="E30" s="10">
        <f>'Occ T2'!E22</f>
        <v>23.625170497737471</v>
      </c>
      <c r="F30" s="10">
        <f>'Occ T2'!F22</f>
        <v>21.991040611734011</v>
      </c>
      <c r="H30" s="11">
        <f t="shared" si="15"/>
        <v>1.0058515054114423</v>
      </c>
      <c r="I30" s="31">
        <f t="shared" si="5"/>
        <v>-4.7609119789702632</v>
      </c>
      <c r="J30" s="11">
        <f t="shared" si="15"/>
        <v>-0.16742120611720068</v>
      </c>
      <c r="K30" s="11">
        <f t="shared" si="15"/>
        <v>-1.6341298860034605</v>
      </c>
      <c r="L30" s="31">
        <f t="shared" si="4"/>
        <v>-1.8015510921206612</v>
      </c>
    </row>
    <row r="31" spans="1:12" x14ac:dyDescent="0.2">
      <c r="A31" s="10" t="str">
        <f>'Occ T2'!A23</f>
        <v>53 Skilled construction and building trades</v>
      </c>
      <c r="B31" s="10">
        <f>'Occ T2'!B23</f>
        <v>19.366548017371699</v>
      </c>
      <c r="C31" s="10">
        <f>'Occ T2'!C23</f>
        <v>23.077106477717106</v>
      </c>
      <c r="D31" s="10">
        <f>'Occ T2'!D23</f>
        <v>18.850713822057923</v>
      </c>
      <c r="E31" s="10">
        <f>'Occ T2'!E23</f>
        <v>18.240633954463547</v>
      </c>
      <c r="F31" s="10">
        <f>'Occ T2'!F23</f>
        <v>15.702250523363501</v>
      </c>
      <c r="H31" s="11">
        <f t="shared" ref="H31:H32" si="16">C31-B31</f>
        <v>3.7105584603454069</v>
      </c>
      <c r="I31" s="31">
        <f t="shared" si="5"/>
        <v>-4.2263926556591827</v>
      </c>
      <c r="J31" s="11">
        <f t="shared" ref="J31:J32" si="17">E31-D31</f>
        <v>-0.61007986759437571</v>
      </c>
      <c r="K31" s="11">
        <f t="shared" ref="K31:K32" si="18">F31-E31</f>
        <v>-2.5383834311000459</v>
      </c>
      <c r="L31" s="31">
        <f t="shared" si="4"/>
        <v>-3.1484632986944217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10.809633650047139</v>
      </c>
      <c r="C32" s="10">
        <f>'Occ T2'!C24</f>
        <v>9.0907654835467024</v>
      </c>
      <c r="D32" s="10">
        <f>'Occ T2'!D24</f>
        <v>9.1131640601957393</v>
      </c>
      <c r="E32" s="10">
        <f>'Occ T2'!E24</f>
        <v>9.2831725522686455</v>
      </c>
      <c r="F32" s="10">
        <f>'Occ T2'!F24</f>
        <v>9.0640876542727966</v>
      </c>
      <c r="H32" s="11">
        <f t="shared" si="16"/>
        <v>-1.7188681665004371</v>
      </c>
      <c r="I32" s="31">
        <f t="shared" si="5"/>
        <v>2.2398576649036883E-2</v>
      </c>
      <c r="J32" s="11">
        <f t="shared" si="17"/>
        <v>0.17000849207290614</v>
      </c>
      <c r="K32" s="11">
        <f t="shared" si="18"/>
        <v>-0.21908489799584885</v>
      </c>
      <c r="L32" s="31">
        <f t="shared" si="4"/>
        <v>-4.9076405922942712E-2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51.443779974784952</v>
      </c>
      <c r="C34" s="31">
        <f>'Occ T1'!C13</f>
        <v>51.526374503347718</v>
      </c>
      <c r="D34" s="31">
        <f>'Occ T1'!D13</f>
        <v>49.242217415212679</v>
      </c>
      <c r="E34" s="31">
        <f>'Occ T1'!E13</f>
        <v>50.041712375363424</v>
      </c>
      <c r="F34" s="31">
        <f>'Occ T1'!F13</f>
        <v>53.416602970416442</v>
      </c>
      <c r="H34" s="31">
        <f t="shared" ref="H34:K36" si="19">C34-B34</f>
        <v>8.259452856276539E-2</v>
      </c>
      <c r="I34" s="31">
        <f t="shared" si="5"/>
        <v>-2.2841570881350393</v>
      </c>
      <c r="J34" s="31">
        <f t="shared" si="19"/>
        <v>0.79949496015074573</v>
      </c>
      <c r="K34" s="31">
        <f t="shared" si="19"/>
        <v>3.3748905950530173</v>
      </c>
      <c r="L34" s="31">
        <f t="shared" si="4"/>
        <v>4.174385555203763</v>
      </c>
    </row>
    <row r="35" spans="1:12" x14ac:dyDescent="0.2">
      <c r="A35" s="10" t="str">
        <f>'Occ T2'!A25</f>
        <v>61 Caring personal service occupations</v>
      </c>
      <c r="B35" s="10">
        <f>'Occ T2'!B25</f>
        <v>38.989033399837062</v>
      </c>
      <c r="C35" s="10">
        <f>'Occ T2'!C25</f>
        <v>39.714933248923202</v>
      </c>
      <c r="D35" s="10">
        <f>'Occ T2'!D25</f>
        <v>38.336332264585678</v>
      </c>
      <c r="E35" s="10">
        <f>'Occ T2'!E25</f>
        <v>39.908485143992628</v>
      </c>
      <c r="F35" s="10">
        <f>'Occ T2'!F25</f>
        <v>43.134059401684709</v>
      </c>
      <c r="G35" s="10"/>
      <c r="H35" s="11">
        <f t="shared" si="19"/>
        <v>0.72589984908614014</v>
      </c>
      <c r="I35" s="31">
        <f t="shared" si="5"/>
        <v>-1.378600984337524</v>
      </c>
      <c r="J35" s="11">
        <f t="shared" si="19"/>
        <v>1.5721528794069499</v>
      </c>
      <c r="K35" s="11">
        <f t="shared" si="19"/>
        <v>3.2255742576920809</v>
      </c>
      <c r="L35" s="31">
        <f t="shared" si="4"/>
        <v>4.7977271370990309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11.949061991474721</v>
      </c>
      <c r="C36" s="10">
        <f>'Occ T2'!C26</f>
        <v>11.391664035312639</v>
      </c>
      <c r="D36" s="10">
        <f>'Occ T2'!D26</f>
        <v>10.39300379749103</v>
      </c>
      <c r="E36" s="10">
        <f>'Occ T2'!E26</f>
        <v>9.7449827943050007</v>
      </c>
      <c r="F36" s="10">
        <f>'Occ T2'!F26</f>
        <v>9.8509672395937073</v>
      </c>
      <c r="G36" s="10"/>
      <c r="H36" s="11">
        <f t="shared" si="19"/>
        <v>-0.55739795616208276</v>
      </c>
      <c r="I36" s="31">
        <f t="shared" si="5"/>
        <v>-0.99866023782160873</v>
      </c>
      <c r="J36" s="11">
        <f t="shared" si="19"/>
        <v>-0.64802100318602918</v>
      </c>
      <c r="K36" s="11">
        <f t="shared" si="19"/>
        <v>0.10598444528870665</v>
      </c>
      <c r="L36" s="31">
        <f t="shared" si="4"/>
        <v>-0.54203655789732252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0.50568458347317136</v>
      </c>
      <c r="C37" s="10">
        <f>'Occ T2'!C27</f>
        <v>0.41977721911187682</v>
      </c>
      <c r="D37" s="10">
        <f>'Occ T2'!D27</f>
        <v>0.51288135313596994</v>
      </c>
      <c r="E37" s="10">
        <f>'Occ T2'!E27</f>
        <v>0.38824443706579403</v>
      </c>
      <c r="F37" s="10">
        <f>'Occ T2'!F27</f>
        <v>0.43157632913802796</v>
      </c>
      <c r="G37" s="10"/>
      <c r="H37" s="11">
        <f t="shared" ref="H37" si="20">C37-B37</f>
        <v>-8.5907364361294536E-2</v>
      </c>
      <c r="I37" s="31">
        <f t="shared" ref="I37" si="21">D37-C37</f>
        <v>9.3104134024093121E-2</v>
      </c>
      <c r="J37" s="11">
        <f t="shared" ref="J37" si="22">E37-D37</f>
        <v>-0.12463691607017591</v>
      </c>
      <c r="K37" s="11">
        <f t="shared" ref="K37" si="23">F37-E37</f>
        <v>4.3331892072233924E-2</v>
      </c>
      <c r="L37" s="31">
        <f t="shared" ref="L37" si="24">F37-D37</f>
        <v>-8.1305023997941983E-2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44.035888119336498</v>
      </c>
      <c r="C39" s="31">
        <f>'Occ T1'!C14</f>
        <v>40.978767572101809</v>
      </c>
      <c r="D39" s="31">
        <f>'Occ T1'!D14</f>
        <v>40.494466875590831</v>
      </c>
      <c r="E39" s="31">
        <f>'Occ T1'!E14</f>
        <v>41.179394472258551</v>
      </c>
      <c r="F39" s="31">
        <f>'Occ T1'!F14</f>
        <v>41.707586579292126</v>
      </c>
      <c r="H39" s="31">
        <f>C39-B39</f>
        <v>-3.057120547234689</v>
      </c>
      <c r="I39" s="31">
        <f t="shared" si="5"/>
        <v>-0.48430069651097796</v>
      </c>
      <c r="J39" s="31">
        <f>E39-D39</f>
        <v>0.68492759666771974</v>
      </c>
      <c r="K39" s="31">
        <f>F39-E39</f>
        <v>0.52819210703357555</v>
      </c>
      <c r="L39" s="31">
        <f t="shared" si="4"/>
        <v>1.2131197037012953</v>
      </c>
    </row>
    <row r="40" spans="1:12" s="30" customFormat="1" x14ac:dyDescent="0.2">
      <c r="A40" s="126" t="str">
        <f>'Occ T2'!A28</f>
        <v>71 Sales occupations</v>
      </c>
      <c r="B40" s="126">
        <f>'Occ T2'!B28</f>
        <v>34.804749473946991</v>
      </c>
      <c r="C40" s="126">
        <f>'Occ T2'!C28</f>
        <v>31.457706683829862</v>
      </c>
      <c r="D40" s="126">
        <f>'Occ T2'!D28</f>
        <v>30.803748685893915</v>
      </c>
      <c r="E40" s="126">
        <f>'Occ T2'!E28</f>
        <v>30.094283266708715</v>
      </c>
      <c r="F40" s="126">
        <f>'Occ T2'!F28</f>
        <v>29.128013197440762</v>
      </c>
      <c r="G40"/>
      <c r="H40" s="11">
        <f>C40-B40</f>
        <v>-3.3470427901171291</v>
      </c>
      <c r="I40" s="31">
        <f t="shared" si="5"/>
        <v>-0.65395799793594733</v>
      </c>
      <c r="J40" s="11">
        <f t="shared" ref="J40" si="25">E40-D40</f>
        <v>-0.70946541918520012</v>
      </c>
      <c r="K40" s="11">
        <f t="shared" ref="K40" si="26">F40-E40</f>
        <v>-0.96627006926795289</v>
      </c>
      <c r="L40" s="31">
        <f t="shared" si="4"/>
        <v>-1.675735488453153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9.231138645389505</v>
      </c>
      <c r="C41" s="126">
        <f>'Occ T2'!C29</f>
        <v>9.5210608882719487</v>
      </c>
      <c r="D41" s="126">
        <f>'Occ T2'!D29</f>
        <v>9.6907181896969146</v>
      </c>
      <c r="E41" s="126">
        <f>'Occ T2'!E29</f>
        <v>11.08511120554984</v>
      </c>
      <c r="F41" s="126">
        <f>'Occ T2'!F29</f>
        <v>12.579573381851366</v>
      </c>
      <c r="G41"/>
      <c r="H41" s="11">
        <f t="shared" ref="H41" si="27">C41-B41</f>
        <v>0.28992224288244373</v>
      </c>
      <c r="I41" s="31">
        <f t="shared" si="5"/>
        <v>0.16965730142496582</v>
      </c>
      <c r="J41" s="11">
        <f t="shared" ref="J41" si="28">E41-D41</f>
        <v>1.3943930158529252</v>
      </c>
      <c r="K41" s="11">
        <f t="shared" ref="K41" si="29">F41-E41</f>
        <v>1.4944621763015267</v>
      </c>
      <c r="L41" s="31">
        <f t="shared" si="4"/>
        <v>2.8888551921544519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47.161683683456204</v>
      </c>
      <c r="C43" s="31">
        <f>'Occ T1'!C15</f>
        <v>50.524034296524718</v>
      </c>
      <c r="D43" s="31">
        <f>'Occ T1'!D15</f>
        <v>44.144572202406238</v>
      </c>
      <c r="E43" s="31">
        <f>'Occ T1'!E15</f>
        <v>46.765091775166177</v>
      </c>
      <c r="F43" s="31">
        <f>'Occ T1'!F15</f>
        <v>45.975487152676919</v>
      </c>
      <c r="H43" s="31">
        <f t="shared" ref="H43:K45" si="30">C43-B43</f>
        <v>3.3623506130685143</v>
      </c>
      <c r="I43" s="31">
        <f t="shared" si="5"/>
        <v>-6.3794620941184803</v>
      </c>
      <c r="J43" s="31">
        <f t="shared" si="30"/>
        <v>2.6205195727599389</v>
      </c>
      <c r="K43" s="31">
        <f t="shared" si="30"/>
        <v>-0.78960462248925722</v>
      </c>
      <c r="L43" s="31">
        <f t="shared" si="4"/>
        <v>1.8309149502706816</v>
      </c>
    </row>
    <row r="44" spans="1:12" x14ac:dyDescent="0.2">
      <c r="A44" s="10" t="str">
        <f>'Occ T2'!A30</f>
        <v>81 Process, plant and machine operatives</v>
      </c>
      <c r="B44" s="10">
        <f>'Occ T2'!B30</f>
        <v>22.391983508485971</v>
      </c>
      <c r="C44" s="10">
        <f>'Occ T2'!C30</f>
        <v>21.484666437018372</v>
      </c>
      <c r="D44" s="10">
        <f>'Occ T2'!D30</f>
        <v>18.522521456434383</v>
      </c>
      <c r="E44" s="10">
        <f>'Occ T2'!E30</f>
        <v>19.502468093907105</v>
      </c>
      <c r="F44" s="10">
        <f>'Occ T2'!F30</f>
        <v>18.227597247765392</v>
      </c>
      <c r="H44" s="11">
        <f t="shared" si="30"/>
        <v>-0.90731707146759888</v>
      </c>
      <c r="I44" s="31">
        <f t="shared" si="5"/>
        <v>-2.9621449805839895</v>
      </c>
      <c r="J44" s="11">
        <f t="shared" si="30"/>
        <v>0.9799466374727217</v>
      </c>
      <c r="K44" s="11">
        <f t="shared" si="30"/>
        <v>-1.2748708461417131</v>
      </c>
      <c r="L44" s="31">
        <f t="shared" si="4"/>
        <v>-0.29492420866899138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24.769700174970229</v>
      </c>
      <c r="C45" s="10">
        <f>'Occ T2'!C31</f>
        <v>29.039367859506346</v>
      </c>
      <c r="D45" s="10">
        <f>'Occ T2'!D31</f>
        <v>25.622050745971858</v>
      </c>
      <c r="E45" s="10">
        <f>'Occ T2'!E31</f>
        <v>27.262623681259072</v>
      </c>
      <c r="F45" s="10">
        <f>'Occ T2'!F31</f>
        <v>27.747889904911531</v>
      </c>
      <c r="H45" s="11">
        <f t="shared" si="30"/>
        <v>4.2696676845361168</v>
      </c>
      <c r="I45" s="31">
        <f t="shared" si="5"/>
        <v>-3.4173171135344873</v>
      </c>
      <c r="J45" s="11">
        <f t="shared" si="30"/>
        <v>1.6405729352872136</v>
      </c>
      <c r="K45" s="11">
        <f t="shared" si="30"/>
        <v>0.48526622365245942</v>
      </c>
      <c r="L45" s="31">
        <f t="shared" si="4"/>
        <v>2.125839158939673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63.617977562903718</v>
      </c>
      <c r="C47" s="31">
        <f>'Occ T1'!C16</f>
        <v>59.542367524618143</v>
      </c>
      <c r="D47" s="31">
        <f>'Occ T1'!D16</f>
        <v>53.109469378182339</v>
      </c>
      <c r="E47" s="31">
        <f>'Occ T1'!E16</f>
        <v>56.063312379501554</v>
      </c>
      <c r="F47" s="31">
        <f>'Occ T1'!F16</f>
        <v>54.722080711270294</v>
      </c>
      <c r="H47" s="31">
        <f t="shared" ref="H47:K49" si="31">C47-B47</f>
        <v>-4.0756100382855749</v>
      </c>
      <c r="I47" s="31">
        <f t="shared" si="5"/>
        <v>-6.4328981464358037</v>
      </c>
      <c r="J47" s="31">
        <f t="shared" si="31"/>
        <v>2.9538430013192141</v>
      </c>
      <c r="K47" s="31">
        <f t="shared" si="31"/>
        <v>-1.3412316682312593</v>
      </c>
      <c r="L47" s="31">
        <f t="shared" si="4"/>
        <v>1.6126113330879548</v>
      </c>
    </row>
    <row r="48" spans="1:12" x14ac:dyDescent="0.2">
      <c r="A48" s="10" t="str">
        <f>'Occ T2'!A32</f>
        <v>91 Elementary trades and related occupations</v>
      </c>
      <c r="B48" s="10">
        <f>'Occ T2'!B32</f>
        <v>12.288763506461326</v>
      </c>
      <c r="C48" s="10">
        <f>'Occ T2'!C32</f>
        <v>11.065126090932619</v>
      </c>
      <c r="D48" s="10">
        <f>'Occ T2'!D32</f>
        <v>9.5556675296788178</v>
      </c>
      <c r="E48" s="10">
        <f>'Occ T2'!E32</f>
        <v>16.716811184484261</v>
      </c>
      <c r="F48" s="10">
        <f>'Occ T2'!F32</f>
        <v>18.604900835580825</v>
      </c>
      <c r="H48" s="11">
        <f t="shared" si="31"/>
        <v>-1.2236374155287066</v>
      </c>
      <c r="I48" s="31">
        <f t="shared" si="5"/>
        <v>-1.5094585612538012</v>
      </c>
      <c r="J48" s="11">
        <f t="shared" si="31"/>
        <v>7.1611436548054428</v>
      </c>
      <c r="K48" s="11">
        <f t="shared" si="31"/>
        <v>1.8880896510965641</v>
      </c>
      <c r="L48" s="31">
        <f t="shared" si="4"/>
        <v>9.0492333059020069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51.329214056442389</v>
      </c>
      <c r="C49" s="10">
        <f>'Occ T2'!C33</f>
        <v>48.477241433685528</v>
      </c>
      <c r="D49" s="10">
        <f>'Occ T2'!D33</f>
        <v>43.553801848503518</v>
      </c>
      <c r="E49" s="10">
        <f>'Occ T2'!E33</f>
        <v>39.346501195017296</v>
      </c>
      <c r="F49" s="10">
        <f>'Occ T2'!F33</f>
        <v>36.117179875689473</v>
      </c>
      <c r="H49" s="11">
        <f t="shared" si="31"/>
        <v>-2.8519726227568611</v>
      </c>
      <c r="I49" s="31">
        <f t="shared" si="5"/>
        <v>-4.9234395851820096</v>
      </c>
      <c r="J49" s="11">
        <f t="shared" si="31"/>
        <v>-4.2073006534862216</v>
      </c>
      <c r="K49" s="11">
        <f t="shared" si="31"/>
        <v>-3.2293213193278234</v>
      </c>
      <c r="L49" s="31">
        <f t="shared" si="4"/>
        <v>-7.436621972814045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526.58100000000013</v>
      </c>
      <c r="C51" s="34">
        <f>'Occ T1'!C18</f>
        <v>543.274</v>
      </c>
      <c r="D51" s="34">
        <f>'Occ T1'!D18</f>
        <v>528.02700000000016</v>
      </c>
      <c r="E51" s="34">
        <f>'Occ T1'!E18</f>
        <v>545.971</v>
      </c>
      <c r="F51" s="34">
        <f>'Occ T1'!F18</f>
        <v>565.89699999999971</v>
      </c>
      <c r="G51" s="24"/>
      <c r="H51" s="34">
        <f>C51-B51</f>
        <v>16.69299999999987</v>
      </c>
      <c r="I51" s="205">
        <f>D51-C51</f>
        <v>-15.246999999999844</v>
      </c>
      <c r="J51" s="34">
        <f>E51-D51</f>
        <v>17.943999999999846</v>
      </c>
      <c r="K51" s="34">
        <f>F51-E51</f>
        <v>19.925999999999704</v>
      </c>
      <c r="L51" s="205">
        <f>F51-D51</f>
        <v>37.86999999999955</v>
      </c>
    </row>
    <row r="53" spans="1:12" ht="15.75" x14ac:dyDescent="0.25">
      <c r="A53" s="19" t="str">
        <f>CONCATENATE(A1," (Continued)")</f>
        <v>Occupation Table 3  Employment Change by Occupation in Occupation Group (SOC 2020), 2015-2035, Stoke-on-Trent and Staffordshire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2.9609019323285635</v>
      </c>
      <c r="C59" s="44">
        <f>IF(AND(D$5-C$5 &lt;&gt; 0,D7 &lt;&gt; 0,C7 &lt;&gt; 0),(EXP(LN(D7/C7)/(D$5-C$5))-1)*100,0)</f>
        <v>3.0639405874555825</v>
      </c>
      <c r="D59" s="44">
        <f>IF(AND(E$5-D$5 &lt;&gt; 0,E7 &lt;&gt; 0,D7 &lt;&gt; 0),(EXP(LN(E7/D7)/(E$5-D$5))-1)*100,0)</f>
        <v>-1.0272075385337809</v>
      </c>
      <c r="E59" s="44">
        <f>IF(AND(F$5-E$5 &lt;&gt; 0,F7 &lt;&gt; 0,E7 &lt;&gt; 0),(EXP(LN(F7/E7)/(F$5-E$5))-1)*100,0)</f>
        <v>1.0646945876953362</v>
      </c>
      <c r="F59" s="44">
        <f>IF(AND(F$5-D$5 &lt;&gt; 0,F7 &lt;&gt; 0,D7 &lt;&gt; 0),(EXP(LN(F7/D7)/(F$5-D$5))-1)*100,0)</f>
        <v>0.36252672050565149</v>
      </c>
      <c r="H59" s="44">
        <f>(B7/B$51)*100</f>
        <v>8.4491033891428291</v>
      </c>
      <c r="I59" s="44">
        <f>(C7/C$51)*100</f>
        <v>9.2033564245466373</v>
      </c>
      <c r="J59" s="44">
        <f>(D7/D$51)*100</f>
        <v>9.7592350006078501</v>
      </c>
      <c r="K59" s="44">
        <f>(E7/E$51)*100</f>
        <v>8.9635789894560496</v>
      </c>
      <c r="L59" s="44">
        <f>(F7/F$51)*100</f>
        <v>9.6140928635476577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4.0516067465757422</v>
      </c>
      <c r="C60" s="44">
        <f t="shared" si="32"/>
        <v>2.689547842987472</v>
      </c>
      <c r="D60" s="44">
        <f t="shared" si="32"/>
        <v>-1.8140907791740601</v>
      </c>
      <c r="E60" s="44">
        <f t="shared" si="32"/>
        <v>0.94264406333195438</v>
      </c>
      <c r="F60" s="44">
        <f>IF(AND(F$5-D$5 &lt;&gt; 0,F8 &lt;&gt; 0,D8 &lt;&gt; 0),(EXP(LN(F8/D8)/(F$5-D$5))-1)*100,0)</f>
        <v>1.523804178278354E-2</v>
      </c>
      <c r="H60" s="44">
        <f t="shared" ref="H60:L60" si="33">(B8/B$51)*100</f>
        <v>5.7932185138706975</v>
      </c>
      <c r="I60" s="44">
        <f t="shared" si="33"/>
        <v>6.5820524295846452</v>
      </c>
      <c r="J60" s="44">
        <f t="shared" si="33"/>
        <v>6.9542511311666511</v>
      </c>
      <c r="K60" s="44">
        <f t="shared" si="33"/>
        <v>6.1373763506197392</v>
      </c>
      <c r="L60" s="44">
        <f t="shared" si="33"/>
        <v>6.5037180052849104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0.45359180882205141</v>
      </c>
      <c r="C61" s="44">
        <f>IF(AND(D$5-C$5 &lt;&gt; 0,D9 &lt;&gt; 0,C9 &lt;&gt; 0),(EXP(LN(D9/C9)/(D$5-C$5))-1)*100,0)</f>
        <v>4.0040347841155066</v>
      </c>
      <c r="D61" s="44">
        <f t="shared" si="34"/>
        <v>0.82245655448145438</v>
      </c>
      <c r="E61" s="44">
        <f t="shared" si="34"/>
        <v>1.3252596158623398</v>
      </c>
      <c r="F61" s="44">
        <f>IF(AND(F$5-D$5 &lt;&gt; 0,F9 &lt;&gt; 0,D9 &lt;&gt; 0),(EXP(LN(F9/D9)/(F$5-D$5))-1)*100,0)</f>
        <v>1.1573806015581667</v>
      </c>
      <c r="H61" s="44">
        <f t="shared" ref="H61:L61" si="35">(B9/B$51)*100</f>
        <v>2.6558848752721307</v>
      </c>
      <c r="I61" s="44">
        <f t="shared" si="35"/>
        <v>2.6213039949619916</v>
      </c>
      <c r="J61" s="44">
        <f t="shared" si="35"/>
        <v>2.8049838694411986</v>
      </c>
      <c r="K61" s="44">
        <f t="shared" si="35"/>
        <v>2.8262026388363117</v>
      </c>
      <c r="L61" s="44">
        <f t="shared" si="35"/>
        <v>3.1103748582627482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3.5139334902229535</v>
      </c>
      <c r="C63" s="44">
        <f t="shared" si="36"/>
        <v>4.8954748759749034</v>
      </c>
      <c r="D63" s="44">
        <f t="shared" si="36"/>
        <v>1.3960138884925755</v>
      </c>
      <c r="E63" s="44">
        <f t="shared" si="36"/>
        <v>1.0470016980345775</v>
      </c>
      <c r="F63" s="44">
        <f>IF(AND(F$5-D$5 &lt;&gt; 0,F11 &lt;&gt; 0,D11 &lt;&gt; 0),(EXP(LN(F11/D11)/(F$5-D$5))-1)*100,0)</f>
        <v>1.1632054097505451</v>
      </c>
      <c r="H63" s="44">
        <f>(B11/B$51)*100</f>
        <v>16.926579484644634</v>
      </c>
      <c r="I63" s="44">
        <f>(C11/C$51)*100</f>
        <v>18.836955703026163</v>
      </c>
      <c r="J63" s="44">
        <f>(D11/D$51)*100</f>
        <v>20.329666804144324</v>
      </c>
      <c r="K63" s="44">
        <f>(E11/E$51)*100</f>
        <v>21.072750582787798</v>
      </c>
      <c r="L63" s="44">
        <f>(F11/F$51)*100</f>
        <v>22.562526299843846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3.8017235769154833</v>
      </c>
      <c r="C64" s="44">
        <f t="shared" si="36"/>
        <v>5.3946011289347728</v>
      </c>
      <c r="D64" s="49">
        <f t="shared" si="36"/>
        <v>4.1381682304940881</v>
      </c>
      <c r="E64" s="49">
        <f t="shared" si="36"/>
        <v>1.2988269870974234</v>
      </c>
      <c r="F64" s="44">
        <f>IF(AND(F$5-D$5 &lt;&gt; 0,F12 &lt;&gt; 0,D12 &lt;&gt; 0),(EXP(LN(F12/D12)/(F$5-D$5))-1)*100,0)</f>
        <v>2.2365664768256854</v>
      </c>
      <c r="H64" s="40">
        <f t="shared" ref="H64:L67" si="37">(B12/B$11)*100</f>
        <v>27.753274066798639</v>
      </c>
      <c r="I64" s="40">
        <f t="shared" si="37"/>
        <v>28.063202881546733</v>
      </c>
      <c r="J64" s="40">
        <f t="shared" si="37"/>
        <v>28.19673658561624</v>
      </c>
      <c r="K64" s="40">
        <f t="shared" si="37"/>
        <v>32.221377818963838</v>
      </c>
      <c r="L64" s="40">
        <f t="shared" si="37"/>
        <v>33.033451710005437</v>
      </c>
    </row>
    <row r="65" spans="1:12" x14ac:dyDescent="0.2">
      <c r="A65" t="str">
        <f>A13</f>
        <v>22 Health professionals</v>
      </c>
      <c r="B65" s="49">
        <f t="shared" si="36"/>
        <v>4.2708084816973635</v>
      </c>
      <c r="C65" s="44">
        <f t="shared" si="36"/>
        <v>-1.3363332361686742</v>
      </c>
      <c r="D65" s="49">
        <f t="shared" si="36"/>
        <v>-0.34375040351480868</v>
      </c>
      <c r="E65" s="49">
        <f t="shared" si="36"/>
        <v>0.68874081395779996</v>
      </c>
      <c r="F65" s="44">
        <f>IF(AND(F$5-D$5 &lt;&gt; 0,F13 &lt;&gt; 0,D13 &lt;&gt; 0),(EXP(LN(F13/D13)/(F$5-D$5))-1)*100,0)</f>
        <v>0.34339394242814958</v>
      </c>
      <c r="H65" s="40">
        <f t="shared" si="37"/>
        <v>25.143726309315117</v>
      </c>
      <c r="I65" s="40">
        <f t="shared" si="37"/>
        <v>25.887216555335353</v>
      </c>
      <c r="J65" s="40">
        <f t="shared" si="37"/>
        <v>24.349264929480178</v>
      </c>
      <c r="K65" s="40">
        <f t="shared" si="37"/>
        <v>22.330792689457571</v>
      </c>
      <c r="L65" s="40">
        <f t="shared" si="37"/>
        <v>21.55157042511232</v>
      </c>
    </row>
    <row r="66" spans="1:12" x14ac:dyDescent="0.2">
      <c r="A66" t="str">
        <f>A14</f>
        <v>23 Teaching and other educational professionals</v>
      </c>
      <c r="B66" s="49">
        <f t="shared" si="36"/>
        <v>1.3288878592859321</v>
      </c>
      <c r="C66" s="44">
        <f t="shared" si="36"/>
        <v>5.7271579676097861</v>
      </c>
      <c r="D66" s="49">
        <f t="shared" si="36"/>
        <v>-0.23456443277496408</v>
      </c>
      <c r="E66" s="49">
        <f t="shared" si="36"/>
        <v>0.80345749816730372</v>
      </c>
      <c r="F66" s="44">
        <f>IF(AND(F$5-D$5 &lt;&gt; 0,F14 &lt;&gt; 0,D14 &lt;&gt; 0),(EXP(LN(F14/D14)/(F$5-D$5))-1)*100,0)</f>
        <v>0.45625567823475155</v>
      </c>
      <c r="H66" s="40">
        <f t="shared" si="37"/>
        <v>20.452364272759255</v>
      </c>
      <c r="I66" s="40">
        <f t="shared" si="37"/>
        <v>18.779385440124134</v>
      </c>
      <c r="J66" s="40">
        <f t="shared" si="37"/>
        <v>18.92828125627171</v>
      </c>
      <c r="K66" s="40">
        <f t="shared" si="37"/>
        <v>17.454494848696559</v>
      </c>
      <c r="L66" s="40">
        <f t="shared" si="37"/>
        <v>17.038338943200227</v>
      </c>
    </row>
    <row r="67" spans="1:12" x14ac:dyDescent="0.2">
      <c r="A67" t="str">
        <f>A15</f>
        <v>24 Business, media and public service professionals</v>
      </c>
      <c r="B67" s="49">
        <f t="shared" si="36"/>
        <v>4.1103679818496275</v>
      </c>
      <c r="C67" s="44">
        <f t="shared" si="36"/>
        <v>9.7248714715697293</v>
      </c>
      <c r="D67" s="49">
        <f t="shared" si="36"/>
        <v>1.0146805678077131</v>
      </c>
      <c r="E67" s="49">
        <f t="shared" si="36"/>
        <v>1.1845170885056655</v>
      </c>
      <c r="F67" s="44">
        <f>IF(AND(F$5-D$5 &lt;&gt; 0,F15 &lt;&gt; 0,D15 &lt;&gt; 0),(EXP(LN(F15/D15)/(F$5-D$5))-1)*100,0)</f>
        <v>1.1278732111750012</v>
      </c>
      <c r="H67" s="40">
        <f t="shared" si="37"/>
        <v>26.650635351126979</v>
      </c>
      <c r="I67" s="40">
        <f t="shared" si="37"/>
        <v>27.270195122993769</v>
      </c>
      <c r="J67" s="40">
        <f t="shared" si="37"/>
        <v>28.525717228631869</v>
      </c>
      <c r="K67" s="40">
        <f t="shared" si="37"/>
        <v>27.993334642882033</v>
      </c>
      <c r="L67" s="40">
        <f t="shared" si="37"/>
        <v>28.376638921682002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1.6266172505256193</v>
      </c>
      <c r="C69" s="44">
        <f t="shared" si="39"/>
        <v>3.2390971926997247</v>
      </c>
      <c r="D69" s="44">
        <f t="shared" si="39"/>
        <v>1.3285976387104936</v>
      </c>
      <c r="E69" s="44">
        <f t="shared" si="39"/>
        <v>0.98278062510757103</v>
      </c>
      <c r="F69" s="44">
        <f t="shared" ref="F69:F74" si="40">IF(AND(F$5-D$5 &lt;&gt; 0,F17 &lt;&gt; 0,D17 &lt;&gt; 0),(EXP(LN(F17/D17)/(F$5-D$5))-1)*100,0)</f>
        <v>1.0979216288072857</v>
      </c>
      <c r="H69" s="44">
        <f>(B17/B$51)*100</f>
        <v>11.213700755252592</v>
      </c>
      <c r="I69" s="44">
        <f>(C17/C$51)*100</f>
        <v>11.593781354437528</v>
      </c>
      <c r="J69" s="44">
        <f>(D17/D$51)*100</f>
        <v>12.314934172700593</v>
      </c>
      <c r="K69" s="44">
        <f>(E17/E$51)*100</f>
        <v>12.722686054075105</v>
      </c>
      <c r="L69" s="44">
        <f>(F17/F$51)*100</f>
        <v>13.535809861752501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3.6468397518625073</v>
      </c>
      <c r="C70" s="44">
        <f t="shared" si="39"/>
        <v>8.1272483022626787</v>
      </c>
      <c r="D70" s="49">
        <f t="shared" si="39"/>
        <v>-1.3065151069195591</v>
      </c>
      <c r="E70" s="49">
        <f t="shared" si="39"/>
        <v>0.67957428066456327</v>
      </c>
      <c r="F70" s="44">
        <f t="shared" si="40"/>
        <v>1.3142888409811704E-2</v>
      </c>
      <c r="H70" s="40">
        <f t="shared" ref="H70:L74" si="41">(B18/B$17)*100</f>
        <v>12.943792504246501</v>
      </c>
      <c r="I70" s="40">
        <f t="shared" si="41"/>
        <v>14.004123172343599</v>
      </c>
      <c r="J70" s="40">
        <f t="shared" si="41"/>
        <v>14.667188542777582</v>
      </c>
      <c r="K70" s="40">
        <f t="shared" si="41"/>
        <v>12.856688906147015</v>
      </c>
      <c r="L70" s="40">
        <f t="shared" si="41"/>
        <v>12.475834049442877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3.3245370676551644</v>
      </c>
      <c r="C71" s="44">
        <f t="shared" si="39"/>
        <v>0.58551704345215505</v>
      </c>
      <c r="D71" s="49">
        <f t="shared" si="39"/>
        <v>9.8242414538291634</v>
      </c>
      <c r="E71" s="49">
        <f t="shared" si="39"/>
        <v>1.6892212022182607</v>
      </c>
      <c r="F71" s="44">
        <f t="shared" si="40"/>
        <v>4.331636184978005</v>
      </c>
      <c r="H71" s="40">
        <f t="shared" si="41"/>
        <v>15.752666578147592</v>
      </c>
      <c r="I71" s="40">
        <f t="shared" si="41"/>
        <v>16.832091137044124</v>
      </c>
      <c r="J71" s="40">
        <f t="shared" si="41"/>
        <v>16.399451719167224</v>
      </c>
      <c r="K71" s="40">
        <f t="shared" si="41"/>
        <v>24.527892228464225</v>
      </c>
      <c r="L71" s="40">
        <f t="shared" si="41"/>
        <v>26.298815656465784</v>
      </c>
    </row>
    <row r="72" spans="1:12" x14ac:dyDescent="0.2">
      <c r="A72" t="str">
        <f t="shared" si="38"/>
        <v>33 Protective service occupations</v>
      </c>
      <c r="B72" s="49">
        <f t="shared" si="39"/>
        <v>-0.12847984485657715</v>
      </c>
      <c r="C72" s="44">
        <f t="shared" si="39"/>
        <v>5.5677038367792253</v>
      </c>
      <c r="D72" s="49">
        <f t="shared" si="39"/>
        <v>-2.7109539728130905</v>
      </c>
      <c r="E72" s="49">
        <f t="shared" si="39"/>
        <v>0.91872891215967201</v>
      </c>
      <c r="F72" s="44">
        <f t="shared" si="40"/>
        <v>-0.30596753245407671</v>
      </c>
      <c r="H72" s="40">
        <f t="shared" si="41"/>
        <v>8.5999891927934744</v>
      </c>
      <c r="I72" s="40">
        <f t="shared" si="41"/>
        <v>8.0211136066617001</v>
      </c>
      <c r="J72" s="40">
        <f t="shared" si="41"/>
        <v>8.2020336160891905</v>
      </c>
      <c r="K72" s="40">
        <f t="shared" si="41"/>
        <v>6.6923879510956157</v>
      </c>
      <c r="L72" s="40">
        <f t="shared" si="41"/>
        <v>6.6500601932593231</v>
      </c>
    </row>
    <row r="73" spans="1:12" x14ac:dyDescent="0.2">
      <c r="A73" t="str">
        <f t="shared" si="38"/>
        <v>34 Culture, media and sports occupations</v>
      </c>
      <c r="B73" s="49">
        <f t="shared" si="39"/>
        <v>1.300778662876767</v>
      </c>
      <c r="C73" s="44">
        <f t="shared" si="39"/>
        <v>0.59965425588501819</v>
      </c>
      <c r="D73" s="49">
        <f t="shared" si="39"/>
        <v>-2.4725777435854579</v>
      </c>
      <c r="E73" s="49">
        <f t="shared" si="39"/>
        <v>1.1035717101298248</v>
      </c>
      <c r="F73" s="44">
        <f t="shared" si="40"/>
        <v>-0.10281570214508706</v>
      </c>
      <c r="H73" s="40">
        <f t="shared" si="41"/>
        <v>15.054424726995514</v>
      </c>
      <c r="I73" s="40">
        <f t="shared" si="41"/>
        <v>14.862279336405845</v>
      </c>
      <c r="J73" s="40">
        <f t="shared" si="41"/>
        <v>14.482305670554982</v>
      </c>
      <c r="K73" s="40">
        <f t="shared" si="41"/>
        <v>11.962205985258624</v>
      </c>
      <c r="L73" s="40">
        <f t="shared" si="41"/>
        <v>12.106065196013484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0.88880821187768966</v>
      </c>
      <c r="C74" s="44">
        <f t="shared" si="39"/>
        <v>3.1691140456816536</v>
      </c>
      <c r="D74" s="49">
        <f t="shared" si="39"/>
        <v>0.30548705654895869</v>
      </c>
      <c r="E74" s="49">
        <f t="shared" si="39"/>
        <v>0.63479708549967206</v>
      </c>
      <c r="F74" s="44">
        <f t="shared" si="40"/>
        <v>0.5249071232217517</v>
      </c>
      <c r="H74" s="40">
        <f t="shared" si="41"/>
        <v>47.649126997816907</v>
      </c>
      <c r="I74" s="40">
        <f t="shared" si="41"/>
        <v>46.280392747544724</v>
      </c>
      <c r="J74" s="40">
        <f t="shared" si="41"/>
        <v>46.24902045141102</v>
      </c>
      <c r="K74" s="40">
        <f t="shared" si="41"/>
        <v>43.960824929034516</v>
      </c>
      <c r="L74" s="40">
        <f t="shared" si="41"/>
        <v>42.469224904818518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-1.8299365810617862</v>
      </c>
      <c r="C76" s="44">
        <f t="shared" si="42"/>
        <v>3.1080908634920634</v>
      </c>
      <c r="D76" s="44">
        <f t="shared" si="42"/>
        <v>0.65529727828614881</v>
      </c>
      <c r="E76" s="44">
        <f t="shared" si="42"/>
        <v>-0.49471066903166161</v>
      </c>
      <c r="F76" s="44">
        <f>IF(AND(F$5-D$5 &lt;&gt; 0,F24 &lt;&gt; 0,D24 &lt;&gt; 0),(EXP(LN(F24/D24)/(F$5-D$5))-1)*100,0)</f>
        <v>-0.11284204763495342</v>
      </c>
      <c r="H76" s="44">
        <f>(B24/B$51)*100</f>
        <v>11.905960702667207</v>
      </c>
      <c r="I76" s="44">
        <f>(C24/C$51)*100</f>
        <v>10.718326808694712</v>
      </c>
      <c r="J76" s="44">
        <f>(D24/D$51)*100</f>
        <v>11.370577726779626</v>
      </c>
      <c r="K76" s="44">
        <f>(E24/E$51)*100</f>
        <v>11.361934086968027</v>
      </c>
      <c r="L76" s="44">
        <f>(F24/F$51)*100</f>
        <v>10.43148450894822</v>
      </c>
    </row>
    <row r="77" spans="1:12" x14ac:dyDescent="0.2">
      <c r="A77" t="str">
        <f>A25</f>
        <v>41 Administrative occupations</v>
      </c>
      <c r="B77" s="49">
        <f t="shared" si="42"/>
        <v>-1.4793890596471737</v>
      </c>
      <c r="C77" s="44">
        <f t="shared" si="42"/>
        <v>4.260091966798929</v>
      </c>
      <c r="D77" s="49">
        <f t="shared" si="42"/>
        <v>1.0169396097987393</v>
      </c>
      <c r="E77" s="49">
        <f t="shared" si="42"/>
        <v>2.1002552056681445E-2</v>
      </c>
      <c r="F77" s="44">
        <f>IF(AND(F$5-D$5 &lt;&gt; 0,F25 &lt;&gt; 0,D25 &lt;&gt; 0),(EXP(LN(F25/D25)/(F$5-D$5))-1)*100,0)</f>
        <v>0.35188575720814796</v>
      </c>
      <c r="H77" s="40">
        <f t="shared" ref="H77:L78" si="43">(B25/B$24)*100</f>
        <v>81.488314054512898</v>
      </c>
      <c r="I77" s="40">
        <f t="shared" si="43"/>
        <v>82.658483189883242</v>
      </c>
      <c r="J77" s="40">
        <f t="shared" si="43"/>
        <v>83.582005903134586</v>
      </c>
      <c r="K77" s="40">
        <f t="shared" si="43"/>
        <v>85.09433444027637</v>
      </c>
      <c r="L77" s="40">
        <f t="shared" si="43"/>
        <v>89.608872098781035</v>
      </c>
    </row>
    <row r="78" spans="1:12" x14ac:dyDescent="0.2">
      <c r="A78" t="str">
        <f>A26</f>
        <v>42 Secretarial and related occupations</v>
      </c>
      <c r="B78" s="49">
        <f t="shared" si="42"/>
        <v>-3.4195224626942466</v>
      </c>
      <c r="C78" s="44">
        <f t="shared" si="42"/>
        <v>-2.3829319158340745</v>
      </c>
      <c r="D78" s="49">
        <f t="shared" si="42"/>
        <v>-1.2714198453166459</v>
      </c>
      <c r="E78" s="49">
        <f t="shared" si="42"/>
        <v>-4.0207617871477863</v>
      </c>
      <c r="F78" s="44">
        <f>IF(AND(F$5-D$5 &lt;&gt; 0,F26 &lt;&gt; 0,D26 &lt;&gt; 0),(EXP(LN(F26/D26)/(F$5-D$5))-1)*100,0)</f>
        <v>-3.1129284185068773</v>
      </c>
      <c r="H78" s="40">
        <f t="shared" si="43"/>
        <v>18.511685945487105</v>
      </c>
      <c r="I78" s="40">
        <f t="shared" si="43"/>
        <v>17.341516810116762</v>
      </c>
      <c r="J78" s="40">
        <f t="shared" si="43"/>
        <v>16.417994096865417</v>
      </c>
      <c r="K78" s="40">
        <f t="shared" si="43"/>
        <v>14.905665559723639</v>
      </c>
      <c r="L78" s="40">
        <f t="shared" si="43"/>
        <v>10.39112790121896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0.83486691250547196</v>
      </c>
      <c r="C80" s="44">
        <f t="shared" si="44"/>
        <v>-14.978213783381245</v>
      </c>
      <c r="D80" s="44">
        <f t="shared" si="44"/>
        <v>-0.23088301252213173</v>
      </c>
      <c r="E80" s="44">
        <f t="shared" si="44"/>
        <v>-0.74726126550419547</v>
      </c>
      <c r="F80" s="44">
        <f>IF(AND(F$5-D$5 &lt;&gt; 0,F28 &lt;&gt; 0,D28 &lt;&gt; 0),(EXP(LN(F28/D28)/(F$5-D$5))-1)*100,0)</f>
        <v>-0.57543282586809408</v>
      </c>
      <c r="H80" s="44">
        <f>(B28/B$51)*100</f>
        <v>12.335120622310948</v>
      </c>
      <c r="I80" s="44">
        <f>(C28/C$51)*100</f>
        <v>12.360401619308615</v>
      </c>
      <c r="J80" s="44">
        <f>(D28/D$51)*100</f>
        <v>10.812486989976037</v>
      </c>
      <c r="K80" s="44">
        <f>(E28/E$51)*100</f>
        <v>10.336959039688974</v>
      </c>
      <c r="L80" s="44">
        <f>(F28/F$51)*100</f>
        <v>9.2523056694632135</v>
      </c>
    </row>
    <row r="81" spans="1:12" x14ac:dyDescent="0.2">
      <c r="A81" t="str">
        <f>A29</f>
        <v>51 Skilled agricultural and related trades</v>
      </c>
      <c r="B81" s="49">
        <f t="shared" si="44"/>
        <v>-2.8929548179975728</v>
      </c>
      <c r="C81" s="44">
        <f t="shared" si="44"/>
        <v>-17.001263033267943</v>
      </c>
      <c r="D81" s="49">
        <f t="shared" si="44"/>
        <v>-0.18266004351271681</v>
      </c>
      <c r="E81" s="49">
        <f t="shared" si="44"/>
        <v>0.57730030438110091</v>
      </c>
      <c r="F81" s="44">
        <f>IF(AND(F$5-D$5 &lt;&gt; 0,F29 &lt;&gt; 0,D29 &lt;&gt; 0),(EXP(LN(F29/D29)/(F$5-D$5))-1)*100,0)</f>
        <v>0.32333946908147393</v>
      </c>
      <c r="H81" s="40">
        <f t="shared" ref="H81:L84" si="45">(B29/B$28)*100</f>
        <v>11.131759372223932</v>
      </c>
      <c r="I81" s="40">
        <f t="shared" si="45"/>
        <v>9.5746707787116492</v>
      </c>
      <c r="J81" s="40">
        <f t="shared" si="45"/>
        <v>9.3468464598078604</v>
      </c>
      <c r="K81" s="40">
        <f t="shared" si="45"/>
        <v>9.3694570947825984</v>
      </c>
      <c r="L81" s="40">
        <f t="shared" si="45"/>
        <v>10.697669456708137</v>
      </c>
    </row>
    <row r="82" spans="1:12" x14ac:dyDescent="0.2">
      <c r="A82" t="str">
        <f>A30</f>
        <v>52 Skilled metal, electrical and electronic trades</v>
      </c>
      <c r="B82" s="49">
        <f t="shared" si="44"/>
        <v>0.90058957251069049</v>
      </c>
      <c r="C82" s="44">
        <f t="shared" si="44"/>
        <v>-16.673652494120972</v>
      </c>
      <c r="D82" s="49">
        <f t="shared" si="44"/>
        <v>-0.14113169712732798</v>
      </c>
      <c r="E82" s="49">
        <f t="shared" si="44"/>
        <v>-0.71421293696357635</v>
      </c>
      <c r="F82" s="44">
        <f>IF(AND(F$5-D$5 &lt;&gt; 0,F30 &lt;&gt; 0,D30 &lt;&gt; 0),(EXP(LN(F30/D30)/(F$5-D$5))-1)*100,0)</f>
        <v>-0.52355222141332591</v>
      </c>
      <c r="H82" s="40">
        <f t="shared" si="45"/>
        <v>42.410755131293591</v>
      </c>
      <c r="I82" s="40">
        <f t="shared" si="45"/>
        <v>42.521434067544369</v>
      </c>
      <c r="J82" s="40">
        <f t="shared" si="45"/>
        <v>41.673504512517098</v>
      </c>
      <c r="K82" s="40">
        <f t="shared" si="45"/>
        <v>41.861287435937697</v>
      </c>
      <c r="L82" s="40">
        <f t="shared" si="45"/>
        <v>42.00088261035031</v>
      </c>
    </row>
    <row r="83" spans="1:12" x14ac:dyDescent="0.2">
      <c r="A83" t="str">
        <f>A31</f>
        <v>53 Skilled construction and building trades</v>
      </c>
      <c r="B83" s="49">
        <f t="shared" si="44"/>
        <v>4.479788367337445</v>
      </c>
      <c r="C83" s="44">
        <f t="shared" si="44"/>
        <v>-18.314222624661035</v>
      </c>
      <c r="D83" s="49">
        <f t="shared" si="44"/>
        <v>-0.65582087417868085</v>
      </c>
      <c r="E83" s="49">
        <f t="shared" si="44"/>
        <v>-1.4873056318472799</v>
      </c>
      <c r="F83" s="44">
        <f>IF(AND(F$5-D$5 &lt;&gt; 0,F31 &lt;&gt; 0,D31 &lt;&gt; 0),(EXP(LN(F31/D31)/(F$5-D$5))-1)*100,0)</f>
        <v>-1.2109201931302049</v>
      </c>
      <c r="H83" s="40">
        <f t="shared" si="45"/>
        <v>29.815605352263773</v>
      </c>
      <c r="I83" s="40">
        <f t="shared" si="45"/>
        <v>34.366068432862349</v>
      </c>
      <c r="J83" s="40">
        <f t="shared" si="45"/>
        <v>33.017643361669883</v>
      </c>
      <c r="K83" s="40">
        <f t="shared" si="45"/>
        <v>32.320461816546448</v>
      </c>
      <c r="L83" s="40">
        <f t="shared" si="45"/>
        <v>29.989866900532242</v>
      </c>
    </row>
    <row r="84" spans="1:12" x14ac:dyDescent="0.2">
      <c r="A84" t="str">
        <f>A32</f>
        <v>54 Textiles, printing and other skilled trades</v>
      </c>
      <c r="B84" s="49">
        <f t="shared" si="44"/>
        <v>-4.2370822909347687</v>
      </c>
      <c r="C84" s="44">
        <f t="shared" si="44"/>
        <v>0.24638823528750908</v>
      </c>
      <c r="D84" s="49">
        <f t="shared" si="44"/>
        <v>0.3703519142150391</v>
      </c>
      <c r="E84" s="49">
        <f t="shared" si="44"/>
        <v>-0.23854666372115085</v>
      </c>
      <c r="F84" s="44">
        <f>IF(AND(F$5-D$5 &lt;&gt; 0,F32 &lt;&gt; 0,D32 &lt;&gt; 0),(EXP(LN(F32/D32)/(F$5-D$5))-1)*100,0)</f>
        <v>-3.5992014337082878E-2</v>
      </c>
      <c r="H84" s="40">
        <f t="shared" si="45"/>
        <v>16.6418801442187</v>
      </c>
      <c r="I84" s="40">
        <f t="shared" si="45"/>
        <v>13.537826720881622</v>
      </c>
      <c r="J84" s="40">
        <f t="shared" si="45"/>
        <v>15.962005666005163</v>
      </c>
      <c r="K84" s="40">
        <f t="shared" si="45"/>
        <v>16.448793652733258</v>
      </c>
      <c r="L84" s="40">
        <f t="shared" si="45"/>
        <v>17.311581032409308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4.0114104722510646E-2</v>
      </c>
      <c r="C86" s="44">
        <f t="shared" si="46"/>
        <v>-4.4329862330729997</v>
      </c>
      <c r="D86" s="44">
        <f t="shared" si="46"/>
        <v>0.32263077714995703</v>
      </c>
      <c r="E86" s="44">
        <f t="shared" si="46"/>
        <v>0.65478147741766524</v>
      </c>
      <c r="F86" s="44">
        <f>IF(AND(F$5-D$5 &lt;&gt; 0,F34 &lt;&gt; 0,D34 &lt;&gt; 0),(EXP(LN(F34/D34)/(F$5-D$5))-1)*100,0)</f>
        <v>0.54394256867580371</v>
      </c>
      <c r="H86" s="44">
        <f>(B34/B$51)*100</f>
        <v>9.7693953968686564</v>
      </c>
      <c r="I86" s="44">
        <f>(C34/C$51)*100</f>
        <v>9.4844175321012454</v>
      </c>
      <c r="J86" s="44">
        <f>(D34/D$51)*100</f>
        <v>9.3257006583399455</v>
      </c>
      <c r="K86" s="44">
        <f>(E34/E$51)*100</f>
        <v>9.165635606170186</v>
      </c>
      <c r="L86" s="44">
        <f>(F34/F$51)*100</f>
        <v>9.4392801111185385</v>
      </c>
    </row>
    <row r="87" spans="1:12" x14ac:dyDescent="0.2">
      <c r="A87" t="str">
        <f>A35</f>
        <v>61 Caring personal service occupations</v>
      </c>
      <c r="B87" s="49">
        <f t="shared" si="46"/>
        <v>0.46223647257677136</v>
      </c>
      <c r="C87" s="44">
        <f t="shared" si="46"/>
        <v>-3.4712408445881082</v>
      </c>
      <c r="D87" s="49">
        <f t="shared" si="46"/>
        <v>0.80705712735609225</v>
      </c>
      <c r="E87" s="49">
        <f t="shared" si="46"/>
        <v>0.78026799645649625</v>
      </c>
      <c r="F87" s="44">
        <f>IF(AND(F$5-D$5 &lt;&gt; 0,F35 &lt;&gt; 0,D35 &lt;&gt; 0),(EXP(LN(F35/D35)/(F$5-D$5))-1)*100,0)</f>
        <v>0.7891969156495815</v>
      </c>
      <c r="H87" s="40">
        <f t="shared" ref="H87:L89" si="47">(B35/B$34)*100</f>
        <v>75.789596757756613</v>
      </c>
      <c r="I87" s="40">
        <f t="shared" si="47"/>
        <v>77.076902133572162</v>
      </c>
      <c r="J87" s="40">
        <f t="shared" si="47"/>
        <v>77.852570978540498</v>
      </c>
      <c r="K87" s="40">
        <f t="shared" si="47"/>
        <v>79.750438683310136</v>
      </c>
      <c r="L87" s="40">
        <f t="shared" si="47"/>
        <v>80.750285497513801</v>
      </c>
    </row>
    <row r="88" spans="1:12" x14ac:dyDescent="0.2">
      <c r="A88" t="str">
        <f>A36</f>
        <v>62 Leisure, travel and related personal service occupations</v>
      </c>
      <c r="B88" s="49">
        <f t="shared" si="46"/>
        <v>-1.1871698133618103</v>
      </c>
      <c r="C88" s="44">
        <f t="shared" si="46"/>
        <v>-8.7665878727277722</v>
      </c>
      <c r="D88" s="49">
        <f t="shared" si="46"/>
        <v>-1.2793518314663799</v>
      </c>
      <c r="E88" s="49">
        <f t="shared" si="46"/>
        <v>0.10822932481151515</v>
      </c>
      <c r="F88" s="44">
        <f>IF(AND(F$5-D$5 &lt;&gt; 0,F36 &lt;&gt; 0,D36 &lt;&gt; 0),(EXP(LN(F36/D36)/(F$5-D$5))-1)*100,0)</f>
        <v>-0.35645133664411466</v>
      </c>
      <c r="H88" s="40">
        <f t="shared" si="47"/>
        <v>23.227418353261612</v>
      </c>
      <c r="I88" s="40">
        <f t="shared" si="47"/>
        <v>22.108413691268947</v>
      </c>
      <c r="J88" s="40">
        <f t="shared" si="47"/>
        <v>21.105880975782906</v>
      </c>
      <c r="K88" s="40">
        <f t="shared" si="47"/>
        <v>19.473719686504289</v>
      </c>
      <c r="L88" s="40">
        <f t="shared" si="47"/>
        <v>18.441770333185431</v>
      </c>
    </row>
    <row r="89" spans="1:12" x14ac:dyDescent="0.2">
      <c r="A89" t="str">
        <f>A37</f>
        <v>63 Community and civil enforcement occupations</v>
      </c>
      <c r="B89" s="49">
        <f t="shared" si="46"/>
        <v>-4.5480537301717643</v>
      </c>
      <c r="C89" s="44">
        <f t="shared" si="46"/>
        <v>22.179415600749763</v>
      </c>
      <c r="D89" s="49">
        <f t="shared" si="46"/>
        <v>-5.4160022160891996</v>
      </c>
      <c r="E89" s="49">
        <f t="shared" si="46"/>
        <v>1.0637101320940978</v>
      </c>
      <c r="F89" s="44">
        <f>IF(AND(F$5-D$5 &lt;&gt; 0,F37 &lt;&gt; 0,D37 &lt;&gt; 0),(EXP(LN(F37/D37)/(F$5-D$5))-1)*100,0)</f>
        <v>-1.1440728091009378</v>
      </c>
      <c r="H89" s="40">
        <f t="shared" si="47"/>
        <v>0.98298488898178071</v>
      </c>
      <c r="I89" s="40">
        <f t="shared" si="47"/>
        <v>0.81468417515888591</v>
      </c>
      <c r="J89" s="40">
        <f t="shared" si="47"/>
        <v>1.0415480456765998</v>
      </c>
      <c r="K89" s="40">
        <f t="shared" si="47"/>
        <v>0.77584163018557062</v>
      </c>
      <c r="L89" s="40">
        <f t="shared" si="47"/>
        <v>0.80794416930078194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-1.782690468300796</v>
      </c>
      <c r="C91" s="44">
        <f t="shared" si="48"/>
        <v>-1.181833240003749</v>
      </c>
      <c r="D91" s="44">
        <f t="shared" si="48"/>
        <v>0.33601632651514279</v>
      </c>
      <c r="E91" s="44">
        <f t="shared" si="48"/>
        <v>0.12753172799371271</v>
      </c>
      <c r="F91" s="44">
        <f t="shared" ref="F91:F93" si="49">IF(AND(F$5-D$5 &lt;&gt; 0,F39 &lt;&gt; 0,D39 &lt;&gt; 0),(EXP(LN(F39/D39)/(F$5-D$5))-1)*100,0)</f>
        <v>0.19697841603498745</v>
      </c>
      <c r="H91" s="44">
        <f>(B39/B$51)*100</f>
        <v>8.3626048261020607</v>
      </c>
      <c r="I91" s="44">
        <f>(C39/C$51)*100</f>
        <v>7.5429281673891637</v>
      </c>
      <c r="J91" s="44">
        <f>(D39/D$51)*100</f>
        <v>7.6690144397144122</v>
      </c>
      <c r="K91" s="44">
        <f>(E39/E$51)*100</f>
        <v>7.5424142440273467</v>
      </c>
      <c r="L91" s="44">
        <f>(F39/F$51)*100</f>
        <v>7.3701727662970731</v>
      </c>
    </row>
    <row r="92" spans="1:12" s="30" customFormat="1" x14ac:dyDescent="0.2">
      <c r="A92" t="str">
        <f>A40</f>
        <v>71 Sales occupations</v>
      </c>
      <c r="B92" s="49">
        <f t="shared" si="48"/>
        <v>-2.4960664281552303</v>
      </c>
      <c r="C92" s="44">
        <f t="shared" si="48"/>
        <v>-2.0788482914811501</v>
      </c>
      <c r="D92" s="49">
        <f t="shared" si="48"/>
        <v>-0.46493907899947118</v>
      </c>
      <c r="E92" s="49">
        <f t="shared" si="48"/>
        <v>-0.32581671226049602</v>
      </c>
      <c r="F92" s="44">
        <f t="shared" si="49"/>
        <v>-0.37221242714295943</v>
      </c>
      <c r="G92"/>
      <c r="H92" s="40">
        <f>(B40/B$34)*100</f>
        <v>67.65589443661888</v>
      </c>
      <c r="I92" s="40">
        <f t="shared" ref="H92:L93" si="50">(C40/C$34)*100</f>
        <v>61.051659440518222</v>
      </c>
      <c r="J92" s="40">
        <f t="shared" si="50"/>
        <v>62.555567768517136</v>
      </c>
      <c r="K92" s="40">
        <f t="shared" si="50"/>
        <v>60.138396226274537</v>
      </c>
      <c r="L92" s="40">
        <f t="shared" si="50"/>
        <v>54.529886922185298</v>
      </c>
    </row>
    <row r="93" spans="1:12" s="30" customFormat="1" x14ac:dyDescent="0.2">
      <c r="A93" t="str">
        <f>A41</f>
        <v>72 Customer service occupations</v>
      </c>
      <c r="B93" s="49">
        <f t="shared" si="48"/>
        <v>0.77609301008461085</v>
      </c>
      <c r="C93" s="44">
        <f t="shared" si="48"/>
        <v>1.7819159378966942</v>
      </c>
      <c r="D93" s="49">
        <f t="shared" si="48"/>
        <v>2.7251580208783599</v>
      </c>
      <c r="E93" s="49">
        <f t="shared" si="48"/>
        <v>1.2727459695410559</v>
      </c>
      <c r="F93" s="44">
        <f t="shared" si="49"/>
        <v>1.7545871529795365</v>
      </c>
      <c r="G93"/>
      <c r="H93" s="40">
        <f t="shared" si="50"/>
        <v>17.944129785785815</v>
      </c>
      <c r="I93" s="40">
        <f t="shared" si="50"/>
        <v>18.478033783753514</v>
      </c>
      <c r="J93" s="40">
        <f t="shared" si="50"/>
        <v>19.679694982019853</v>
      </c>
      <c r="K93" s="40">
        <f t="shared" si="50"/>
        <v>22.151742375241483</v>
      </c>
      <c r="L93" s="40">
        <f t="shared" si="50"/>
        <v>23.549931448876062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1.7365907383993351</v>
      </c>
      <c r="C95" s="44">
        <f t="shared" si="51"/>
        <v>-12.626588875855649</v>
      </c>
      <c r="D95" s="44">
        <f t="shared" si="51"/>
        <v>1.1600174748315428</v>
      </c>
      <c r="E95" s="44">
        <f t="shared" si="51"/>
        <v>-0.17014165361765032</v>
      </c>
      <c r="F95" s="44">
        <f>IF(AND(F$5-D$5 &lt;&gt; 0,F43 &lt;&gt; 0,D43 &lt;&gt; 0),(EXP(LN(F43/D43)/(F$5-D$5))-1)*100,0)</f>
        <v>0.27128990619658122</v>
      </c>
      <c r="H95" s="44">
        <f>(B43/B$51)*100</f>
        <v>8.9562068672162862</v>
      </c>
      <c r="I95" s="44">
        <f>(C43/C$51)*100</f>
        <v>9.2999175915881711</v>
      </c>
      <c r="J95" s="44">
        <f>(D43/D$51)*100</f>
        <v>8.3602869176019841</v>
      </c>
      <c r="K95" s="44">
        <f>(E43/E$51)*100</f>
        <v>8.5654900672684402</v>
      </c>
      <c r="L95" s="44">
        <f>(F43/F$51)*100</f>
        <v>8.1243560493653337</v>
      </c>
    </row>
    <row r="96" spans="1:12" x14ac:dyDescent="0.2">
      <c r="A96" t="str">
        <f>A44</f>
        <v>81 Process, plant and machine operatives</v>
      </c>
      <c r="B96" s="49">
        <f t="shared" si="51"/>
        <v>-1.0287597913925417</v>
      </c>
      <c r="C96" s="44">
        <f t="shared" si="51"/>
        <v>-13.787251430071878</v>
      </c>
      <c r="D96" s="49">
        <f t="shared" si="51"/>
        <v>1.0364070512062673</v>
      </c>
      <c r="E96" s="49">
        <f t="shared" si="51"/>
        <v>-0.67376245938578494</v>
      </c>
      <c r="F96" s="44">
        <f>IF(AND(F$5-D$5 &lt;&gt; 0,F44 &lt;&gt; 0,D44 &lt;&gt; 0),(EXP(LN(F44/D44)/(F$5-D$5))-1)*100,0)</f>
        <v>-0.10694670320577915</v>
      </c>
      <c r="H96" s="40">
        <f>(B44/B$43)*100</f>
        <v>47.479185982371597</v>
      </c>
      <c r="I96" s="40">
        <f t="shared" ref="H96:L97" si="52">(C44/C$43)*100</f>
        <v>42.523655793053308</v>
      </c>
      <c r="J96" s="40">
        <f t="shared" si="52"/>
        <v>41.958774391350325</v>
      </c>
      <c r="K96" s="40">
        <f t="shared" si="52"/>
        <v>41.703046767596781</v>
      </c>
      <c r="L96" s="40">
        <f t="shared" si="52"/>
        <v>39.646338465614477</v>
      </c>
    </row>
    <row r="97" spans="1:12" x14ac:dyDescent="0.2">
      <c r="A97" t="str">
        <f>A45</f>
        <v>82 Transport and mobile machine drivers and operatives</v>
      </c>
      <c r="B97" s="49">
        <f t="shared" si="51"/>
        <v>4.0558741869094028</v>
      </c>
      <c r="C97" s="44">
        <f t="shared" si="51"/>
        <v>-11.76787707662098</v>
      </c>
      <c r="D97" s="49">
        <f t="shared" si="51"/>
        <v>1.2490022916816557</v>
      </c>
      <c r="E97" s="49">
        <f t="shared" si="51"/>
        <v>0.17658702798908354</v>
      </c>
      <c r="F97" s="44">
        <f>IF(AND(F$5-D$5 &lt;&gt; 0,F45 &lt;&gt; 0,D45 &lt;&gt; 0),(EXP(LN(F45/D45)/(F$5-D$5))-1)*100,0)</f>
        <v>0.53279070733673883</v>
      </c>
      <c r="H97" s="40">
        <f t="shared" si="52"/>
        <v>52.520814017628389</v>
      </c>
      <c r="I97" s="40">
        <f t="shared" si="52"/>
        <v>57.476344206946692</v>
      </c>
      <c r="J97" s="40">
        <f t="shared" si="52"/>
        <v>58.041225608649682</v>
      </c>
      <c r="K97" s="40">
        <f t="shared" si="52"/>
        <v>58.296953232403226</v>
      </c>
      <c r="L97" s="40">
        <f t="shared" si="52"/>
        <v>60.35366153438553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-1.6415762932106226</v>
      </c>
      <c r="C99" s="44">
        <f t="shared" si="53"/>
        <v>-10.803900506267382</v>
      </c>
      <c r="D99" s="44">
        <f t="shared" si="53"/>
        <v>1.0884082704364362</v>
      </c>
      <c r="E99" s="44">
        <f t="shared" si="53"/>
        <v>-0.24185039984929713</v>
      </c>
      <c r="F99" s="44">
        <f>IF(AND(F$5-D$5 &lt;&gt; 0,F47 &lt;&gt; 0,D47 &lt;&gt; 0),(EXP(LN(F47/D47)/(F$5-D$5))-1)*100,0)</f>
        <v>0.19961265398495964</v>
      </c>
      <c r="H99" s="44">
        <f>(B47/B$51)*100</f>
        <v>12.081327955794778</v>
      </c>
      <c r="I99" s="44">
        <f>(C47/C$51)*100</f>
        <v>10.959914798907759</v>
      </c>
      <c r="J99" s="44">
        <f>(D47/D$51)*100</f>
        <v>10.058097290135224</v>
      </c>
      <c r="K99" s="44">
        <f>(E47/E$51)*100</f>
        <v>10.268551329558081</v>
      </c>
      <c r="L99" s="44">
        <f>(F47/F$51)*100</f>
        <v>9.6699718696636179</v>
      </c>
    </row>
    <row r="100" spans="1:12" x14ac:dyDescent="0.2">
      <c r="A100" t="str">
        <f>A48</f>
        <v>91 Elementary trades and related occupations</v>
      </c>
      <c r="B100" s="49">
        <f t="shared" si="53"/>
        <v>-2.5880930601809626</v>
      </c>
      <c r="C100" s="44">
        <f t="shared" si="53"/>
        <v>-13.641584821077956</v>
      </c>
      <c r="D100" s="49">
        <f t="shared" si="53"/>
        <v>11.835190340974</v>
      </c>
      <c r="E100" s="49">
        <f t="shared" si="53"/>
        <v>1.0758476748360168</v>
      </c>
      <c r="F100" s="44">
        <f>IF(AND(F$5-D$5 &lt;&gt; 0,F48 &lt;&gt; 0,D48 &lt;&gt; 0),(EXP(LN(F48/D48)/(F$5-D$5))-1)*100,0)</f>
        <v>4.5420684159771518</v>
      </c>
      <c r="H100" s="40">
        <f t="shared" ref="H100:L101" si="54">(B48/B$47)*100</f>
        <v>19.316495080829206</v>
      </c>
      <c r="I100" s="40">
        <f t="shared" si="54"/>
        <v>18.583617936182463</v>
      </c>
      <c r="J100" s="40">
        <f t="shared" si="54"/>
        <v>17.992398797349569</v>
      </c>
      <c r="K100" s="40">
        <f t="shared" si="54"/>
        <v>29.817737259842026</v>
      </c>
      <c r="L100" s="40">
        <f t="shared" si="54"/>
        <v>33.998891478095878</v>
      </c>
    </row>
    <row r="101" spans="1:12" x14ac:dyDescent="0.2">
      <c r="A101" t="str">
        <f>A49</f>
        <v>92 Elementary administration and service occupations</v>
      </c>
      <c r="B101" s="49">
        <f t="shared" si="53"/>
        <v>-1.4189769069718028</v>
      </c>
      <c r="C101" s="44">
        <f t="shared" si="53"/>
        <v>-10.156187603861556</v>
      </c>
      <c r="D101" s="49">
        <f t="shared" si="53"/>
        <v>-2.0112968957794242</v>
      </c>
      <c r="E101" s="49">
        <f t="shared" si="53"/>
        <v>-0.85272754650941307</v>
      </c>
      <c r="F101" s="44">
        <f>IF(AND(F$5-D$5 &lt;&gt; 0,F49 &lt;&gt; 0,D49 &lt;&gt; 0),(EXP(LN(F49/D49)/(F$5-D$5))-1)*100,0)</f>
        <v>-1.2404314243833148</v>
      </c>
      <c r="H101" s="40">
        <f t="shared" si="54"/>
        <v>80.683504919170787</v>
      </c>
      <c r="I101" s="40">
        <f t="shared" si="54"/>
        <v>81.416382063817537</v>
      </c>
      <c r="J101" s="40">
        <f t="shared" si="54"/>
        <v>82.00760120265042</v>
      </c>
      <c r="K101" s="40">
        <f t="shared" si="54"/>
        <v>70.182262740157981</v>
      </c>
      <c r="L101" s="40">
        <f t="shared" si="54"/>
        <v>66.001108521904129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0.78326738499550075</v>
      </c>
      <c r="C103" s="206">
        <f t="shared" ref="C103" si="56">IF(AND(D$5-C$5 &lt;&gt; 0,D51 &lt;&gt; 0,C51 &lt;&gt; 0),(EXP(LN(D51/C51)/(D$5-C$5))-1)*100,0)</f>
        <v>-2.8065027960108235</v>
      </c>
      <c r="D103" s="50">
        <f>IF(AND(E$5-D$5 &lt;&gt; 0,E51 &lt;&gt; 0,D51 &lt;&gt; 0),(EXP(LN(E51/D51)/(E$5-D$5))-1)*100,0)</f>
        <v>0.67060740942899155</v>
      </c>
      <c r="E103" s="50">
        <f>IF(AND(F$5-E$5 &lt;&gt; 0,F51 &lt;&gt; 0,E51 &lt;&gt; 0),(EXP(LN(F51/E51)/(F$5-E$5))-1)*100,0)</f>
        <v>0.35910546481654482</v>
      </c>
      <c r="F103" s="206">
        <f>IF(AND(F$5-D$5 &lt;&gt; 0,F51 &lt;&gt; 0,D51 &lt;&gt; 0),(EXP(LN(F51/D51)/(F$5-D$5))-1)*100,0)</f>
        <v>0.46283220204645925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Stoke-on-Trent and Staffordshire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8.6761492323959413</v>
      </c>
      <c r="C9" s="330">
        <v>21.829838750129525</v>
      </c>
      <c r="D9" s="330">
        <f>SUM(B9:C9)</f>
        <v>30.505987982525468</v>
      </c>
      <c r="E9" s="331"/>
      <c r="F9" s="330">
        <v>11.566307209987448</v>
      </c>
      <c r="G9" s="330">
        <v>25.154016410377789</v>
      </c>
      <c r="H9" s="330">
        <f>SUM(F9:G9)</f>
        <v>36.720323620365235</v>
      </c>
      <c r="I9" s="331"/>
      <c r="J9" s="330">
        <v>13.517347732009064</v>
      </c>
      <c r="K9" s="330">
        <v>23.286997348358017</v>
      </c>
      <c r="L9" s="330">
        <f>SUM(J9:K9)</f>
        <v>36.804345080367085</v>
      </c>
      <c r="M9" s="236"/>
      <c r="N9" s="328">
        <f>IF(B9&gt;0,(EXP(LN(F9/B9)/($F$6-$B$6))-1)*100,0)</f>
        <v>5.9189195460290556</v>
      </c>
      <c r="O9" s="328">
        <f>IF(F9&gt;0,(EXP(LN(J9/F9)/($J$6-$F$6))-1)*100,0)</f>
        <v>1.0446019785672389</v>
      </c>
      <c r="P9" s="328"/>
      <c r="Q9" s="328">
        <f>IF(C9&gt;0,(EXP(LN(G9/C9)/($F$6-$B$6))-1)*100,0)</f>
        <v>2.8753586858100144</v>
      </c>
      <c r="R9" s="328">
        <f>IF(G9&gt;0,(EXP(LN(K9/G9)/($J$6-$F$6))-1)*100,0)</f>
        <v>-0.51283005318715214</v>
      </c>
      <c r="S9" s="327"/>
      <c r="T9" s="328">
        <f>IF(D9&gt;0,(EXP(LN(H9/D9)/($F$6-$B$6))-1)*100,0)</f>
        <v>3.7777572866908526</v>
      </c>
      <c r="U9" s="328">
        <f>IF(H9&gt;0,(EXP(LN(L9/H9)/($J$6-$F$6))-1)*100,0)</f>
        <v>1.5238041782805745E-2</v>
      </c>
    </row>
    <row r="10" spans="1:21" x14ac:dyDescent="0.2">
      <c r="A10" s="329" t="str">
        <f>name!D5</f>
        <v>12 Other managers and proprietors</v>
      </c>
      <c r="B10" s="330">
        <v>5.6053578597203346</v>
      </c>
      <c r="C10" s="330">
        <v>8.3800272753363991</v>
      </c>
      <c r="D10" s="330">
        <f t="shared" ref="D10:D33" si="0">SUM(B10:C10)</f>
        <v>13.985385135056735</v>
      </c>
      <c r="E10" s="331"/>
      <c r="F10" s="330">
        <v>6.5271213326116051</v>
      </c>
      <c r="G10" s="330">
        <v>8.2839508436826943</v>
      </c>
      <c r="H10" s="330">
        <f t="shared" ref="H10:H33" si="1">SUM(F10:G10)</f>
        <v>14.811072176294299</v>
      </c>
      <c r="I10" s="331"/>
      <c r="J10" s="330">
        <v>6.8867659257598328</v>
      </c>
      <c r="K10" s="330">
        <v>10.714752085903298</v>
      </c>
      <c r="L10" s="330">
        <f t="shared" ref="L10:L33" si="2">SUM(J10:K10)</f>
        <v>17.601518011663131</v>
      </c>
      <c r="M10" s="236"/>
      <c r="N10" s="328">
        <f t="shared" ref="N10:N36" si="3">IF(B10&gt;0,(EXP(LN(F10/B10)/($F$6-$B$6))-1)*100,0)</f>
        <v>3.091692178837091</v>
      </c>
      <c r="O10" s="328">
        <f t="shared" ref="O10:O34" si="4">IF(F10&gt;0,(EXP(LN(J10/F10)/($J$6-$F$6))-1)*100,0)</f>
        <v>0.35821057491551844</v>
      </c>
      <c r="P10" s="328"/>
      <c r="Q10" s="328">
        <f t="shared" ref="Q10:Q34" si="5">IF(C10&gt;0,(EXP(LN(G10/C10)/($F$6-$B$6))-1)*100,0)</f>
        <v>-0.23035746249274736</v>
      </c>
      <c r="R10" s="328">
        <f t="shared" ref="R10:R34" si="6">IF(G10&gt;0,(EXP(LN(K10/G10)/($J$6-$F$6))-1)*100,0)</f>
        <v>1.7301397069818591</v>
      </c>
      <c r="S10" s="327"/>
      <c r="T10" s="328">
        <f t="shared" ref="T10:T34" si="7">IF(D10&gt;0,(EXP(LN(H10/D10)/($F$6-$B$6))-1)*100,0)</f>
        <v>1.1538491853988031</v>
      </c>
      <c r="U10" s="328">
        <f t="shared" ref="U10:U34" si="8">IF(H10&gt;0,(EXP(LN(L10/H10)/($J$6-$F$6))-1)*100,0)</f>
        <v>1.1573806015581445</v>
      </c>
    </row>
    <row r="11" spans="1:21" x14ac:dyDescent="0.2">
      <c r="A11" s="329" t="str">
        <f>name!D6</f>
        <v>21 Science, research, engineering and technology professionals</v>
      </c>
      <c r="B11" s="330">
        <v>3.951328507125476</v>
      </c>
      <c r="C11" s="330">
        <v>20.785761784754364</v>
      </c>
      <c r="D11" s="330">
        <f t="shared" si="0"/>
        <v>24.737090291879838</v>
      </c>
      <c r="E11" s="331"/>
      <c r="F11" s="330">
        <v>5.3994693956099606</v>
      </c>
      <c r="G11" s="330">
        <v>24.868636040881011</v>
      </c>
      <c r="H11" s="330">
        <f t="shared" si="1"/>
        <v>30.26810543649097</v>
      </c>
      <c r="I11" s="331"/>
      <c r="J11" s="330">
        <v>9.1441828175703979</v>
      </c>
      <c r="K11" s="330">
        <v>33.033146166522549</v>
      </c>
      <c r="L11" s="330">
        <f t="shared" si="2"/>
        <v>42.177328984092945</v>
      </c>
      <c r="M11" s="236"/>
      <c r="N11" s="328">
        <f t="shared" si="3"/>
        <v>6.4440987592874199</v>
      </c>
      <c r="O11" s="328">
        <f t="shared" si="4"/>
        <v>3.5745180401621557</v>
      </c>
      <c r="P11" s="328"/>
      <c r="Q11" s="328">
        <f t="shared" si="5"/>
        <v>3.6518849040145573</v>
      </c>
      <c r="R11" s="328">
        <f t="shared" si="6"/>
        <v>1.91071881524707</v>
      </c>
      <c r="S11" s="327"/>
      <c r="T11" s="328">
        <f t="shared" si="7"/>
        <v>4.1183614348587971</v>
      </c>
      <c r="U11" s="328">
        <f t="shared" si="8"/>
        <v>2.2365664768256854</v>
      </c>
    </row>
    <row r="12" spans="1:21" x14ac:dyDescent="0.2">
      <c r="A12" s="329" t="str">
        <f>name!D7</f>
        <v>22 Health professionals</v>
      </c>
      <c r="B12" s="330">
        <v>17.12133727054356</v>
      </c>
      <c r="C12" s="330">
        <v>5.2898069602527507</v>
      </c>
      <c r="D12" s="330">
        <f t="shared" si="0"/>
        <v>22.41114423079631</v>
      </c>
      <c r="E12" s="331"/>
      <c r="F12" s="330">
        <v>19.382993404872462</v>
      </c>
      <c r="G12" s="330">
        <v>6.7550001160700042</v>
      </c>
      <c r="H12" s="330">
        <f t="shared" si="1"/>
        <v>26.137993520942466</v>
      </c>
      <c r="I12" s="331"/>
      <c r="J12" s="330">
        <v>20.462937440227584</v>
      </c>
      <c r="K12" s="330">
        <v>7.0542498014704558</v>
      </c>
      <c r="L12" s="330">
        <f t="shared" si="2"/>
        <v>27.517187241698039</v>
      </c>
      <c r="M12" s="236"/>
      <c r="N12" s="328">
        <f t="shared" si="3"/>
        <v>2.5124547275886089</v>
      </c>
      <c r="O12" s="328">
        <f t="shared" si="4"/>
        <v>0.3621158417912218</v>
      </c>
      <c r="P12" s="328"/>
      <c r="Q12" s="328">
        <f t="shared" si="5"/>
        <v>5.0115593300001926</v>
      </c>
      <c r="R12" s="328">
        <f t="shared" si="6"/>
        <v>0.2893996568429591</v>
      </c>
      <c r="S12" s="327"/>
      <c r="T12" s="328">
        <f t="shared" si="7"/>
        <v>3.1244494689665281</v>
      </c>
      <c r="U12" s="328">
        <f t="shared" si="8"/>
        <v>0.34339394242814958</v>
      </c>
    </row>
    <row r="13" spans="1:21" x14ac:dyDescent="0.2">
      <c r="A13" s="329" t="str">
        <f>name!D8</f>
        <v>23 Teaching and other educational professionals</v>
      </c>
      <c r="B13" s="330">
        <v>12.129990204664752</v>
      </c>
      <c r="C13" s="330">
        <v>6.0996421075427634</v>
      </c>
      <c r="D13" s="330">
        <f t="shared" si="0"/>
        <v>18.229632312207514</v>
      </c>
      <c r="E13" s="331"/>
      <c r="F13" s="330">
        <v>13.759974822850745</v>
      </c>
      <c r="G13" s="330">
        <v>6.5588025312863492</v>
      </c>
      <c r="H13" s="330">
        <f t="shared" si="1"/>
        <v>20.318777354137094</v>
      </c>
      <c r="I13" s="331"/>
      <c r="J13" s="330">
        <v>14.723628734156851</v>
      </c>
      <c r="K13" s="330">
        <v>7.0310347887039537</v>
      </c>
      <c r="L13" s="330">
        <f t="shared" si="2"/>
        <v>21.754663522860803</v>
      </c>
      <c r="M13" s="236"/>
      <c r="N13" s="328">
        <f t="shared" si="3"/>
        <v>2.5537245747567994</v>
      </c>
      <c r="O13" s="328">
        <f t="shared" si="4"/>
        <v>0.45228371200798367</v>
      </c>
      <c r="P13" s="328"/>
      <c r="Q13" s="328">
        <f t="shared" si="5"/>
        <v>1.4621452120592293</v>
      </c>
      <c r="R13" s="328">
        <f t="shared" si="6"/>
        <v>0.46458148745975869</v>
      </c>
      <c r="S13" s="327"/>
      <c r="T13" s="328">
        <f t="shared" si="7"/>
        <v>2.1936550753227424</v>
      </c>
      <c r="U13" s="328">
        <f t="shared" si="8"/>
        <v>0.45625567823475155</v>
      </c>
    </row>
    <row r="14" spans="1:21" x14ac:dyDescent="0.2">
      <c r="A14" s="329" t="str">
        <f>name!D9</f>
        <v>24 Business, media and public service professionals</v>
      </c>
      <c r="B14" s="330">
        <v>9.3574418644811406</v>
      </c>
      <c r="C14" s="330">
        <v>14.396842816671764</v>
      </c>
      <c r="D14" s="330">
        <f t="shared" si="0"/>
        <v>23.754284681152903</v>
      </c>
      <c r="E14" s="331"/>
      <c r="F14" s="330">
        <v>12.676255960617235</v>
      </c>
      <c r="G14" s="330">
        <v>17.944997463731415</v>
      </c>
      <c r="H14" s="330">
        <f t="shared" si="1"/>
        <v>30.621253424348652</v>
      </c>
      <c r="I14" s="331"/>
      <c r="J14" s="330">
        <v>15.419964396831503</v>
      </c>
      <c r="K14" s="330">
        <v>20.81151530954395</v>
      </c>
      <c r="L14" s="330">
        <f t="shared" si="2"/>
        <v>36.231479706375453</v>
      </c>
      <c r="M14" s="236"/>
      <c r="N14" s="328">
        <f t="shared" si="3"/>
        <v>6.2592564149212881</v>
      </c>
      <c r="O14" s="328">
        <f t="shared" si="4"/>
        <v>1.3147844365979822</v>
      </c>
      <c r="P14" s="328"/>
      <c r="Q14" s="328">
        <f t="shared" si="5"/>
        <v>4.5045567691549326</v>
      </c>
      <c r="R14" s="328">
        <f t="shared" si="6"/>
        <v>0.99286364670634342</v>
      </c>
      <c r="S14" s="327"/>
      <c r="T14" s="328">
        <f t="shared" si="7"/>
        <v>5.209801536668146</v>
      </c>
      <c r="U14" s="328">
        <f t="shared" si="8"/>
        <v>1.127873211174979</v>
      </c>
    </row>
    <row r="15" spans="1:21" x14ac:dyDescent="0.2">
      <c r="A15" s="329" t="str">
        <f>name!D10</f>
        <v>31 Science, engineering and technology associate professionals</v>
      </c>
      <c r="B15" s="330">
        <v>1.7467261220091761</v>
      </c>
      <c r="C15" s="330">
        <v>5.8964820761526058</v>
      </c>
      <c r="D15" s="330">
        <f t="shared" si="0"/>
        <v>7.6432081981617817</v>
      </c>
      <c r="E15" s="331"/>
      <c r="F15" s="330">
        <v>2.2199662511211731</v>
      </c>
      <c r="G15" s="330">
        <v>7.3175457996974469</v>
      </c>
      <c r="H15" s="330">
        <f t="shared" si="1"/>
        <v>9.53751205081862</v>
      </c>
      <c r="I15" s="331"/>
      <c r="J15" s="330">
        <v>2.7960928776205463</v>
      </c>
      <c r="K15" s="330">
        <v>6.7602390499466516</v>
      </c>
      <c r="L15" s="330">
        <f t="shared" si="2"/>
        <v>9.5563319275671983</v>
      </c>
      <c r="M15" s="236"/>
      <c r="N15" s="328">
        <f t="shared" si="3"/>
        <v>4.9117934809597141</v>
      </c>
      <c r="O15" s="328">
        <f t="shared" si="4"/>
        <v>1.5500982849270484</v>
      </c>
      <c r="P15" s="328"/>
      <c r="Q15" s="328">
        <f t="shared" si="5"/>
        <v>4.4129805747088913</v>
      </c>
      <c r="R15" s="328">
        <f t="shared" si="6"/>
        <v>-0.52671958636335559</v>
      </c>
      <c r="S15" s="327"/>
      <c r="T15" s="328">
        <f t="shared" si="7"/>
        <v>4.5278173545460154</v>
      </c>
      <c r="U15" s="328">
        <f t="shared" si="8"/>
        <v>1.3142888409789499E-2</v>
      </c>
    </row>
    <row r="16" spans="1:21" x14ac:dyDescent="0.2">
      <c r="A16" s="329" t="str">
        <f>name!D11</f>
        <v>32 Health and social care associate professionals</v>
      </c>
      <c r="B16" s="330">
        <v>7.1335553292581277</v>
      </c>
      <c r="C16" s="330">
        <v>2.1682710321816527</v>
      </c>
      <c r="D16" s="330">
        <f t="shared" si="0"/>
        <v>9.3018263614397796</v>
      </c>
      <c r="E16" s="331"/>
      <c r="F16" s="330">
        <v>8.2551512770251492</v>
      </c>
      <c r="G16" s="330">
        <v>2.4087853010176095</v>
      </c>
      <c r="H16" s="330">
        <f t="shared" si="1"/>
        <v>10.663936578042758</v>
      </c>
      <c r="I16" s="331"/>
      <c r="J16" s="330">
        <v>16.582534793592043</v>
      </c>
      <c r="K16" s="330">
        <v>3.5620271426346704</v>
      </c>
      <c r="L16" s="330">
        <f t="shared" si="2"/>
        <v>20.144561936226712</v>
      </c>
      <c r="M16" s="236"/>
      <c r="N16" s="328">
        <f t="shared" si="3"/>
        <v>2.9636193631310537</v>
      </c>
      <c r="O16" s="328">
        <f t="shared" si="4"/>
        <v>4.7598960302817073</v>
      </c>
      <c r="P16" s="328"/>
      <c r="Q16" s="328">
        <f t="shared" si="5"/>
        <v>2.1261370537738689</v>
      </c>
      <c r="R16" s="328">
        <f t="shared" si="6"/>
        <v>2.6423552327783595</v>
      </c>
      <c r="S16" s="327"/>
      <c r="T16" s="328">
        <f t="shared" si="7"/>
        <v>2.7708302511438188</v>
      </c>
      <c r="U16" s="328">
        <f t="shared" si="8"/>
        <v>4.331636184978005</v>
      </c>
    </row>
    <row r="17" spans="1:21" x14ac:dyDescent="0.2">
      <c r="A17" s="329" t="str">
        <f>name!D12</f>
        <v>33 Protective service occupations</v>
      </c>
      <c r="B17" s="330">
        <v>1.1360569055333649</v>
      </c>
      <c r="C17" s="330">
        <v>3.9421694242611771</v>
      </c>
      <c r="D17" s="330">
        <f t="shared" si="0"/>
        <v>5.0782263297945418</v>
      </c>
      <c r="E17" s="331"/>
      <c r="F17" s="330">
        <v>1.4027017444144105</v>
      </c>
      <c r="G17" s="330">
        <v>3.9307671904477268</v>
      </c>
      <c r="H17" s="330">
        <f t="shared" si="1"/>
        <v>5.3334689348621378</v>
      </c>
      <c r="I17" s="331"/>
      <c r="J17" s="330">
        <v>1.6539614978401946</v>
      </c>
      <c r="K17" s="330">
        <v>3.4399009480077249</v>
      </c>
      <c r="L17" s="330">
        <f t="shared" si="2"/>
        <v>5.09386244584792</v>
      </c>
      <c r="M17" s="236"/>
      <c r="N17" s="328">
        <f t="shared" si="3"/>
        <v>4.3069028507678242</v>
      </c>
      <c r="O17" s="328">
        <f t="shared" si="4"/>
        <v>1.1045430183741933</v>
      </c>
      <c r="P17" s="328"/>
      <c r="Q17" s="328">
        <f t="shared" si="5"/>
        <v>-5.7914550801574372E-2</v>
      </c>
      <c r="R17" s="328">
        <f t="shared" si="6"/>
        <v>-0.88533722967739648</v>
      </c>
      <c r="S17" s="327"/>
      <c r="T17" s="328">
        <f t="shared" si="7"/>
        <v>0.98562168027487296</v>
      </c>
      <c r="U17" s="328">
        <f t="shared" si="8"/>
        <v>-0.30596753245407671</v>
      </c>
    </row>
    <row r="18" spans="1:21" x14ac:dyDescent="0.2">
      <c r="A18" s="329" t="str">
        <f>name!D13</f>
        <v>34 Culture, media and sports occupations</v>
      </c>
      <c r="B18" s="330">
        <v>3.4994121304014421</v>
      </c>
      <c r="C18" s="330">
        <v>5.3901078811586984</v>
      </c>
      <c r="D18" s="330">
        <f t="shared" si="0"/>
        <v>8.8895200115601405</v>
      </c>
      <c r="E18" s="331"/>
      <c r="F18" s="330">
        <v>3.7454378511675079</v>
      </c>
      <c r="G18" s="330">
        <v>5.6718519350589354</v>
      </c>
      <c r="H18" s="330">
        <f t="shared" si="1"/>
        <v>9.4172897862264442</v>
      </c>
      <c r="I18" s="331"/>
      <c r="J18" s="330">
        <v>3.867888449686439</v>
      </c>
      <c r="K18" s="330">
        <v>5.4052051880924266</v>
      </c>
      <c r="L18" s="330">
        <f t="shared" si="2"/>
        <v>9.2730936377788655</v>
      </c>
      <c r="M18" s="236"/>
      <c r="N18" s="328">
        <f t="shared" si="3"/>
        <v>1.3681453039641633</v>
      </c>
      <c r="O18" s="328">
        <f t="shared" si="4"/>
        <v>0.2146982243893758</v>
      </c>
      <c r="P18" s="327"/>
      <c r="Q18" s="328">
        <f t="shared" si="5"/>
        <v>1.024215234599013</v>
      </c>
      <c r="R18" s="328">
        <f t="shared" si="6"/>
        <v>-0.32050708483666313</v>
      </c>
      <c r="S18" s="327"/>
      <c r="T18" s="328">
        <f t="shared" si="7"/>
        <v>1.1601639509065897</v>
      </c>
      <c r="U18" s="328">
        <f t="shared" si="8"/>
        <v>-0.10281570214508706</v>
      </c>
    </row>
    <row r="19" spans="1:21" x14ac:dyDescent="0.2">
      <c r="A19" s="329" t="str">
        <f>name!D14</f>
        <v>35 Business and public service associate professionals</v>
      </c>
      <c r="B19" s="330">
        <v>12.448519189176679</v>
      </c>
      <c r="C19" s="330">
        <v>15.687917483883746</v>
      </c>
      <c r="D19" s="330">
        <f t="shared" si="0"/>
        <v>28.136436673060423</v>
      </c>
      <c r="E19" s="331"/>
      <c r="F19" s="330">
        <v>13.610727422537975</v>
      </c>
      <c r="G19" s="330">
        <v>16.46324269159787</v>
      </c>
      <c r="H19" s="330">
        <f t="shared" si="1"/>
        <v>30.073970114135847</v>
      </c>
      <c r="I19" s="331"/>
      <c r="J19" s="330">
        <v>15.605884262252042</v>
      </c>
      <c r="K19" s="330">
        <v>16.925007723688807</v>
      </c>
      <c r="L19" s="330">
        <f t="shared" si="2"/>
        <v>32.530891985940848</v>
      </c>
      <c r="M19" s="236"/>
      <c r="N19" s="328">
        <f t="shared" si="3"/>
        <v>1.8011604662811598</v>
      </c>
      <c r="O19" s="328">
        <f t="shared" si="4"/>
        <v>0.91610261062331499</v>
      </c>
      <c r="P19" s="327"/>
      <c r="Q19" s="328">
        <f t="shared" si="5"/>
        <v>0.96945609624576878</v>
      </c>
      <c r="R19" s="328">
        <f t="shared" si="6"/>
        <v>0.1845841134654691</v>
      </c>
      <c r="S19" s="327"/>
      <c r="T19" s="328">
        <f t="shared" si="7"/>
        <v>1.34080123617486</v>
      </c>
      <c r="U19" s="328">
        <f t="shared" si="8"/>
        <v>0.5249071232217517</v>
      </c>
    </row>
    <row r="20" spans="1:21" x14ac:dyDescent="0.2">
      <c r="A20" s="329" t="str">
        <f>name!D15</f>
        <v>41 Administrative occupations</v>
      </c>
      <c r="B20" s="330">
        <v>34.88154074120618</v>
      </c>
      <c r="C20" s="330">
        <v>16.20717225663898</v>
      </c>
      <c r="D20" s="330">
        <f t="shared" si="0"/>
        <v>51.088712997845164</v>
      </c>
      <c r="E20" s="331"/>
      <c r="F20" s="330">
        <v>32.703369846951489</v>
      </c>
      <c r="G20" s="330">
        <v>17.47903284662026</v>
      </c>
      <c r="H20" s="330">
        <f t="shared" si="1"/>
        <v>50.182402693571746</v>
      </c>
      <c r="I20" s="331"/>
      <c r="J20" s="330">
        <v>31.030513166795703</v>
      </c>
      <c r="K20" s="330">
        <v>21.866910433336386</v>
      </c>
      <c r="L20" s="330">
        <f t="shared" si="2"/>
        <v>52.897423600132086</v>
      </c>
      <c r="M20" s="236"/>
      <c r="N20" s="328">
        <f t="shared" si="3"/>
        <v>-1.2813132736775645</v>
      </c>
      <c r="O20" s="328">
        <f t="shared" si="4"/>
        <v>-0.34943544787428005</v>
      </c>
      <c r="P20" s="327"/>
      <c r="Q20" s="328">
        <f t="shared" si="5"/>
        <v>1.5224360282849458</v>
      </c>
      <c r="R20" s="328">
        <f t="shared" si="6"/>
        <v>1.5043532803217463</v>
      </c>
      <c r="S20" s="327"/>
      <c r="T20" s="328">
        <f t="shared" si="7"/>
        <v>-0.35734342035738109</v>
      </c>
      <c r="U20" s="328">
        <f t="shared" si="8"/>
        <v>0.35188575720814796</v>
      </c>
    </row>
    <row r="21" spans="1:21" x14ac:dyDescent="0.2">
      <c r="A21" s="329" t="str">
        <f>name!D16</f>
        <v>42 Secretarial and related occupations</v>
      </c>
      <c r="B21" s="330">
        <v>10.536797677373757</v>
      </c>
      <c r="C21" s="330">
        <v>1.0690162524931386</v>
      </c>
      <c r="D21" s="330">
        <f t="shared" si="0"/>
        <v>11.605813929866896</v>
      </c>
      <c r="E21" s="331"/>
      <c r="F21" s="330">
        <v>9.0829835913060126</v>
      </c>
      <c r="G21" s="330">
        <v>0.77433416850484948</v>
      </c>
      <c r="H21" s="330">
        <f t="shared" si="1"/>
        <v>9.8573177598108614</v>
      </c>
      <c r="I21" s="331"/>
      <c r="J21" s="330">
        <v>5.3233737560943339</v>
      </c>
      <c r="K21" s="330">
        <v>0.81066053537631377</v>
      </c>
      <c r="L21" s="330">
        <f t="shared" si="2"/>
        <v>6.1340342914706474</v>
      </c>
      <c r="M21" s="236"/>
      <c r="N21" s="328">
        <f t="shared" si="3"/>
        <v>-2.9257647816106069</v>
      </c>
      <c r="O21" s="328">
        <f t="shared" si="4"/>
        <v>-3.4992781535462147</v>
      </c>
      <c r="P21" s="327"/>
      <c r="Q21" s="328">
        <f t="shared" si="5"/>
        <v>-6.2462121610969978</v>
      </c>
      <c r="R21" s="328">
        <f t="shared" si="6"/>
        <v>0.30610667558614857</v>
      </c>
      <c r="S21" s="327"/>
      <c r="T21" s="328">
        <f t="shared" si="7"/>
        <v>-3.2130887158054566</v>
      </c>
      <c r="U21" s="328">
        <f t="shared" si="8"/>
        <v>-3.1129284185068773</v>
      </c>
    </row>
    <row r="22" spans="1:21" x14ac:dyDescent="0.2">
      <c r="A22" s="329" t="str">
        <f>name!D17</f>
        <v>51 Skilled agricultural and related trades</v>
      </c>
      <c r="B22" s="330">
        <v>0.99356526382555965</v>
      </c>
      <c r="C22" s="330">
        <v>6.2370024155133326</v>
      </c>
      <c r="D22" s="330">
        <f t="shared" si="0"/>
        <v>7.2305676793388924</v>
      </c>
      <c r="E22" s="331"/>
      <c r="F22" s="330">
        <v>1.0764313616453691</v>
      </c>
      <c r="G22" s="330">
        <v>4.2599497308070804</v>
      </c>
      <c r="H22" s="330">
        <f t="shared" si="1"/>
        <v>5.3363810924524495</v>
      </c>
      <c r="I22" s="331"/>
      <c r="J22" s="330">
        <v>1.2968677619862017</v>
      </c>
      <c r="K22" s="330">
        <v>4.3042736629657012</v>
      </c>
      <c r="L22" s="330">
        <f t="shared" si="2"/>
        <v>5.6011414249519031</v>
      </c>
      <c r="M22" s="236"/>
      <c r="N22" s="328">
        <f t="shared" si="3"/>
        <v>1.6150390849306362</v>
      </c>
      <c r="O22" s="328">
        <f t="shared" si="4"/>
        <v>1.2497493606486332</v>
      </c>
      <c r="P22" s="327"/>
      <c r="Q22" s="328">
        <f t="shared" si="5"/>
        <v>-7.3414046204780874</v>
      </c>
      <c r="R22" s="328">
        <f t="shared" si="6"/>
        <v>6.9030777344014638E-2</v>
      </c>
      <c r="S22" s="327"/>
      <c r="T22" s="328">
        <f t="shared" si="7"/>
        <v>-5.8945256318699624</v>
      </c>
      <c r="U22" s="328">
        <f t="shared" si="8"/>
        <v>0.32333946908145172</v>
      </c>
    </row>
    <row r="23" spans="1:21" x14ac:dyDescent="0.2">
      <c r="A23" s="329" t="str">
        <f>name!D18</f>
        <v>52 Skilled metal, electrical and electronic trades</v>
      </c>
      <c r="B23" s="330">
        <v>0.35967105464114096</v>
      </c>
      <c r="C23" s="330">
        <v>27.187981122772374</v>
      </c>
      <c r="D23" s="330">
        <f t="shared" si="0"/>
        <v>27.547652177413514</v>
      </c>
      <c r="E23" s="331"/>
      <c r="F23" s="330">
        <v>0.47194457153620367</v>
      </c>
      <c r="G23" s="330">
        <v>23.320647132318459</v>
      </c>
      <c r="H23" s="330">
        <f t="shared" si="1"/>
        <v>23.792591703854661</v>
      </c>
      <c r="I23" s="331"/>
      <c r="J23" s="330">
        <v>0.95033531006499039</v>
      </c>
      <c r="K23" s="330">
        <v>21.040705301669014</v>
      </c>
      <c r="L23" s="330">
        <f t="shared" si="2"/>
        <v>21.991040611734004</v>
      </c>
      <c r="M23" s="236"/>
      <c r="N23" s="328">
        <f t="shared" si="3"/>
        <v>5.5837545303426772</v>
      </c>
      <c r="O23" s="328">
        <f t="shared" si="4"/>
        <v>4.7769433667944394</v>
      </c>
      <c r="P23" s="327"/>
      <c r="Q23" s="328">
        <f t="shared" si="5"/>
        <v>-3.0221106965145794</v>
      </c>
      <c r="R23" s="328">
        <f t="shared" si="6"/>
        <v>-0.68352130648917653</v>
      </c>
      <c r="S23" s="327"/>
      <c r="T23" s="328">
        <f t="shared" si="7"/>
        <v>-2.8883278555656089</v>
      </c>
      <c r="U23" s="328">
        <f t="shared" si="8"/>
        <v>-0.52355222141332591</v>
      </c>
    </row>
    <row r="24" spans="1:21" x14ac:dyDescent="0.2">
      <c r="A24" s="329" t="str">
        <f>name!D19</f>
        <v>53 Skilled construction and building trades</v>
      </c>
      <c r="B24" s="330">
        <v>0.25225550612926745</v>
      </c>
      <c r="C24" s="330">
        <v>19.114292511242429</v>
      </c>
      <c r="D24" s="330">
        <f t="shared" si="0"/>
        <v>19.366548017371695</v>
      </c>
      <c r="E24" s="331"/>
      <c r="F24" s="330">
        <v>0.28986249998258562</v>
      </c>
      <c r="G24" s="330">
        <v>18.560851322075308</v>
      </c>
      <c r="H24" s="330">
        <f t="shared" si="1"/>
        <v>18.850713822057894</v>
      </c>
      <c r="I24" s="331"/>
      <c r="J24" s="330">
        <v>0.18017124041793303</v>
      </c>
      <c r="K24" s="330">
        <v>15.522079282945562</v>
      </c>
      <c r="L24" s="330">
        <f t="shared" si="2"/>
        <v>15.702250523363494</v>
      </c>
      <c r="M24" s="236"/>
      <c r="N24" s="328">
        <f t="shared" si="3"/>
        <v>2.8182661053169689</v>
      </c>
      <c r="O24" s="328">
        <f t="shared" si="4"/>
        <v>-3.1202753783556192</v>
      </c>
      <c r="P24" s="327"/>
      <c r="Q24" s="328">
        <f t="shared" si="5"/>
        <v>-0.58591198710837844</v>
      </c>
      <c r="R24" s="328">
        <f t="shared" si="6"/>
        <v>-1.1848652908147517</v>
      </c>
      <c r="S24" s="327"/>
      <c r="T24" s="328">
        <f t="shared" si="7"/>
        <v>-0.53847434097700209</v>
      </c>
      <c r="U24" s="328">
        <f t="shared" si="8"/>
        <v>-1.2109201931301938</v>
      </c>
    </row>
    <row r="25" spans="1:21" x14ac:dyDescent="0.2">
      <c r="A25" s="329" t="str">
        <f>name!D20</f>
        <v>54 Textiles, printing and other skilled trades</v>
      </c>
      <c r="B25" s="330">
        <v>3.7949695077651358</v>
      </c>
      <c r="C25" s="330">
        <v>7.0146641422820135</v>
      </c>
      <c r="D25" s="330">
        <f t="shared" si="0"/>
        <v>10.80963365004715</v>
      </c>
      <c r="E25" s="331"/>
      <c r="F25" s="330">
        <v>3.7159296625716904</v>
      </c>
      <c r="G25" s="330">
        <v>5.3972343976240538</v>
      </c>
      <c r="H25" s="330">
        <f t="shared" si="1"/>
        <v>9.1131640601957447</v>
      </c>
      <c r="I25" s="331"/>
      <c r="J25" s="330">
        <v>3.8209398323813337</v>
      </c>
      <c r="K25" s="330">
        <v>5.2431478218914638</v>
      </c>
      <c r="L25" s="330">
        <f t="shared" si="2"/>
        <v>9.0640876542727966</v>
      </c>
      <c r="M25" s="236"/>
      <c r="N25" s="328">
        <f t="shared" si="3"/>
        <v>-0.42006491801114265</v>
      </c>
      <c r="O25" s="328">
        <f t="shared" si="4"/>
        <v>0.18595621297889942</v>
      </c>
      <c r="P25" s="327"/>
      <c r="Q25" s="328">
        <f t="shared" si="5"/>
        <v>-5.1072834791699879</v>
      </c>
      <c r="R25" s="328">
        <f t="shared" si="6"/>
        <v>-0.19291119638892296</v>
      </c>
      <c r="S25" s="327"/>
      <c r="T25" s="328">
        <f t="shared" si="7"/>
        <v>-3.3567241177184681</v>
      </c>
      <c r="U25" s="328">
        <f t="shared" si="8"/>
        <v>-3.5992014337082878E-2</v>
      </c>
    </row>
    <row r="26" spans="1:21" x14ac:dyDescent="0.2">
      <c r="A26" s="329" t="str">
        <f>name!D21</f>
        <v>61 Caring personal service occupations</v>
      </c>
      <c r="B26" s="330">
        <v>34.578904430806375</v>
      </c>
      <c r="C26" s="330">
        <v>4.4101289690306507</v>
      </c>
      <c r="D26" s="330">
        <f t="shared" si="0"/>
        <v>38.989033399837027</v>
      </c>
      <c r="E26" s="331"/>
      <c r="F26" s="330">
        <v>34.072702883816262</v>
      </c>
      <c r="G26" s="330">
        <v>4.2636293807694248</v>
      </c>
      <c r="H26" s="330">
        <f t="shared" si="1"/>
        <v>38.336332264585685</v>
      </c>
      <c r="I26" s="331"/>
      <c r="J26" s="330">
        <v>37.362968193369305</v>
      </c>
      <c r="K26" s="330">
        <v>5.771091208315414</v>
      </c>
      <c r="L26" s="330">
        <f t="shared" si="2"/>
        <v>43.134059401684716</v>
      </c>
      <c r="M26" s="236"/>
      <c r="N26" s="328">
        <f t="shared" si="3"/>
        <v>-0.29451018167911958</v>
      </c>
      <c r="O26" s="328">
        <f t="shared" si="4"/>
        <v>0.61644891946341929</v>
      </c>
      <c r="P26" s="327"/>
      <c r="Q26" s="328">
        <f t="shared" si="5"/>
        <v>-0.67338590383220209</v>
      </c>
      <c r="R26" s="328">
        <f t="shared" si="6"/>
        <v>2.038774207889249</v>
      </c>
      <c r="S26" s="327"/>
      <c r="T26" s="328">
        <f t="shared" si="7"/>
        <v>-0.33707745580326964</v>
      </c>
      <c r="U26" s="328">
        <f t="shared" si="8"/>
        <v>0.7891969156495815</v>
      </c>
    </row>
    <row r="27" spans="1:21" x14ac:dyDescent="0.2">
      <c r="A27" s="329" t="str">
        <f>name!D22</f>
        <v>62 Leisure, travel and related personal service occupations</v>
      </c>
      <c r="B27" s="330">
        <v>8.7332759663572137</v>
      </c>
      <c r="C27" s="330">
        <v>3.215786025117513</v>
      </c>
      <c r="D27" s="330">
        <f t="shared" si="0"/>
        <v>11.949061991474727</v>
      </c>
      <c r="E27" s="331"/>
      <c r="F27" s="330">
        <v>7.2406689657163836</v>
      </c>
      <c r="G27" s="330">
        <v>3.152334831774648</v>
      </c>
      <c r="H27" s="330">
        <f t="shared" si="1"/>
        <v>10.393003797491032</v>
      </c>
      <c r="I27" s="331"/>
      <c r="J27" s="330">
        <v>6.5781520883945959</v>
      </c>
      <c r="K27" s="330">
        <v>3.2728151511991053</v>
      </c>
      <c r="L27" s="330">
        <f t="shared" si="2"/>
        <v>9.8509672395937002</v>
      </c>
      <c r="M27" s="236"/>
      <c r="N27" s="328">
        <f t="shared" si="3"/>
        <v>-3.6791510412756634</v>
      </c>
      <c r="O27" s="328">
        <f t="shared" si="4"/>
        <v>-0.63768962394862294</v>
      </c>
      <c r="P27" s="327"/>
      <c r="Q27" s="328">
        <f t="shared" si="5"/>
        <v>-0.39777516868577667</v>
      </c>
      <c r="R27" s="328">
        <f t="shared" si="6"/>
        <v>0.25036036173715637</v>
      </c>
      <c r="S27" s="327"/>
      <c r="T27" s="328">
        <f t="shared" si="7"/>
        <v>-2.7518262486975753</v>
      </c>
      <c r="U27" s="328">
        <f t="shared" si="8"/>
        <v>-0.35645133664411466</v>
      </c>
    </row>
    <row r="28" spans="1:21" x14ac:dyDescent="0.2">
      <c r="A28" s="329" t="str">
        <f>name!D23</f>
        <v>63 Community and civil enforcement occupations</v>
      </c>
      <c r="B28" s="330">
        <v>0.11213129895247341</v>
      </c>
      <c r="C28" s="330">
        <v>0.39355328452069827</v>
      </c>
      <c r="D28" s="330">
        <f t="shared" si="0"/>
        <v>0.50568458347317169</v>
      </c>
      <c r="E28" s="331"/>
      <c r="F28" s="330">
        <v>0.11360196263088654</v>
      </c>
      <c r="G28" s="330">
        <v>0.39927939050508371</v>
      </c>
      <c r="H28" s="330">
        <f t="shared" si="1"/>
        <v>0.51288135313597027</v>
      </c>
      <c r="I28" s="331"/>
      <c r="J28" s="330">
        <v>0.15533858150841023</v>
      </c>
      <c r="K28" s="330">
        <v>0.27623774762961811</v>
      </c>
      <c r="L28" s="330">
        <f>SUM(J28:K28)</f>
        <v>0.43157632913802835</v>
      </c>
      <c r="M28" s="236"/>
      <c r="N28" s="328">
        <f t="shared" si="3"/>
        <v>0.26094559326041988</v>
      </c>
      <c r="O28" s="328">
        <f t="shared" si="4"/>
        <v>2.1079522719650079</v>
      </c>
      <c r="P28" s="327"/>
      <c r="Q28" s="328">
        <f t="shared" si="5"/>
        <v>0.28931627891459755</v>
      </c>
      <c r="R28" s="328">
        <f t="shared" si="6"/>
        <v>-2.4260824616277987</v>
      </c>
      <c r="S28" s="327"/>
      <c r="T28" s="328">
        <f t="shared" si="7"/>
        <v>0.28302808800473311</v>
      </c>
      <c r="U28" s="328">
        <f t="shared" si="8"/>
        <v>-1.1440728091009378</v>
      </c>
    </row>
    <row r="29" spans="1:21" x14ac:dyDescent="0.2">
      <c r="A29" s="329" t="str">
        <f>name!D24</f>
        <v>71 Sales occupations</v>
      </c>
      <c r="B29" s="330">
        <v>20.829458099515364</v>
      </c>
      <c r="C29" s="330">
        <v>13.975291374431617</v>
      </c>
      <c r="D29" s="330">
        <f t="shared" si="0"/>
        <v>34.804749473946984</v>
      </c>
      <c r="E29" s="331"/>
      <c r="F29" s="330">
        <v>17.540878277578802</v>
      </c>
      <c r="G29" s="330">
        <v>13.262870408315061</v>
      </c>
      <c r="H29" s="330">
        <f t="shared" si="1"/>
        <v>30.803748685893865</v>
      </c>
      <c r="I29" s="331"/>
      <c r="J29" s="330">
        <v>16.167167553572082</v>
      </c>
      <c r="K29" s="330">
        <v>12.960845643868662</v>
      </c>
      <c r="L29" s="330">
        <f t="shared" si="2"/>
        <v>29.128013197440744</v>
      </c>
      <c r="M29" s="236"/>
      <c r="N29" s="328">
        <f t="shared" si="3"/>
        <v>-3.3783003756974739</v>
      </c>
      <c r="O29" s="328">
        <f t="shared" si="4"/>
        <v>-0.54220186430852246</v>
      </c>
      <c r="P29" s="327"/>
      <c r="Q29" s="328">
        <f t="shared" si="5"/>
        <v>-1.0409924935414261</v>
      </c>
      <c r="R29" s="328">
        <f t="shared" si="6"/>
        <v>-0.1534520980325027</v>
      </c>
      <c r="S29" s="327"/>
      <c r="T29" s="328">
        <f t="shared" si="7"/>
        <v>-2.4127652569392422</v>
      </c>
      <c r="U29" s="328">
        <f t="shared" si="8"/>
        <v>-0.37221242714294833</v>
      </c>
    </row>
    <row r="30" spans="1:21" x14ac:dyDescent="0.2">
      <c r="A30" s="329" t="str">
        <f>name!D25</f>
        <v>72 Customer service occupations</v>
      </c>
      <c r="B30" s="330">
        <v>5.2080964949797863</v>
      </c>
      <c r="C30" s="330">
        <v>4.02304215040974</v>
      </c>
      <c r="D30" s="330">
        <f t="shared" si="0"/>
        <v>9.2311386453895263</v>
      </c>
      <c r="E30" s="331"/>
      <c r="F30" s="330">
        <v>5.6232483989771938</v>
      </c>
      <c r="G30" s="330">
        <v>4.0674697907197155</v>
      </c>
      <c r="H30" s="330">
        <f t="shared" si="1"/>
        <v>9.6907181896969092</v>
      </c>
      <c r="I30" s="331"/>
      <c r="J30" s="330">
        <v>6.4563875490782623</v>
      </c>
      <c r="K30" s="330">
        <v>6.1231858327731192</v>
      </c>
      <c r="L30" s="330">
        <f t="shared" si="2"/>
        <v>12.579573381851382</v>
      </c>
      <c r="M30" s="236"/>
      <c r="N30" s="328">
        <f t="shared" si="3"/>
        <v>1.545726067987796</v>
      </c>
      <c r="O30" s="328">
        <f t="shared" si="4"/>
        <v>0.92532459772804998</v>
      </c>
      <c r="P30" s="327"/>
      <c r="Q30" s="328">
        <f t="shared" si="5"/>
        <v>0.21989667535844415</v>
      </c>
      <c r="R30" s="328">
        <f t="shared" si="6"/>
        <v>2.7646009771114866</v>
      </c>
      <c r="S30" s="327"/>
      <c r="T30" s="328">
        <f t="shared" si="7"/>
        <v>0.97645926077567502</v>
      </c>
      <c r="U30" s="328">
        <f t="shared" si="8"/>
        <v>1.7545871529795365</v>
      </c>
    </row>
    <row r="31" spans="1:21" x14ac:dyDescent="0.2">
      <c r="A31" s="329" t="str">
        <f>name!D26</f>
        <v>81 Process, plant and machine operatives</v>
      </c>
      <c r="B31" s="330">
        <v>4.5542550780076292</v>
      </c>
      <c r="C31" s="330">
        <v>17.83772843047835</v>
      </c>
      <c r="D31" s="330">
        <f t="shared" si="0"/>
        <v>22.391983508485978</v>
      </c>
      <c r="E31" s="331"/>
      <c r="F31" s="330">
        <v>4.1449716835584214</v>
      </c>
      <c r="G31" s="330">
        <v>14.377549772875984</v>
      </c>
      <c r="H31" s="330">
        <f t="shared" si="1"/>
        <v>18.522521456434404</v>
      </c>
      <c r="I31" s="331"/>
      <c r="J31" s="330">
        <v>4.9018008122866474</v>
      </c>
      <c r="K31" s="330">
        <v>13.32579643547874</v>
      </c>
      <c r="L31" s="330">
        <f t="shared" si="2"/>
        <v>18.227597247765388</v>
      </c>
      <c r="M31" s="236"/>
      <c r="N31" s="328">
        <f t="shared" si="3"/>
        <v>-1.8656967479358744</v>
      </c>
      <c r="O31" s="328">
        <f t="shared" si="4"/>
        <v>1.1243180986201473</v>
      </c>
      <c r="P31" s="327"/>
      <c r="Q31" s="328">
        <f t="shared" si="5"/>
        <v>-4.2212717026106628</v>
      </c>
      <c r="R31" s="328">
        <f t="shared" si="6"/>
        <v>-0.50516113559588849</v>
      </c>
      <c r="S31" s="327"/>
      <c r="T31" s="328">
        <f t="shared" si="7"/>
        <v>-3.7232307684828658</v>
      </c>
      <c r="U31" s="328">
        <f t="shared" si="8"/>
        <v>-0.10694670320579025</v>
      </c>
    </row>
    <row r="32" spans="1:21" x14ac:dyDescent="0.2">
      <c r="A32" s="329" t="str">
        <f>name!D27</f>
        <v>82 Transport and mobile machine drivers and operatives</v>
      </c>
      <c r="B32" s="330">
        <v>1.1299847135858583</v>
      </c>
      <c r="C32" s="330">
        <v>23.639715461384409</v>
      </c>
      <c r="D32" s="330">
        <f t="shared" si="0"/>
        <v>24.769700174970268</v>
      </c>
      <c r="E32" s="331"/>
      <c r="F32" s="330">
        <v>1.0825698331182187</v>
      </c>
      <c r="G32" s="330">
        <v>24.53948091285363</v>
      </c>
      <c r="H32" s="330">
        <f t="shared" si="1"/>
        <v>25.622050745971848</v>
      </c>
      <c r="I32" s="331"/>
      <c r="J32" s="330">
        <v>1.7432151539582801</v>
      </c>
      <c r="K32" s="330">
        <v>26.004674750953239</v>
      </c>
      <c r="L32" s="330">
        <f t="shared" si="2"/>
        <v>27.747889904911517</v>
      </c>
      <c r="M32" s="236"/>
      <c r="N32" s="328">
        <f t="shared" si="3"/>
        <v>-0.85366372199250362</v>
      </c>
      <c r="O32" s="328">
        <f t="shared" si="4"/>
        <v>3.2269284072895532</v>
      </c>
      <c r="P32" s="327"/>
      <c r="Q32" s="328">
        <f t="shared" si="5"/>
        <v>0.74990037895470429</v>
      </c>
      <c r="R32" s="328">
        <f t="shared" si="6"/>
        <v>0.38736856415373389</v>
      </c>
      <c r="S32" s="327"/>
      <c r="T32" s="328">
        <f t="shared" si="7"/>
        <v>0.67893838600048273</v>
      </c>
      <c r="U32" s="328">
        <f t="shared" si="8"/>
        <v>0.53279070733673883</v>
      </c>
    </row>
    <row r="33" spans="1:21" x14ac:dyDescent="0.2">
      <c r="A33" s="329" t="str">
        <f>name!D28</f>
        <v>91 Elementary trades and related occupations</v>
      </c>
      <c r="B33" s="330">
        <v>3.0610056009532771</v>
      </c>
      <c r="C33" s="330">
        <v>9.2277579055080476</v>
      </c>
      <c r="D33" s="330">
        <f t="shared" si="0"/>
        <v>12.288763506461326</v>
      </c>
      <c r="E33" s="331"/>
      <c r="F33" s="330">
        <v>2.1115766489012415</v>
      </c>
      <c r="G33" s="330">
        <v>7.444090880777579</v>
      </c>
      <c r="H33" s="330">
        <f t="shared" si="1"/>
        <v>9.5556675296788214</v>
      </c>
      <c r="I33" s="331"/>
      <c r="J33" s="330">
        <v>7.6807328550511338</v>
      </c>
      <c r="K33" s="330">
        <v>10.924167980529704</v>
      </c>
      <c r="L33" s="330">
        <f t="shared" si="2"/>
        <v>18.604900835580839</v>
      </c>
      <c r="M33" s="236"/>
      <c r="N33" s="328">
        <f t="shared" si="3"/>
        <v>-7.1571325256764906</v>
      </c>
      <c r="O33" s="328">
        <f t="shared" si="4"/>
        <v>8.9899334240205455</v>
      </c>
      <c r="P33" s="327"/>
      <c r="Q33" s="328">
        <f t="shared" si="5"/>
        <v>-4.2049441647753039</v>
      </c>
      <c r="R33" s="328">
        <f t="shared" si="6"/>
        <v>2.59001977743889</v>
      </c>
      <c r="S33" s="327"/>
      <c r="T33" s="328">
        <f t="shared" si="7"/>
        <v>-4.9065576708586907</v>
      </c>
      <c r="U33" s="328">
        <f t="shared" si="8"/>
        <v>4.5420684159771518</v>
      </c>
    </row>
    <row r="34" spans="1:21" x14ac:dyDescent="0.2">
      <c r="A34" s="329" t="str">
        <f>name!D29</f>
        <v>92 Elementary administration and service occupations</v>
      </c>
      <c r="B34" s="330">
        <v>25.257384947352808</v>
      </c>
      <c r="C34" s="330">
        <v>26.071829109089666</v>
      </c>
      <c r="D34" s="330">
        <f t="shared" ref="D34" si="9">SUM(B34:C34)</f>
        <v>51.329214056442474</v>
      </c>
      <c r="E34" s="331"/>
      <c r="F34" s="330">
        <v>21.854391833855548</v>
      </c>
      <c r="G34" s="330">
        <v>21.699410014647906</v>
      </c>
      <c r="H34" s="330">
        <f t="shared" ref="H34" si="10">SUM(F34:G34)</f>
        <v>43.553801848503454</v>
      </c>
      <c r="I34" s="331"/>
      <c r="J34" s="330">
        <v>15.950765343454195</v>
      </c>
      <c r="K34" s="330">
        <v>20.166414532235265</v>
      </c>
      <c r="L34" s="330">
        <f t="shared" ref="L34" si="11">SUM(J34:K34)</f>
        <v>36.117179875689459</v>
      </c>
      <c r="M34" s="236"/>
      <c r="N34" s="328">
        <f t="shared" si="3"/>
        <v>-2.8528490703197629</v>
      </c>
      <c r="O34" s="328">
        <f t="shared" si="4"/>
        <v>-2.0774186658397253</v>
      </c>
      <c r="P34" s="327"/>
      <c r="Q34" s="328">
        <f t="shared" si="5"/>
        <v>-3.604827459399873</v>
      </c>
      <c r="R34" s="328">
        <f t="shared" si="6"/>
        <v>-0.48725237646271014</v>
      </c>
      <c r="S34" s="327"/>
      <c r="T34" s="328">
        <f t="shared" si="7"/>
        <v>-3.2318827665659744</v>
      </c>
      <c r="U34" s="328">
        <f t="shared" si="8"/>
        <v>-1.2404314243833037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237.08917099676185</v>
      </c>
      <c r="C36" s="333">
        <f t="shared" ref="C36:D36" si="12">SUM(C9:C34)</f>
        <v>289.49182900323842</v>
      </c>
      <c r="D36" s="333">
        <f t="shared" si="12"/>
        <v>526.58100000000013</v>
      </c>
      <c r="E36" s="333"/>
      <c r="F36" s="333">
        <f>SUM(F9:F34)</f>
        <v>239.67123869496194</v>
      </c>
      <c r="G36" s="333">
        <f t="shared" ref="G36:H36" si="13">SUM(G9:G34)</f>
        <v>288.35576130503796</v>
      </c>
      <c r="H36" s="333">
        <f t="shared" si="13"/>
        <v>528.02699999999993</v>
      </c>
      <c r="I36" s="333"/>
      <c r="J36" s="333">
        <f>SUM(J9:J34)</f>
        <v>260.25991812595993</v>
      </c>
      <c r="K36" s="333">
        <f t="shared" ref="K36:L36" si="14">SUM(K9:K34)</f>
        <v>305.63708187403978</v>
      </c>
      <c r="L36" s="333">
        <f t="shared" si="14"/>
        <v>565.89699999999959</v>
      </c>
      <c r="M36" s="258"/>
      <c r="N36" s="334">
        <f t="shared" si="3"/>
        <v>0.21687135008827685</v>
      </c>
      <c r="O36" s="334">
        <f>IF(F36&gt;0,(EXP(LN(J36/F36)/($J$6-$F$6))-1)*100,0)</f>
        <v>0.5509298760882464</v>
      </c>
      <c r="P36" s="335"/>
      <c r="Q36" s="334">
        <f t="shared" ref="Q36" si="15">IF(C36&gt;0,(EXP(LN(G36/C36)/($F$6-$B$6))-1)*100,0)</f>
        <v>-7.8610525508615581E-2</v>
      </c>
      <c r="R36" s="334">
        <f t="shared" ref="R36" si="16">IF(G36&gt;0,(EXP(LN(K36/G36)/($J$6-$F$6))-1)*100,0)</f>
        <v>0.38877638921939184</v>
      </c>
      <c r="S36" s="335"/>
      <c r="T36" s="334">
        <f t="shared" ref="T36" si="17">IF(D36&gt;0,(EXP(LN(H36/D36)/($F$6-$B$6))-1)*100,0)</f>
        <v>5.4860100005660328E-2</v>
      </c>
      <c r="U36" s="334">
        <f t="shared" ref="U36" si="18">IF(H36&gt;0,(EXP(LN(L36/H36)/($J$6-$F$6))-1)*100,0)</f>
        <v>0.46283220204645925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Stoke-on-Trent and Staffordshire</v>
      </c>
      <c r="Q1" s="19" t="str">
        <f>CONCATENATE("Occupation Table 5.1  Males: Employment Change by Status (SOC 2020), ",B$5,"-",L$5,", ",Info!B5)</f>
        <v>Occupation Table 5.1  Males: Employment Change by Status (SOC 2020), 2015-2035, Stoke-on-Trent and Staffordshire</v>
      </c>
      <c r="AG1" s="19" t="str">
        <f>CONCATENATE("Occupation Table 5.2  Females: Employment Change by Status (SOC 2020), ",R$5,"-",AB$5,", ",Info!B5)</f>
        <v>Occupation Table 5.2  Females: Employment Change by Status (SOC 2020), 2015-2035, Stoke-on-Trent and Staffordshire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32.442234954050093</v>
      </c>
      <c r="C8" s="11">
        <v>4.5963683140251597</v>
      </c>
      <c r="D8" s="11">
        <v>7.4527698495069874</v>
      </c>
      <c r="E8" s="11">
        <f>SUM(B8:D8)</f>
        <v>44.491373117582235</v>
      </c>
      <c r="F8" s="11"/>
      <c r="G8" s="11">
        <v>35.777546626810583</v>
      </c>
      <c r="H8" s="11">
        <v>7.0565013381981458</v>
      </c>
      <c r="I8" s="11">
        <v>8.6973478316508643</v>
      </c>
      <c r="J8" s="11">
        <f>SUM(G8:I8)</f>
        <v>51.531395796659595</v>
      </c>
      <c r="K8" s="11"/>
      <c r="L8" s="11">
        <v>36.41815535805484</v>
      </c>
      <c r="M8" s="11">
        <v>8.4393541351852797</v>
      </c>
      <c r="N8" s="11">
        <v>9.54835359879009</v>
      </c>
      <c r="O8" s="11">
        <f>SUM(L8:N8)</f>
        <v>54.405863092030202</v>
      </c>
      <c r="Q8" s="10" t="str">
        <f>name!E4</f>
        <v>Managers, directors and senior officials</v>
      </c>
      <c r="R8" s="11">
        <v>23.057864450734193</v>
      </c>
      <c r="S8" s="11">
        <v>2.0008930205739937</v>
      </c>
      <c r="T8" s="11">
        <v>5.1511085541577692</v>
      </c>
      <c r="U8" s="11">
        <f>SUM(R8:T8)</f>
        <v>30.209866025465956</v>
      </c>
      <c r="V8" s="11"/>
      <c r="W8" s="11">
        <v>24.703314698568956</v>
      </c>
      <c r="X8" s="11">
        <v>3.158680199546926</v>
      </c>
      <c r="Y8" s="11">
        <v>5.5759723559446277</v>
      </c>
      <c r="Z8" s="11">
        <f>SUM(W8:Y8)</f>
        <v>33.43796725406051</v>
      </c>
      <c r="AA8" s="11"/>
      <c r="AB8" s="11">
        <v>24.284154733568048</v>
      </c>
      <c r="AC8" s="11">
        <v>3.5466458334735291</v>
      </c>
      <c r="AD8" s="11">
        <v>6.1709488672197219</v>
      </c>
      <c r="AE8" s="11">
        <f>SUM(AB8:AD8)</f>
        <v>34.001749434261299</v>
      </c>
      <c r="AG8" s="10" t="str">
        <f>name!E4</f>
        <v>Managers, directors and senior officials</v>
      </c>
      <c r="AH8" s="11">
        <v>9.3843705033158891</v>
      </c>
      <c r="AI8" s="11">
        <v>2.5954752934511673</v>
      </c>
      <c r="AJ8" s="11">
        <v>2.3016612953492186</v>
      </c>
      <c r="AK8" s="11">
        <f>SUM(AH8:AJ8)</f>
        <v>14.281507092116275</v>
      </c>
      <c r="AL8" s="11"/>
      <c r="AM8" s="11">
        <v>11.074231928241604</v>
      </c>
      <c r="AN8" s="11">
        <v>3.8978211386512229</v>
      </c>
      <c r="AO8" s="11">
        <v>3.1213754757062313</v>
      </c>
      <c r="AP8" s="11">
        <f>SUM(AM8:AO8)</f>
        <v>18.093428542599057</v>
      </c>
      <c r="AQ8" s="11"/>
      <c r="AR8" s="11">
        <v>12.134000624486781</v>
      </c>
      <c r="AS8" s="11">
        <v>4.8927083017117496</v>
      </c>
      <c r="AT8" s="11">
        <v>3.3774047315703686</v>
      </c>
      <c r="AU8" s="11">
        <f>SUM(AR8:AT8)</f>
        <v>20.4041136577689</v>
      </c>
    </row>
    <row r="9" spans="1:47" x14ac:dyDescent="0.2">
      <c r="A9" t="str">
        <f>name!E5</f>
        <v>Professional occupations</v>
      </c>
      <c r="B9" s="11">
        <v>61.571298030764851</v>
      </c>
      <c r="C9" s="11">
        <v>17.687771366802384</v>
      </c>
      <c r="D9" s="11">
        <v>9.8730821184693056</v>
      </c>
      <c r="E9" s="11">
        <f t="shared" ref="E9:E18" si="0">SUM(B9:D9)</f>
        <v>89.132151516036544</v>
      </c>
      <c r="F9" s="11"/>
      <c r="G9" s="11">
        <v>73.729995161412162</v>
      </c>
      <c r="H9" s="11">
        <v>21.609000778779418</v>
      </c>
      <c r="I9" s="11">
        <v>12.007133795727606</v>
      </c>
      <c r="J9" s="11">
        <f t="shared" ref="J9:J16" si="1">SUM(G9:I9)</f>
        <v>107.34612973591919</v>
      </c>
      <c r="K9" s="11"/>
      <c r="L9" s="11">
        <v>90.139750550588204</v>
      </c>
      <c r="M9" s="11">
        <v>26.199926927697533</v>
      </c>
      <c r="N9" s="11">
        <v>11.340981976741539</v>
      </c>
      <c r="O9" s="11">
        <f t="shared" ref="O9:O16" si="2">SUM(L9:N9)</f>
        <v>127.68065945502727</v>
      </c>
      <c r="Q9" s="10" t="str">
        <f>name!E5</f>
        <v>Professional occupations</v>
      </c>
      <c r="R9" s="11">
        <v>36.659732209273088</v>
      </c>
      <c r="S9" s="11">
        <v>3.1609679903027526</v>
      </c>
      <c r="T9" s="11">
        <v>6.7513534696457889</v>
      </c>
      <c r="U9" s="11">
        <f t="shared" ref="U9:U16" si="3">SUM(R9:T9)</f>
        <v>46.572053669221631</v>
      </c>
      <c r="V9" s="11"/>
      <c r="W9" s="11">
        <v>42.886102694332067</v>
      </c>
      <c r="X9" s="11">
        <v>4.5100488494557149</v>
      </c>
      <c r="Y9" s="11">
        <v>8.7312846081810012</v>
      </c>
      <c r="Z9" s="11">
        <f t="shared" ref="Z9:Z16" si="4">SUM(W9:Y9)</f>
        <v>56.12743615196878</v>
      </c>
      <c r="AA9" s="11"/>
      <c r="AB9" s="11">
        <v>53.761335356337064</v>
      </c>
      <c r="AC9" s="11">
        <v>6.3275052013082469</v>
      </c>
      <c r="AD9" s="11">
        <v>7.8411055085956161</v>
      </c>
      <c r="AE9" s="11">
        <f t="shared" ref="AE9:AE16" si="5">SUM(AB9:AD9)</f>
        <v>67.92994606624093</v>
      </c>
      <c r="AG9" s="10" t="str">
        <f>name!E5</f>
        <v>Professional occupations</v>
      </c>
      <c r="AH9" s="11">
        <v>24.911565821491756</v>
      </c>
      <c r="AI9" s="11">
        <v>14.526803376499631</v>
      </c>
      <c r="AJ9" s="11">
        <v>3.1217286488235132</v>
      </c>
      <c r="AK9" s="11">
        <f t="shared" ref="AK9:AK18" si="6">SUM(AH9:AJ9)</f>
        <v>42.560097846814898</v>
      </c>
      <c r="AL9" s="11"/>
      <c r="AM9" s="11">
        <v>30.843892467080082</v>
      </c>
      <c r="AN9" s="11">
        <v>17.098951929323707</v>
      </c>
      <c r="AO9" s="11">
        <v>3.2758491875466054</v>
      </c>
      <c r="AP9" s="11">
        <f t="shared" ref="AP9:AP18" si="7">SUM(AM9:AO9)</f>
        <v>51.21869358395039</v>
      </c>
      <c r="AQ9" s="11"/>
      <c r="AR9" s="11">
        <v>36.378415194251112</v>
      </c>
      <c r="AS9" s="11">
        <v>19.872421726389291</v>
      </c>
      <c r="AT9" s="11">
        <v>3.4998764681459216</v>
      </c>
      <c r="AU9" s="11">
        <f t="shared" ref="AU9:AU18" si="8">SUM(AR9:AT9)</f>
        <v>59.750713388786323</v>
      </c>
    </row>
    <row r="10" spans="1:47" x14ac:dyDescent="0.2">
      <c r="A10" t="str">
        <f>name!E6</f>
        <v>Associate professional occupations</v>
      </c>
      <c r="B10" s="11">
        <v>38.641414582141664</v>
      </c>
      <c r="C10" s="11">
        <v>12.020172197740706</v>
      </c>
      <c r="D10" s="11">
        <v>8.3876307941342638</v>
      </c>
      <c r="E10" s="11">
        <f t="shared" si="0"/>
        <v>59.049217574016637</v>
      </c>
      <c r="F10" s="11"/>
      <c r="G10" s="11">
        <v>43.101352159913311</v>
      </c>
      <c r="H10" s="11">
        <v>13.905393416537827</v>
      </c>
      <c r="I10" s="11">
        <v>8.01943188763466</v>
      </c>
      <c r="J10" s="11">
        <f t="shared" si="1"/>
        <v>65.026177464085805</v>
      </c>
      <c r="K10" s="11"/>
      <c r="L10" s="11">
        <v>50.117988387419693</v>
      </c>
      <c r="M10" s="11">
        <v>17.933442568331472</v>
      </c>
      <c r="N10" s="11">
        <v>8.5473109776103247</v>
      </c>
      <c r="O10" s="11">
        <f t="shared" si="2"/>
        <v>76.598741933361481</v>
      </c>
      <c r="Q10" s="10" t="str">
        <f>name!E6</f>
        <v>Associate professional occupations</v>
      </c>
      <c r="R10" s="11">
        <v>24.687613444987218</v>
      </c>
      <c r="S10" s="11">
        <v>3.2628675467233079</v>
      </c>
      <c r="T10" s="11">
        <v>5.1344669059273418</v>
      </c>
      <c r="U10" s="11">
        <f t="shared" si="3"/>
        <v>33.084947897637868</v>
      </c>
      <c r="V10" s="11"/>
      <c r="W10" s="11">
        <v>26.345665286982882</v>
      </c>
      <c r="X10" s="11">
        <v>4.1900970909094992</v>
      </c>
      <c r="Y10" s="11">
        <v>5.2564305399272104</v>
      </c>
      <c r="Z10" s="11">
        <f t="shared" si="4"/>
        <v>35.792192917819591</v>
      </c>
      <c r="AA10" s="11"/>
      <c r="AB10" s="11">
        <v>25.870211502077886</v>
      </c>
      <c r="AC10" s="11">
        <v>4.5357735602584244</v>
      </c>
      <c r="AD10" s="11">
        <v>5.6863949900339739</v>
      </c>
      <c r="AE10" s="11">
        <f t="shared" si="5"/>
        <v>36.092380052370281</v>
      </c>
      <c r="AG10" s="10" t="str">
        <f>name!E6</f>
        <v>Associate professional occupations</v>
      </c>
      <c r="AH10" s="11">
        <v>13.953801137154461</v>
      </c>
      <c r="AI10" s="11">
        <v>8.757304651017396</v>
      </c>
      <c r="AJ10" s="11">
        <v>3.2531638882069247</v>
      </c>
      <c r="AK10" s="11">
        <f t="shared" si="6"/>
        <v>25.96426967637878</v>
      </c>
      <c r="AL10" s="11"/>
      <c r="AM10" s="11">
        <v>16.755686872930426</v>
      </c>
      <c r="AN10" s="11">
        <v>9.7152963256283265</v>
      </c>
      <c r="AO10" s="11">
        <v>2.7630013477074509</v>
      </c>
      <c r="AP10" s="11">
        <f t="shared" si="7"/>
        <v>29.233984546266203</v>
      </c>
      <c r="AQ10" s="11"/>
      <c r="AR10" s="11">
        <v>24.247776885341835</v>
      </c>
      <c r="AS10" s="11">
        <v>13.397669008073047</v>
      </c>
      <c r="AT10" s="11">
        <v>2.8609159875763481</v>
      </c>
      <c r="AU10" s="11">
        <f t="shared" si="8"/>
        <v>40.506361880991228</v>
      </c>
    </row>
    <row r="11" spans="1:47" x14ac:dyDescent="0.2">
      <c r="A11" t="str">
        <f>name!E7</f>
        <v>Administrative and secretarial occupations</v>
      </c>
      <c r="B11" s="11">
        <v>34.310036865152242</v>
      </c>
      <c r="C11" s="11">
        <v>26.159628449632223</v>
      </c>
      <c r="D11" s="11">
        <v>2.2248616129276106</v>
      </c>
      <c r="E11" s="11">
        <f t="shared" si="0"/>
        <v>62.694526927712076</v>
      </c>
      <c r="F11" s="11"/>
      <c r="G11" s="11">
        <v>33.414808785197458</v>
      </c>
      <c r="H11" s="11">
        <v>24.800556189377545</v>
      </c>
      <c r="I11" s="11">
        <v>1.82435547880757</v>
      </c>
      <c r="J11" s="11">
        <f t="shared" si="1"/>
        <v>60.039720453382571</v>
      </c>
      <c r="K11" s="11"/>
      <c r="L11" s="11">
        <v>34.579407468185288</v>
      </c>
      <c r="M11" s="11">
        <v>22.825004563824624</v>
      </c>
      <c r="N11" s="11">
        <v>1.627045859592787</v>
      </c>
      <c r="O11" s="11">
        <f t="shared" si="2"/>
        <v>59.031457891602699</v>
      </c>
      <c r="Q11" s="10" t="str">
        <f>name!E7</f>
        <v>Administrative and secretarial occupations</v>
      </c>
      <c r="R11" s="11">
        <v>12.35173867854494</v>
      </c>
      <c r="S11" s="11">
        <v>4.2630383642652143</v>
      </c>
      <c r="T11" s="11">
        <v>0.66141146632196024</v>
      </c>
      <c r="U11" s="11">
        <f t="shared" si="3"/>
        <v>17.276188509132115</v>
      </c>
      <c r="V11" s="11"/>
      <c r="W11" s="11">
        <v>12.908968096122965</v>
      </c>
      <c r="X11" s="11">
        <v>4.7485390404131556</v>
      </c>
      <c r="Y11" s="11">
        <v>0.59585987858896317</v>
      </c>
      <c r="Z11" s="11">
        <f t="shared" si="4"/>
        <v>18.253367015125086</v>
      </c>
      <c r="AA11" s="11"/>
      <c r="AB11" s="11">
        <v>16.750869476234111</v>
      </c>
      <c r="AC11" s="11">
        <v>5.1046029480628841</v>
      </c>
      <c r="AD11" s="11">
        <v>0.82209854441569674</v>
      </c>
      <c r="AE11" s="11">
        <f t="shared" si="5"/>
        <v>22.67757096871269</v>
      </c>
      <c r="AG11" s="10" t="str">
        <f>name!E7</f>
        <v>Administrative and secretarial occupations</v>
      </c>
      <c r="AH11" s="11">
        <v>21.958298186607305</v>
      </c>
      <c r="AI11" s="11">
        <v>21.896590085366995</v>
      </c>
      <c r="AJ11" s="11">
        <v>1.5634501466056494</v>
      </c>
      <c r="AK11" s="11">
        <f t="shared" si="6"/>
        <v>45.41833841857995</v>
      </c>
      <c r="AL11" s="11"/>
      <c r="AM11" s="11">
        <v>20.5058406890745</v>
      </c>
      <c r="AN11" s="11">
        <v>20.052017148964403</v>
      </c>
      <c r="AO11" s="11">
        <v>1.2284956002186072</v>
      </c>
      <c r="AP11" s="11">
        <f t="shared" si="7"/>
        <v>41.786353438257507</v>
      </c>
      <c r="AQ11" s="11"/>
      <c r="AR11" s="11">
        <v>17.828537991951169</v>
      </c>
      <c r="AS11" s="11">
        <v>17.720401615761734</v>
      </c>
      <c r="AT11" s="11">
        <v>0.80494731517708984</v>
      </c>
      <c r="AU11" s="11">
        <f t="shared" si="8"/>
        <v>36.353886922889991</v>
      </c>
    </row>
    <row r="12" spans="1:47" x14ac:dyDescent="0.2">
      <c r="A12" t="str">
        <f>name!E8</f>
        <v>Skilled trades occupations</v>
      </c>
      <c r="B12" s="11">
        <v>40.898989866883525</v>
      </c>
      <c r="C12" s="11">
        <v>5.9929654945264614</v>
      </c>
      <c r="D12" s="11">
        <v>18.062446162761258</v>
      </c>
      <c r="E12" s="11">
        <f t="shared" si="0"/>
        <v>64.954401524171246</v>
      </c>
      <c r="F12" s="11"/>
      <c r="G12" s="11">
        <v>32.74094179454972</v>
      </c>
      <c r="H12" s="11">
        <v>4.6897571651675278</v>
      </c>
      <c r="I12" s="11">
        <v>19.662151718843507</v>
      </c>
      <c r="J12" s="11">
        <f t="shared" si="1"/>
        <v>57.092850678560751</v>
      </c>
      <c r="K12" s="11"/>
      <c r="L12" s="11">
        <v>26.476948382479808</v>
      </c>
      <c r="M12" s="11">
        <v>5.8122284160570308</v>
      </c>
      <c r="N12" s="11">
        <v>20.069343415785372</v>
      </c>
      <c r="O12" s="11">
        <f t="shared" si="2"/>
        <v>52.358520214322212</v>
      </c>
      <c r="Q12" s="10" t="str">
        <f>name!E8</f>
        <v>Skilled trades occupations</v>
      </c>
      <c r="R12" s="11">
        <v>38.76448367655783</v>
      </c>
      <c r="S12" s="11">
        <v>4.2536681157911689</v>
      </c>
      <c r="T12" s="11">
        <v>16.535788399461136</v>
      </c>
      <c r="U12" s="11">
        <f t="shared" si="3"/>
        <v>59.553940191810142</v>
      </c>
      <c r="V12" s="11"/>
      <c r="W12" s="11">
        <v>30.550725281270754</v>
      </c>
      <c r="X12" s="11">
        <v>3.1822375522790578</v>
      </c>
      <c r="Y12" s="11">
        <v>17.805719749275095</v>
      </c>
      <c r="Z12" s="11">
        <f t="shared" si="4"/>
        <v>51.538682582824904</v>
      </c>
      <c r="AA12" s="11"/>
      <c r="AB12" s="11">
        <v>24.094277532103661</v>
      </c>
      <c r="AC12" s="11">
        <v>4.0623656451354062</v>
      </c>
      <c r="AD12" s="11">
        <v>17.953562892232679</v>
      </c>
      <c r="AE12" s="11">
        <f t="shared" si="5"/>
        <v>46.110206069471744</v>
      </c>
      <c r="AG12" s="10" t="str">
        <f>name!E8</f>
        <v>Skilled trades occupations</v>
      </c>
      <c r="AH12" s="11">
        <v>2.1345061903256819</v>
      </c>
      <c r="AI12" s="11">
        <v>1.7392973787352912</v>
      </c>
      <c r="AJ12" s="11">
        <v>1.5266577633001306</v>
      </c>
      <c r="AK12" s="11">
        <f t="shared" si="6"/>
        <v>5.4004613323611039</v>
      </c>
      <c r="AL12" s="11"/>
      <c r="AM12" s="11">
        <v>2.1902165132789557</v>
      </c>
      <c r="AN12" s="11">
        <v>1.5075196128884734</v>
      </c>
      <c r="AO12" s="11">
        <v>1.8564319695684244</v>
      </c>
      <c r="AP12" s="11">
        <f t="shared" si="7"/>
        <v>5.5541680957358537</v>
      </c>
      <c r="AQ12" s="11"/>
      <c r="AR12" s="11">
        <v>2.3826708503761473</v>
      </c>
      <c r="AS12" s="11">
        <v>1.7498627709216248</v>
      </c>
      <c r="AT12" s="11">
        <v>2.115780523552687</v>
      </c>
      <c r="AU12" s="11">
        <f t="shared" si="8"/>
        <v>6.2483141448504593</v>
      </c>
    </row>
    <row r="13" spans="1:47" x14ac:dyDescent="0.2">
      <c r="A13" t="str">
        <f>name!E9</f>
        <v>Caring, leisure and other service occupations</v>
      </c>
      <c r="B13" s="11">
        <v>24.420611986189606</v>
      </c>
      <c r="C13" s="11">
        <v>22.853389434859935</v>
      </c>
      <c r="D13" s="11">
        <v>4.1697785537353047</v>
      </c>
      <c r="E13" s="11">
        <f t="shared" si="0"/>
        <v>51.443779974784846</v>
      </c>
      <c r="F13" s="11"/>
      <c r="G13" s="11">
        <v>23.717347407640609</v>
      </c>
      <c r="H13" s="11">
        <v>21.934513613021473</v>
      </c>
      <c r="I13" s="11">
        <v>3.5903563945506232</v>
      </c>
      <c r="J13" s="11">
        <f t="shared" si="1"/>
        <v>49.242217415212707</v>
      </c>
      <c r="K13" s="11"/>
      <c r="L13" s="11">
        <v>27.030239499110408</v>
      </c>
      <c r="M13" s="11">
        <v>21.797962422199245</v>
      </c>
      <c r="N13" s="11">
        <v>4.5884010491067935</v>
      </c>
      <c r="O13" s="11">
        <f t="shared" si="2"/>
        <v>53.416602970416449</v>
      </c>
      <c r="Q13" s="10" t="str">
        <f>name!E9</f>
        <v>Caring, leisure and other service occupations</v>
      </c>
      <c r="R13" s="11">
        <v>4.8865767457570728</v>
      </c>
      <c r="S13" s="11">
        <v>2.4630142774391355</v>
      </c>
      <c r="T13" s="11">
        <v>0.66987725547265764</v>
      </c>
      <c r="U13" s="11">
        <f t="shared" si="3"/>
        <v>8.0194682786688656</v>
      </c>
      <c r="V13" s="11"/>
      <c r="W13" s="11">
        <v>4.5016870858439617</v>
      </c>
      <c r="X13" s="11">
        <v>2.605569376168547</v>
      </c>
      <c r="Y13" s="11">
        <v>0.70798714103664817</v>
      </c>
      <c r="Z13" s="11">
        <f t="shared" si="4"/>
        <v>7.815243603049157</v>
      </c>
      <c r="AA13" s="11"/>
      <c r="AB13" s="11">
        <v>4.8904807123212137</v>
      </c>
      <c r="AC13" s="11">
        <v>3.3610124274970348</v>
      </c>
      <c r="AD13" s="11">
        <v>1.0686509673258888</v>
      </c>
      <c r="AE13" s="11">
        <f t="shared" si="5"/>
        <v>9.3201441071441362</v>
      </c>
      <c r="AG13" s="10" t="str">
        <f>name!E9</f>
        <v>Caring, leisure and other service occupations</v>
      </c>
      <c r="AH13" s="11">
        <v>19.534035240432523</v>
      </c>
      <c r="AI13" s="11">
        <v>20.390375157420799</v>
      </c>
      <c r="AJ13" s="11">
        <v>3.4999012982626474</v>
      </c>
      <c r="AK13" s="11">
        <f t="shared" si="6"/>
        <v>43.424311696115971</v>
      </c>
      <c r="AL13" s="11"/>
      <c r="AM13" s="11">
        <v>19.215660321796655</v>
      </c>
      <c r="AN13" s="11">
        <v>19.328944236852916</v>
      </c>
      <c r="AO13" s="11">
        <v>2.882369253513974</v>
      </c>
      <c r="AP13" s="11">
        <f t="shared" si="7"/>
        <v>41.426973812163538</v>
      </c>
      <c r="AQ13" s="11"/>
      <c r="AR13" s="11">
        <v>22.139758786789194</v>
      </c>
      <c r="AS13" s="11">
        <v>18.436949994702211</v>
      </c>
      <c r="AT13" s="11">
        <v>3.5197500817809049</v>
      </c>
      <c r="AU13" s="11">
        <f t="shared" si="8"/>
        <v>44.096458863272311</v>
      </c>
    </row>
    <row r="14" spans="1:47" x14ac:dyDescent="0.2">
      <c r="A14" t="str">
        <f>name!E10</f>
        <v>Sales and customer service occupations</v>
      </c>
      <c r="B14" s="11">
        <v>15.493148210627453</v>
      </c>
      <c r="C14" s="11">
        <v>25.895575306773218</v>
      </c>
      <c r="D14" s="11">
        <v>2.6471646019358221</v>
      </c>
      <c r="E14" s="11">
        <f t="shared" si="0"/>
        <v>44.035888119336491</v>
      </c>
      <c r="F14" s="11"/>
      <c r="G14" s="11">
        <v>14.234140142269647</v>
      </c>
      <c r="H14" s="11">
        <v>24.558676868024865</v>
      </c>
      <c r="I14" s="11">
        <v>1.7016498652962839</v>
      </c>
      <c r="J14" s="11">
        <f t="shared" si="1"/>
        <v>40.494466875590795</v>
      </c>
      <c r="K14" s="11"/>
      <c r="L14" s="11">
        <v>14.70580441853447</v>
      </c>
      <c r="M14" s="11">
        <v>25.601632052626787</v>
      </c>
      <c r="N14" s="11">
        <v>1.4001501081308707</v>
      </c>
      <c r="O14" s="11">
        <f t="shared" si="2"/>
        <v>41.707586579292126</v>
      </c>
      <c r="Q14" s="10" t="str">
        <f>name!E10</f>
        <v>Sales and customer service occupations</v>
      </c>
      <c r="R14" s="11">
        <v>8.6421000654149083</v>
      </c>
      <c r="S14" s="11">
        <v>7.6794985284604609</v>
      </c>
      <c r="T14" s="11">
        <v>1.6767349309659925</v>
      </c>
      <c r="U14" s="11">
        <f t="shared" si="3"/>
        <v>17.99833352484136</v>
      </c>
      <c r="V14" s="11"/>
      <c r="W14" s="11">
        <v>7.9960596932886716</v>
      </c>
      <c r="X14" s="11">
        <v>8.3107232587348161</v>
      </c>
      <c r="Y14" s="11">
        <v>1.0235572470112886</v>
      </c>
      <c r="Z14" s="11">
        <f t="shared" si="4"/>
        <v>17.330340199034779</v>
      </c>
      <c r="AA14" s="11"/>
      <c r="AB14" s="11">
        <v>8.8097339766343552</v>
      </c>
      <c r="AC14" s="11">
        <v>9.3456339550506744</v>
      </c>
      <c r="AD14" s="11">
        <v>0.9286635449567523</v>
      </c>
      <c r="AE14" s="11">
        <f t="shared" si="5"/>
        <v>19.08403147664178</v>
      </c>
      <c r="AG14" s="10" t="str">
        <f>name!E10</f>
        <v>Sales and customer service occupations</v>
      </c>
      <c r="AH14" s="11">
        <v>6.8510481452125518</v>
      </c>
      <c r="AI14" s="11">
        <v>18.21607677831275</v>
      </c>
      <c r="AJ14" s="11">
        <v>0.97042967096982968</v>
      </c>
      <c r="AK14" s="11">
        <f t="shared" si="6"/>
        <v>26.037554594495131</v>
      </c>
      <c r="AL14" s="11"/>
      <c r="AM14" s="11">
        <v>6.2380804489809707</v>
      </c>
      <c r="AN14" s="11">
        <v>16.247953609290018</v>
      </c>
      <c r="AO14" s="11">
        <v>0.67809261828499467</v>
      </c>
      <c r="AP14" s="11">
        <f t="shared" si="7"/>
        <v>23.164126676555984</v>
      </c>
      <c r="AQ14" s="11"/>
      <c r="AR14" s="11">
        <v>5.8960704419001191</v>
      </c>
      <c r="AS14" s="11">
        <v>16.255998097576107</v>
      </c>
      <c r="AT14" s="11">
        <v>0.47148656317411808</v>
      </c>
      <c r="AU14" s="11">
        <f t="shared" si="8"/>
        <v>22.623555102650343</v>
      </c>
    </row>
    <row r="15" spans="1:47" x14ac:dyDescent="0.2">
      <c r="A15" t="str">
        <f>name!E11</f>
        <v>Process, plant and machine operatives</v>
      </c>
      <c r="B15" s="11">
        <v>36.285036472894326</v>
      </c>
      <c r="C15" s="11">
        <v>5.2300493139530984</v>
      </c>
      <c r="D15" s="11">
        <v>5.6465978966088164</v>
      </c>
      <c r="E15" s="11">
        <f t="shared" si="0"/>
        <v>47.161683683456239</v>
      </c>
      <c r="F15" s="11"/>
      <c r="G15" s="11">
        <v>29.861692718616077</v>
      </c>
      <c r="H15" s="11">
        <v>7.0669446745441276</v>
      </c>
      <c r="I15" s="11">
        <v>7.2159348092460487</v>
      </c>
      <c r="J15" s="11">
        <f t="shared" si="1"/>
        <v>44.144572202406252</v>
      </c>
      <c r="K15" s="11"/>
      <c r="L15" s="11">
        <v>28.189167392256806</v>
      </c>
      <c r="M15" s="11">
        <v>8.6563429662105289</v>
      </c>
      <c r="N15" s="11">
        <v>9.1299767942095738</v>
      </c>
      <c r="O15" s="11">
        <f t="shared" si="2"/>
        <v>45.975487152676912</v>
      </c>
      <c r="Q15" s="10" t="str">
        <f>name!E11</f>
        <v>Process, plant and machine operatives</v>
      </c>
      <c r="R15" s="11">
        <v>32.326607938739954</v>
      </c>
      <c r="S15" s="11">
        <v>3.8439988465967296</v>
      </c>
      <c r="T15" s="11">
        <v>5.3068371065260553</v>
      </c>
      <c r="U15" s="11">
        <f t="shared" si="3"/>
        <v>41.477443891862741</v>
      </c>
      <c r="V15" s="11"/>
      <c r="W15" s="11">
        <v>26.617531138683553</v>
      </c>
      <c r="X15" s="11">
        <v>5.5637625458700102</v>
      </c>
      <c r="Y15" s="11">
        <v>6.7357370011760702</v>
      </c>
      <c r="Z15" s="11">
        <f t="shared" si="4"/>
        <v>38.917030685729635</v>
      </c>
      <c r="AA15" s="11"/>
      <c r="AB15" s="11">
        <v>24.395944761043641</v>
      </c>
      <c r="AC15" s="11">
        <v>6.3863606933641055</v>
      </c>
      <c r="AD15" s="11">
        <v>8.5481657320242341</v>
      </c>
      <c r="AE15" s="11">
        <f t="shared" si="5"/>
        <v>39.330471186431978</v>
      </c>
      <c r="AG15" s="10" t="str">
        <f>name!E11</f>
        <v>Process, plant and machine operatives</v>
      </c>
      <c r="AH15" s="11">
        <v>3.9584285341543537</v>
      </c>
      <c r="AI15" s="11">
        <v>1.3860504673563692</v>
      </c>
      <c r="AJ15" s="11">
        <v>0.33976079008276111</v>
      </c>
      <c r="AK15" s="11">
        <f t="shared" si="6"/>
        <v>5.6842397915934839</v>
      </c>
      <c r="AL15" s="11"/>
      <c r="AM15" s="11">
        <v>3.2441615799325345</v>
      </c>
      <c r="AN15" s="11">
        <v>1.503182128674122</v>
      </c>
      <c r="AO15" s="11">
        <v>0.48019780806998041</v>
      </c>
      <c r="AP15" s="11">
        <f t="shared" si="7"/>
        <v>5.227541516676637</v>
      </c>
      <c r="AQ15" s="11"/>
      <c r="AR15" s="11">
        <v>3.7932226312131681</v>
      </c>
      <c r="AS15" s="11">
        <v>2.2699822728464225</v>
      </c>
      <c r="AT15" s="11">
        <v>0.58181106218533585</v>
      </c>
      <c r="AU15" s="11">
        <f t="shared" si="8"/>
        <v>6.6450159662449266</v>
      </c>
    </row>
    <row r="16" spans="1:47" x14ac:dyDescent="0.2">
      <c r="A16" t="str">
        <f>name!E12</f>
        <v>Elementary occupations</v>
      </c>
      <c r="B16" s="11">
        <v>27.22915551587441</v>
      </c>
      <c r="C16" s="11">
        <v>30.666014872792669</v>
      </c>
      <c r="D16" s="11">
        <v>5.7228071742366886</v>
      </c>
      <c r="E16" s="11">
        <f t="shared" si="0"/>
        <v>63.617977562903775</v>
      </c>
      <c r="F16" s="11"/>
      <c r="G16" s="11">
        <v>22.137952504669343</v>
      </c>
      <c r="H16" s="11">
        <v>25.811355444586017</v>
      </c>
      <c r="I16" s="11">
        <v>5.1601614289269682</v>
      </c>
      <c r="J16" s="11">
        <f t="shared" si="1"/>
        <v>53.109469378182325</v>
      </c>
      <c r="K16" s="11"/>
      <c r="L16" s="11">
        <v>24.786198752136297</v>
      </c>
      <c r="M16" s="11">
        <v>23.145477352075016</v>
      </c>
      <c r="N16" s="11">
        <v>6.790404607058985</v>
      </c>
      <c r="O16" s="11">
        <f t="shared" si="2"/>
        <v>54.722080711270294</v>
      </c>
      <c r="Q16" s="10" t="str">
        <f>name!E12</f>
        <v>Elementary occupations</v>
      </c>
      <c r="R16" s="11">
        <v>21.443693521650015</v>
      </c>
      <c r="S16" s="11">
        <v>10.894489536701325</v>
      </c>
      <c r="T16" s="11">
        <v>2.9614039562463641</v>
      </c>
      <c r="U16" s="11">
        <f t="shared" si="3"/>
        <v>35.299587014597705</v>
      </c>
      <c r="V16" s="11"/>
      <c r="W16" s="11">
        <v>17.257131920409577</v>
      </c>
      <c r="X16" s="11">
        <v>9.2032700663771383</v>
      </c>
      <c r="Y16" s="11">
        <v>2.6830989086388004</v>
      </c>
      <c r="Z16" s="11">
        <f t="shared" si="4"/>
        <v>29.143500895425515</v>
      </c>
      <c r="AA16" s="11"/>
      <c r="AB16" s="11">
        <v>19.196421990513979</v>
      </c>
      <c r="AC16" s="11">
        <v>8.3336671903498267</v>
      </c>
      <c r="AD16" s="11">
        <v>3.5604933319011693</v>
      </c>
      <c r="AE16" s="11">
        <f t="shared" si="5"/>
        <v>31.090582512764975</v>
      </c>
      <c r="AG16" s="10" t="str">
        <f>name!E12</f>
        <v>Elementary occupations</v>
      </c>
      <c r="AH16" s="11">
        <v>5.7854619942243861</v>
      </c>
      <c r="AI16" s="11">
        <v>19.771525336091329</v>
      </c>
      <c r="AJ16" s="11">
        <v>2.761403217990329</v>
      </c>
      <c r="AK16" s="11">
        <f t="shared" si="6"/>
        <v>28.318390548306041</v>
      </c>
      <c r="AL16" s="11"/>
      <c r="AM16" s="11">
        <v>4.8808205842597507</v>
      </c>
      <c r="AN16" s="11">
        <v>16.60808537820888</v>
      </c>
      <c r="AO16" s="11">
        <v>2.4770625202881682</v>
      </c>
      <c r="AP16" s="11">
        <f t="shared" si="7"/>
        <v>23.9659684827568</v>
      </c>
      <c r="AQ16" s="11"/>
      <c r="AR16" s="11">
        <v>5.5897767616223284</v>
      </c>
      <c r="AS16" s="11">
        <v>14.811810161725173</v>
      </c>
      <c r="AT16" s="11">
        <v>3.2299112751578152</v>
      </c>
      <c r="AU16" s="11">
        <f t="shared" si="8"/>
        <v>23.631498198505316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311.2919264845782</v>
      </c>
      <c r="C18" s="34">
        <f t="shared" ref="C18:D18" si="9">SUM(C8:C16)</f>
        <v>151.10193475110586</v>
      </c>
      <c r="D18" s="34">
        <f t="shared" si="9"/>
        <v>64.18713876431606</v>
      </c>
      <c r="E18" s="34">
        <f t="shared" si="0"/>
        <v>526.58100000000013</v>
      </c>
      <c r="F18" s="34"/>
      <c r="G18" s="34">
        <f>SUM(G8:G16)</f>
        <v>308.7157773010789</v>
      </c>
      <c r="H18" s="34">
        <f t="shared" ref="H18:I18" si="10">SUM(H8:H16)</f>
        <v>151.43269948823695</v>
      </c>
      <c r="I18" s="34">
        <f t="shared" si="10"/>
        <v>67.878523210684122</v>
      </c>
      <c r="J18" s="34">
        <f t="shared" ref="J18" si="11">SUM(G18:I18)</f>
        <v>528.02699999999993</v>
      </c>
      <c r="K18" s="34"/>
      <c r="L18" s="34">
        <f>SUM(L8:L16)</f>
        <v>332.44366020876578</v>
      </c>
      <c r="M18" s="34">
        <f t="shared" ref="M18:N18" si="12">SUM(M8:M16)</f>
        <v>160.4113714042075</v>
      </c>
      <c r="N18" s="34">
        <f t="shared" si="12"/>
        <v>73.041968387026344</v>
      </c>
      <c r="O18" s="34">
        <f>SUM(L18:N18)</f>
        <v>565.89699999999959</v>
      </c>
      <c r="Q18" s="231" t="str">
        <f>name!E3</f>
        <v>All occupations</v>
      </c>
      <c r="R18" s="34">
        <f>SUM(R8:R16)</f>
        <v>202.82041073165922</v>
      </c>
      <c r="S18" s="34">
        <f t="shared" ref="S18:T18" si="13">SUM(S8:S16)</f>
        <v>41.822436226854087</v>
      </c>
      <c r="T18" s="34">
        <f t="shared" si="13"/>
        <v>44.848982044725062</v>
      </c>
      <c r="U18" s="34">
        <f t="shared" ref="U18" si="14">SUM(R18:T18)</f>
        <v>289.49182900323837</v>
      </c>
      <c r="V18" s="34"/>
      <c r="W18" s="34">
        <f>SUM(W8:W16)</f>
        <v>193.76718589550336</v>
      </c>
      <c r="X18" s="34">
        <f t="shared" ref="X18:Y18" si="15">SUM(X8:X16)</f>
        <v>45.472927979754864</v>
      </c>
      <c r="Y18" s="34">
        <f t="shared" si="15"/>
        <v>49.115647429779699</v>
      </c>
      <c r="Z18" s="34">
        <f t="shared" ref="Z18" si="16">SUM(W18:Y18)</f>
        <v>288.35576130503796</v>
      </c>
      <c r="AA18" s="34"/>
      <c r="AB18" s="34">
        <f>SUM(AB8:AB16)</f>
        <v>202.053430040834</v>
      </c>
      <c r="AC18" s="34">
        <f t="shared" ref="AC18:AD18" si="17">SUM(AC8:AC16)</f>
        <v>51.003567454500129</v>
      </c>
      <c r="AD18" s="34">
        <f t="shared" si="17"/>
        <v>52.580084378705735</v>
      </c>
      <c r="AE18" s="34">
        <f t="shared" ref="AE18" si="18">SUM(AB18:AD18)</f>
        <v>305.63708187403989</v>
      </c>
      <c r="AG18" s="231" t="str">
        <f>name!E3</f>
        <v>All occupations</v>
      </c>
      <c r="AH18" s="34">
        <f>SUM(AH8:AH16)</f>
        <v>108.4715157529189</v>
      </c>
      <c r="AI18" s="34">
        <f t="shared" ref="AI18:AJ18" si="19">SUM(AI8:AI16)</f>
        <v>109.27949852425174</v>
      </c>
      <c r="AJ18" s="34">
        <f t="shared" si="19"/>
        <v>19.338156719591002</v>
      </c>
      <c r="AK18" s="34">
        <f t="shared" si="6"/>
        <v>237.08917099676165</v>
      </c>
      <c r="AL18" s="34"/>
      <c r="AM18" s="34">
        <f>SUM(AM8:AM16)</f>
        <v>114.94859140557547</v>
      </c>
      <c r="AN18" s="34">
        <f t="shared" ref="AN18:AO18" si="20">SUM(AN8:AN16)</f>
        <v>105.95977150848208</v>
      </c>
      <c r="AO18" s="34">
        <f t="shared" si="20"/>
        <v>18.762875780904437</v>
      </c>
      <c r="AP18" s="34">
        <f t="shared" si="7"/>
        <v>239.67123869496197</v>
      </c>
      <c r="AQ18" s="34"/>
      <c r="AR18" s="34">
        <f>SUM(AR8:AR16)</f>
        <v>130.39023016793186</v>
      </c>
      <c r="AS18" s="34">
        <f t="shared" ref="AS18:AT18" si="21">SUM(AS8:AS16)</f>
        <v>109.40780394970737</v>
      </c>
      <c r="AT18" s="34">
        <f t="shared" si="21"/>
        <v>20.461884008320585</v>
      </c>
      <c r="AU18" s="34">
        <f t="shared" si="8"/>
        <v>260.25991812595981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10.421804163191917</v>
      </c>
      <c r="C26" s="18">
        <f t="shared" ref="C26:O26" si="22">C8/C$18*100</f>
        <v>3.041899047551091</v>
      </c>
      <c r="D26" s="18">
        <f t="shared" si="22"/>
        <v>11.611001819028347</v>
      </c>
      <c r="E26" s="18">
        <f t="shared" si="22"/>
        <v>8.4491033891428344</v>
      </c>
      <c r="F26" s="18"/>
      <c r="G26" s="18">
        <f t="shared" si="22"/>
        <v>11.589153926499224</v>
      </c>
      <c r="H26" s="18">
        <f t="shared" si="22"/>
        <v>4.6598266834345665</v>
      </c>
      <c r="I26" s="18">
        <f t="shared" si="22"/>
        <v>12.813107033362648</v>
      </c>
      <c r="J26" s="18">
        <f t="shared" si="22"/>
        <v>9.7592350006078483</v>
      </c>
      <c r="K26" s="18"/>
      <c r="L26" s="18">
        <f t="shared" si="22"/>
        <v>10.954684873576836</v>
      </c>
      <c r="M26" s="18">
        <f t="shared" si="22"/>
        <v>5.261069749176098</v>
      </c>
      <c r="N26" s="18">
        <f t="shared" si="22"/>
        <v>13.072420978849278</v>
      </c>
      <c r="O26" s="18">
        <f t="shared" si="22"/>
        <v>9.6140928635476488</v>
      </c>
      <c r="Q26" t="str">
        <f>$A$8</f>
        <v>Managers, directors and senior officials</v>
      </c>
      <c r="R26" s="18">
        <f>R8/R$18*100</f>
        <v>11.368611456586002</v>
      </c>
      <c r="S26" s="18">
        <f t="shared" ref="S26:U26" si="23">S8/S$18*100</f>
        <v>4.7842574490895506</v>
      </c>
      <c r="T26" s="18">
        <f t="shared" si="23"/>
        <v>11.485452555023198</v>
      </c>
      <c r="U26" s="18">
        <f t="shared" si="23"/>
        <v>10.435481419107003</v>
      </c>
      <c r="V26" s="18"/>
      <c r="W26" s="18">
        <f t="shared" ref="W26:Z26" si="24">W8/W$18*100</f>
        <v>12.748967057761368</v>
      </c>
      <c r="X26" s="18">
        <f t="shared" si="24"/>
        <v>6.9462872523916017</v>
      </c>
      <c r="Y26" s="18">
        <f t="shared" si="24"/>
        <v>11.352741229598076</v>
      </c>
      <c r="Z26" s="18">
        <f t="shared" si="24"/>
        <v>11.596080863003136</v>
      </c>
      <c r="AA26" s="18"/>
      <c r="AB26" s="18">
        <f t="shared" ref="AB26:AE26" si="25">AB8/AB$18*100</f>
        <v>12.018679776265289</v>
      </c>
      <c r="AC26" s="18">
        <f t="shared" si="25"/>
        <v>6.9537211032100128</v>
      </c>
      <c r="AD26" s="18">
        <f t="shared" si="25"/>
        <v>11.73628559203849</v>
      </c>
      <c r="AE26" s="18">
        <f t="shared" si="25"/>
        <v>11.124877003070658</v>
      </c>
      <c r="AG26" t="str">
        <f>$A$8</f>
        <v>Managers, directors and senior officials</v>
      </c>
      <c r="AH26" s="18">
        <f>AH8/AH$18*100</f>
        <v>8.6514606513769134</v>
      </c>
      <c r="AI26" s="18">
        <f t="shared" ref="AI26:AK26" si="26">AI8/AI$18*100</f>
        <v>2.3750797985911047</v>
      </c>
      <c r="AJ26" s="18">
        <f t="shared" si="26"/>
        <v>11.902175211029618</v>
      </c>
      <c r="AK26" s="18">
        <f t="shared" si="26"/>
        <v>6.0236859541388936</v>
      </c>
      <c r="AL26" s="18"/>
      <c r="AM26" s="18">
        <f t="shared" ref="AM26:AP26" si="27">AM8/AM$18*100</f>
        <v>9.6340736261553346</v>
      </c>
      <c r="AN26" s="18">
        <f t="shared" si="27"/>
        <v>3.6785858285275772</v>
      </c>
      <c r="AO26" s="18">
        <f t="shared" si="27"/>
        <v>16.635911851438852</v>
      </c>
      <c r="AP26" s="18">
        <f t="shared" si="27"/>
        <v>7.5492698419384396</v>
      </c>
      <c r="AQ26" s="18"/>
      <c r="AR26" s="18">
        <f t="shared" ref="AR26:AU26" si="28">AR8/AR$18*100</f>
        <v>9.305912420630893</v>
      </c>
      <c r="AS26" s="18">
        <f t="shared" si="28"/>
        <v>4.4719920563992241</v>
      </c>
      <c r="AT26" s="18">
        <f t="shared" si="28"/>
        <v>16.505834605439983</v>
      </c>
      <c r="AU26" s="18">
        <f t="shared" si="28"/>
        <v>7.8398985924116742</v>
      </c>
    </row>
    <row r="27" spans="1:47" x14ac:dyDescent="0.2">
      <c r="A27" t="str">
        <f>$A$9</f>
        <v>Professional occupations</v>
      </c>
      <c r="B27" s="18">
        <f t="shared" ref="B27:B34" si="29">B9/B$18*100</f>
        <v>19.779278803048292</v>
      </c>
      <c r="C27" s="18">
        <f t="shared" ref="C27:O27" si="30">C9/C$18*100</f>
        <v>11.705853664903476</v>
      </c>
      <c r="D27" s="18">
        <f t="shared" si="30"/>
        <v>15.381714013957742</v>
      </c>
      <c r="E27" s="18">
        <f t="shared" si="30"/>
        <v>16.926579484644627</v>
      </c>
      <c r="F27" s="18"/>
      <c r="G27" s="18">
        <f t="shared" si="30"/>
        <v>23.882807612228405</v>
      </c>
      <c r="H27" s="18">
        <f t="shared" si="30"/>
        <v>14.269705850722136</v>
      </c>
      <c r="I27" s="18">
        <f t="shared" si="30"/>
        <v>17.68915001061437</v>
      </c>
      <c r="J27" s="18">
        <f t="shared" si="30"/>
        <v>20.329666804144335</v>
      </c>
      <c r="K27" s="18"/>
      <c r="L27" s="18">
        <f t="shared" si="30"/>
        <v>27.11429374047405</v>
      </c>
      <c r="M27" s="18">
        <f t="shared" si="30"/>
        <v>16.332961122611735</v>
      </c>
      <c r="N27" s="18">
        <f t="shared" si="30"/>
        <v>15.526665322940442</v>
      </c>
      <c r="O27" s="18">
        <f t="shared" si="30"/>
        <v>22.562526299843853</v>
      </c>
      <c r="Q27" t="str">
        <f>$A$9</f>
        <v>Professional occupations</v>
      </c>
      <c r="R27" s="18">
        <f t="shared" ref="R27:U27" si="31">R9/R$18*100</f>
        <v>18.074971881294339</v>
      </c>
      <c r="S27" s="18">
        <f t="shared" si="31"/>
        <v>7.5580675720490484</v>
      </c>
      <c r="T27" s="18">
        <f t="shared" si="31"/>
        <v>15.053526661793773</v>
      </c>
      <c r="U27" s="18">
        <f t="shared" si="31"/>
        <v>16.087519233125111</v>
      </c>
      <c r="V27" s="18"/>
      <c r="W27" s="18">
        <f t="shared" ref="W27:Z27" si="32">W9/W$18*100</f>
        <v>22.1327994707319</v>
      </c>
      <c r="X27" s="18">
        <f t="shared" si="32"/>
        <v>9.9180964363316271</v>
      </c>
      <c r="Y27" s="18">
        <f t="shared" si="32"/>
        <v>17.776991783858819</v>
      </c>
      <c r="Z27" s="18">
        <f t="shared" si="32"/>
        <v>19.464648772040388</v>
      </c>
      <c r="AA27" s="18"/>
      <c r="AB27" s="18">
        <f t="shared" ref="AB27:AE27" si="33">AB9/AB$18*100</f>
        <v>26.607484636846877</v>
      </c>
      <c r="AC27" s="18">
        <f t="shared" si="33"/>
        <v>12.406005142587258</v>
      </c>
      <c r="AD27" s="18">
        <f t="shared" si="33"/>
        <v>14.912690995549568</v>
      </c>
      <c r="AE27" s="18">
        <f t="shared" si="33"/>
        <v>22.225688600912775</v>
      </c>
      <c r="AG27" t="str">
        <f>$A$9</f>
        <v>Professional occupations</v>
      </c>
      <c r="AH27" s="18">
        <f t="shared" ref="AH27:AK27" si="34">AH9/AH$18*100</f>
        <v>22.965997707855763</v>
      </c>
      <c r="AI27" s="18">
        <f>AI9/AI$18*100</f>
        <v>13.293255892161499</v>
      </c>
      <c r="AJ27" s="18">
        <f t="shared" si="34"/>
        <v>16.14284491582886</v>
      </c>
      <c r="AK27" s="18">
        <f t="shared" si="34"/>
        <v>17.951093113146115</v>
      </c>
      <c r="AL27" s="18"/>
      <c r="AM27" s="18">
        <f t="shared" ref="AM27:AP27" si="35">AM9/AM$18*100</f>
        <v>26.832771145714123</v>
      </c>
      <c r="AN27" s="18">
        <f t="shared" si="35"/>
        <v>16.137211024426318</v>
      </c>
      <c r="AO27" s="18">
        <f t="shared" si="35"/>
        <v>17.459206284787854</v>
      </c>
      <c r="AP27" s="18">
        <f t="shared" si="35"/>
        <v>21.370396324082183</v>
      </c>
      <c r="AQ27" s="18"/>
      <c r="AR27" s="18">
        <f t="shared" ref="AR27:AU27" si="36">AR9/AR$18*100</f>
        <v>27.899647962426872</v>
      </c>
      <c r="AS27" s="18">
        <f t="shared" si="36"/>
        <v>18.163623625536122</v>
      </c>
      <c r="AT27" s="18">
        <f t="shared" si="36"/>
        <v>17.104370578597443</v>
      </c>
      <c r="AU27" s="18">
        <f t="shared" si="36"/>
        <v>22.958092747830786</v>
      </c>
    </row>
    <row r="28" spans="1:47" x14ac:dyDescent="0.2">
      <c r="A28" t="str">
        <f>$A$10</f>
        <v>Associate professional occupations</v>
      </c>
      <c r="B28" s="18">
        <f t="shared" si="29"/>
        <v>12.413240207839445</v>
      </c>
      <c r="C28" s="18">
        <f t="shared" ref="C28:O28" si="37">C10/C$18*100</f>
        <v>7.9550087942555177</v>
      </c>
      <c r="D28" s="18">
        <f t="shared" si="37"/>
        <v>13.067463288762839</v>
      </c>
      <c r="E28" s="18">
        <f t="shared" si="37"/>
        <v>11.213700755252587</v>
      </c>
      <c r="F28" s="18"/>
      <c r="G28" s="18">
        <f t="shared" si="37"/>
        <v>13.961499647579782</v>
      </c>
      <c r="H28" s="18">
        <f t="shared" si="37"/>
        <v>9.1825566496078839</v>
      </c>
      <c r="I28" s="18">
        <f t="shared" si="37"/>
        <v>11.814387685989605</v>
      </c>
      <c r="J28" s="18">
        <f t="shared" si="37"/>
        <v>12.314934172700603</v>
      </c>
      <c r="K28" s="18"/>
      <c r="L28" s="18">
        <f t="shared" si="37"/>
        <v>15.07563367457419</v>
      </c>
      <c r="M28" s="18">
        <f t="shared" si="37"/>
        <v>11.17965790788139</v>
      </c>
      <c r="N28" s="18">
        <f t="shared" si="37"/>
        <v>11.701917632231405</v>
      </c>
      <c r="O28" s="18">
        <f t="shared" si="37"/>
        <v>13.535809861752499</v>
      </c>
      <c r="Q28" t="str">
        <f>$A$10</f>
        <v>Associate professional occupations</v>
      </c>
      <c r="R28" s="18">
        <f t="shared" ref="R28:U28" si="38">R10/R$18*100</f>
        <v>12.172154348730746</v>
      </c>
      <c r="S28" s="18">
        <f t="shared" si="38"/>
        <v>7.8017156366137961</v>
      </c>
      <c r="T28" s="18">
        <f t="shared" si="38"/>
        <v>11.448346588573765</v>
      </c>
      <c r="U28" s="18">
        <f t="shared" si="38"/>
        <v>11.428629267898186</v>
      </c>
      <c r="V28" s="18"/>
      <c r="W28" s="18">
        <f t="shared" ref="W28:Z28" si="39">W10/W$18*100</f>
        <v>13.596556695203709</v>
      </c>
      <c r="X28" s="18">
        <f t="shared" si="39"/>
        <v>9.2144871180826193</v>
      </c>
      <c r="Y28" s="18">
        <f t="shared" si="39"/>
        <v>10.702150567071914</v>
      </c>
      <c r="Z28" s="18">
        <f t="shared" si="39"/>
        <v>12.412511806884524</v>
      </c>
      <c r="AA28" s="18"/>
      <c r="AB28" s="18">
        <f t="shared" ref="AB28:AE28" si="40">AB10/AB$18*100</f>
        <v>12.803648765997016</v>
      </c>
      <c r="AC28" s="18">
        <f t="shared" si="40"/>
        <v>8.8930515778229662</v>
      </c>
      <c r="AD28" s="18">
        <f t="shared" si="40"/>
        <v>10.814731579884819</v>
      </c>
      <c r="AE28" s="18">
        <f t="shared" si="40"/>
        <v>11.80890088043858</v>
      </c>
      <c r="AG28" t="str">
        <f>$A$10</f>
        <v>Associate professional occupations</v>
      </c>
      <c r="AH28" s="18">
        <f t="shared" ref="AH28:AK28" si="41">AH10/AH$18*100</f>
        <v>12.864023370835003</v>
      </c>
      <c r="AI28" s="18">
        <f t="shared" si="41"/>
        <v>8.0136757299210526</v>
      </c>
      <c r="AJ28" s="18">
        <f t="shared" si="41"/>
        <v>16.822512793637802</v>
      </c>
      <c r="AK28" s="18">
        <f t="shared" si="41"/>
        <v>10.951267646354637</v>
      </c>
      <c r="AL28" s="18"/>
      <c r="AM28" s="18">
        <f t="shared" ref="AM28:AP28" si="42">AM10/AM$18*100</f>
        <v>14.576678729199029</v>
      </c>
      <c r="AN28" s="18">
        <f t="shared" si="42"/>
        <v>9.1688536010580375</v>
      </c>
      <c r="AO28" s="18">
        <f t="shared" si="42"/>
        <v>14.725894793374069</v>
      </c>
      <c r="AP28" s="18">
        <f t="shared" si="42"/>
        <v>12.197535551386425</v>
      </c>
      <c r="AQ28" s="18"/>
      <c r="AR28" s="18">
        <f t="shared" ref="AR28:AU28" si="43">AR10/AR$18*100</f>
        <v>18.596314197860302</v>
      </c>
      <c r="AS28" s="18">
        <f t="shared" si="43"/>
        <v>12.245624648705766</v>
      </c>
      <c r="AT28" s="18">
        <f t="shared" si="43"/>
        <v>13.981684122600784</v>
      </c>
      <c r="AU28" s="18">
        <f t="shared" si="43"/>
        <v>15.56381104422967</v>
      </c>
    </row>
    <row r="29" spans="1:47" x14ac:dyDescent="0.2">
      <c r="A29" t="str">
        <f>$A$11</f>
        <v>Administrative and secretarial occupations</v>
      </c>
      <c r="B29" s="18">
        <f t="shared" si="29"/>
        <v>11.021820338425</v>
      </c>
      <c r="C29" s="18">
        <f t="shared" ref="C29:O29" si="44">C11/C$18*100</f>
        <v>17.312570148570362</v>
      </c>
      <c r="D29" s="18">
        <f t="shared" si="44"/>
        <v>3.4662109197559237</v>
      </c>
      <c r="E29" s="18">
        <f t="shared" si="44"/>
        <v>11.905960702667217</v>
      </c>
      <c r="F29" s="18"/>
      <c r="G29" s="18">
        <f t="shared" si="44"/>
        <v>10.823809873704397</v>
      </c>
      <c r="H29" s="18">
        <f t="shared" si="44"/>
        <v>16.377279328170474</v>
      </c>
      <c r="I29" s="18">
        <f t="shared" si="44"/>
        <v>2.6876770331980575</v>
      </c>
      <c r="J29" s="18">
        <f t="shared" si="44"/>
        <v>11.370577726779612</v>
      </c>
      <c r="K29" s="18"/>
      <c r="L29" s="18">
        <f t="shared" si="44"/>
        <v>10.40158427039046</v>
      </c>
      <c r="M29" s="18">
        <f t="shared" si="44"/>
        <v>14.229043966159832</v>
      </c>
      <c r="N29" s="18">
        <f t="shared" si="44"/>
        <v>2.2275493055876923</v>
      </c>
      <c r="O29" s="18">
        <f t="shared" si="44"/>
        <v>10.431484508948225</v>
      </c>
      <c r="Q29" t="str">
        <f>$A$11</f>
        <v>Administrative and secretarial occupations</v>
      </c>
      <c r="R29" s="18">
        <f t="shared" ref="R29:U29" si="45">R11/R$18*100</f>
        <v>6.0899880016941994</v>
      </c>
      <c r="S29" s="18">
        <f t="shared" si="45"/>
        <v>10.193185162962667</v>
      </c>
      <c r="T29" s="18">
        <f t="shared" si="45"/>
        <v>1.4747524607411964</v>
      </c>
      <c r="U29" s="18">
        <f t="shared" si="45"/>
        <v>5.9677637771734338</v>
      </c>
      <c r="V29" s="18"/>
      <c r="W29" s="18">
        <f t="shared" ref="W29:Z29" si="46">W11/W$18*100</f>
        <v>6.6621022731292792</v>
      </c>
      <c r="X29" s="18">
        <f t="shared" si="46"/>
        <v>10.442562754101225</v>
      </c>
      <c r="Y29" s="18">
        <f t="shared" si="46"/>
        <v>1.2131772862016323</v>
      </c>
      <c r="Z29" s="18">
        <f t="shared" si="46"/>
        <v>6.3301551293839795</v>
      </c>
      <c r="AA29" s="18"/>
      <c r="AB29" s="18">
        <f t="shared" ref="AB29:AE29" si="47">AB11/AB$18*100</f>
        <v>8.2903168101867131</v>
      </c>
      <c r="AC29" s="18">
        <f t="shared" si="47"/>
        <v>10.00832530512039</v>
      </c>
      <c r="AD29" s="18">
        <f t="shared" si="47"/>
        <v>1.5635169744015021</v>
      </c>
      <c r="AE29" s="18">
        <f t="shared" si="47"/>
        <v>7.4197708045317095</v>
      </c>
      <c r="AG29" t="str">
        <f>$A$11</f>
        <v>Administrative and secretarial occupations</v>
      </c>
      <c r="AH29" s="18">
        <f t="shared" ref="AH29:AK29" si="48">AH11/AH$18*100</f>
        <v>20.243377290518243</v>
      </c>
      <c r="AI29" s="18">
        <f t="shared" si="48"/>
        <v>20.037235145719137</v>
      </c>
      <c r="AJ29" s="18">
        <f t="shared" si="48"/>
        <v>8.0847940642747869</v>
      </c>
      <c r="AK29" s="18">
        <f t="shared" si="48"/>
        <v>19.156648204400827</v>
      </c>
      <c r="AL29" s="18"/>
      <c r="AM29" s="18">
        <f t="shared" ref="AM29:AP29" si="49">AM11/AM$18*100</f>
        <v>17.839140469954366</v>
      </c>
      <c r="AN29" s="18">
        <f t="shared" si="49"/>
        <v>18.924179302669824</v>
      </c>
      <c r="AO29" s="18">
        <f t="shared" si="49"/>
        <v>6.5474803253181761</v>
      </c>
      <c r="AP29" s="18">
        <f t="shared" si="49"/>
        <v>17.434863551333528</v>
      </c>
      <c r="AQ29" s="18"/>
      <c r="AR29" s="18">
        <f t="shared" ref="AR29:AU29" si="50">AR11/AR$18*100</f>
        <v>13.67321613666107</v>
      </c>
      <c r="AS29" s="18">
        <f t="shared" si="50"/>
        <v>16.196652319159476</v>
      </c>
      <c r="AT29" s="18">
        <f t="shared" si="50"/>
        <v>3.9338866100979142</v>
      </c>
      <c r="AU29" s="18">
        <f t="shared" si="50"/>
        <v>13.968300299432027</v>
      </c>
    </row>
    <row r="30" spans="1:47" x14ac:dyDescent="0.2">
      <c r="A30" t="str">
        <f>$A$12</f>
        <v>Skilled trades occupations</v>
      </c>
      <c r="B30" s="18">
        <f t="shared" si="29"/>
        <v>13.138467909770771</v>
      </c>
      <c r="C30" s="18">
        <f t="shared" ref="C30:O30" si="51">C12/C$18*100</f>
        <v>3.966173897374667</v>
      </c>
      <c r="D30" s="18">
        <f t="shared" si="51"/>
        <v>28.140288709679673</v>
      </c>
      <c r="E30" s="18">
        <f t="shared" si="51"/>
        <v>12.335120622310951</v>
      </c>
      <c r="F30" s="18"/>
      <c r="G30" s="18">
        <f t="shared" si="51"/>
        <v>10.605529163680776</v>
      </c>
      <c r="H30" s="18">
        <f t="shared" si="51"/>
        <v>3.0969250241304853</v>
      </c>
      <c r="I30" s="18">
        <f t="shared" si="51"/>
        <v>28.966675744867519</v>
      </c>
      <c r="J30" s="18">
        <f t="shared" si="51"/>
        <v>10.812486989976035</v>
      </c>
      <c r="K30" s="18"/>
      <c r="L30" s="18">
        <f t="shared" si="51"/>
        <v>7.9643414964968766</v>
      </c>
      <c r="M30" s="18">
        <f t="shared" si="51"/>
        <v>3.6233269282457985</v>
      </c>
      <c r="N30" s="18">
        <f t="shared" si="51"/>
        <v>27.476454782056603</v>
      </c>
      <c r="O30" s="18">
        <f t="shared" si="51"/>
        <v>9.2523056694632153</v>
      </c>
      <c r="Q30" t="str">
        <f>$A$12</f>
        <v>Skilled trades occupations</v>
      </c>
      <c r="R30" s="18">
        <f t="shared" ref="R30:U30" si="52">R12/R$18*100</f>
        <v>19.112713329352751</v>
      </c>
      <c r="S30" s="18">
        <f t="shared" si="52"/>
        <v>10.170780326421776</v>
      </c>
      <c r="T30" s="18">
        <f t="shared" si="52"/>
        <v>36.869930253870727</v>
      </c>
      <c r="U30" s="18">
        <f t="shared" si="52"/>
        <v>20.571889851559146</v>
      </c>
      <c r="V30" s="18"/>
      <c r="W30" s="18">
        <f t="shared" ref="W30:Z30" si="53">W12/W$18*100</f>
        <v>15.766717744327693</v>
      </c>
      <c r="X30" s="18">
        <f t="shared" si="53"/>
        <v>6.9980924775634223</v>
      </c>
      <c r="Y30" s="18">
        <f t="shared" si="53"/>
        <v>36.252641838289541</v>
      </c>
      <c r="Z30" s="18">
        <f t="shared" si="53"/>
        <v>17.873297328817568</v>
      </c>
      <c r="AA30" s="18"/>
      <c r="AB30" s="18">
        <f t="shared" ref="AB30:AE30" si="54">AB12/AB$18*100</f>
        <v>11.924706018222173</v>
      </c>
      <c r="AC30" s="18">
        <f t="shared" si="54"/>
        <v>7.9648656905409805</v>
      </c>
      <c r="AD30" s="18">
        <f t="shared" si="54"/>
        <v>34.14517702733783</v>
      </c>
      <c r="AE30" s="18">
        <f t="shared" si="54"/>
        <v>15.08658759164401</v>
      </c>
      <c r="AG30" t="str">
        <f>$A$12</f>
        <v>Skilled trades occupations</v>
      </c>
      <c r="AH30" s="18">
        <f t="shared" ref="AH30:AK30" si="55">AH12/AH$18*100</f>
        <v>1.9678034141126524</v>
      </c>
      <c r="AI30" s="18">
        <f t="shared" si="55"/>
        <v>1.5916044658178035</v>
      </c>
      <c r="AJ30" s="18">
        <f t="shared" si="55"/>
        <v>7.8945360999867775</v>
      </c>
      <c r="AK30" s="18">
        <f t="shared" si="55"/>
        <v>2.2778186408331855</v>
      </c>
      <c r="AL30" s="18"/>
      <c r="AM30" s="18">
        <f t="shared" ref="AM30:AP30" si="56">AM12/AM$18*100</f>
        <v>1.9053878664342827</v>
      </c>
      <c r="AN30" s="18">
        <f t="shared" si="56"/>
        <v>1.4227282594392878</v>
      </c>
      <c r="AO30" s="18">
        <f t="shared" si="56"/>
        <v>9.8941760913738666</v>
      </c>
      <c r="AP30" s="18">
        <f t="shared" si="56"/>
        <v>2.3174111862478584</v>
      </c>
      <c r="AQ30" s="18"/>
      <c r="AR30" s="18">
        <f t="shared" ref="AR30:AU30" si="57">AR12/AR$18*100</f>
        <v>1.8273384802737627</v>
      </c>
      <c r="AS30" s="18">
        <f t="shared" si="57"/>
        <v>1.5993948399933173</v>
      </c>
      <c r="AT30" s="18">
        <f t="shared" si="57"/>
        <v>10.340106134373208</v>
      </c>
      <c r="AU30" s="18">
        <f t="shared" si="57"/>
        <v>2.4007977063246515</v>
      </c>
    </row>
    <row r="31" spans="1:47" x14ac:dyDescent="0.2">
      <c r="A31" t="str">
        <f>$A$13</f>
        <v>Caring, leisure and other service occupations</v>
      </c>
      <c r="B31" s="18">
        <f t="shared" si="29"/>
        <v>7.8449230155024381</v>
      </c>
      <c r="C31" s="18">
        <f t="shared" ref="C31:O31" si="58">C13/C$18*100</f>
        <v>15.124484985916222</v>
      </c>
      <c r="D31" s="18">
        <f t="shared" si="58"/>
        <v>6.496283576443564</v>
      </c>
      <c r="E31" s="18">
        <f t="shared" si="58"/>
        <v>9.7693953968686369</v>
      </c>
      <c r="F31" s="18"/>
      <c r="G31" s="18">
        <f t="shared" si="58"/>
        <v>7.6825835125718154</v>
      </c>
      <c r="H31" s="18">
        <f t="shared" si="58"/>
        <v>14.484661296502418</v>
      </c>
      <c r="I31" s="18">
        <f t="shared" si="58"/>
        <v>5.2893849552482584</v>
      </c>
      <c r="J31" s="18">
        <f t="shared" si="58"/>
        <v>9.3257006583399562</v>
      </c>
      <c r="K31" s="18"/>
      <c r="L31" s="18">
        <f t="shared" si="58"/>
        <v>8.1307730405014009</v>
      </c>
      <c r="M31" s="18">
        <f t="shared" si="58"/>
        <v>13.588788769389884</v>
      </c>
      <c r="N31" s="18">
        <f t="shared" si="58"/>
        <v>6.281869383358214</v>
      </c>
      <c r="O31" s="18">
        <f t="shared" si="58"/>
        <v>9.4392801111185403</v>
      </c>
      <c r="Q31" t="str">
        <f>$A$13</f>
        <v>Caring, leisure and other service occupations</v>
      </c>
      <c r="R31" s="18">
        <f t="shared" ref="R31:U31" si="59">R13/R$18*100</f>
        <v>2.4093121240259392</v>
      </c>
      <c r="S31" s="18">
        <f t="shared" si="59"/>
        <v>5.8892176057827061</v>
      </c>
      <c r="T31" s="18">
        <f t="shared" si="59"/>
        <v>1.4936286732319393</v>
      </c>
      <c r="U31" s="18">
        <f t="shared" si="59"/>
        <v>2.7701881280314677</v>
      </c>
      <c r="V31" s="18"/>
      <c r="W31" s="18">
        <f t="shared" ref="W31:Z31" si="60">W13/W$18*100</f>
        <v>2.3232453240414377</v>
      </c>
      <c r="X31" s="18">
        <f t="shared" si="60"/>
        <v>5.7299353525873249</v>
      </c>
      <c r="Y31" s="18">
        <f t="shared" si="60"/>
        <v>1.4414696295082998</v>
      </c>
      <c r="Z31" s="18">
        <f t="shared" si="60"/>
        <v>2.7102782922314423</v>
      </c>
      <c r="AA31" s="18"/>
      <c r="AB31" s="18">
        <f t="shared" ref="AB31:AE31" si="61">AB13/AB$18*100</f>
        <v>2.4203898500178256</v>
      </c>
      <c r="AC31" s="18">
        <f t="shared" si="61"/>
        <v>6.5897594918146991</v>
      </c>
      <c r="AD31" s="18">
        <f t="shared" si="61"/>
        <v>2.0324253563934538</v>
      </c>
      <c r="AE31" s="18">
        <f t="shared" si="61"/>
        <v>3.0494153556227128</v>
      </c>
      <c r="AG31" t="str">
        <f>$A$13</f>
        <v>Caring, leisure and other service occupations</v>
      </c>
      <c r="AH31" s="18">
        <f t="shared" ref="AH31:AK31" si="62">AH13/AH$18*100</f>
        <v>18.008446830343914</v>
      </c>
      <c r="AI31" s="18">
        <f t="shared" si="62"/>
        <v>18.658920870592837</v>
      </c>
      <c r="AJ31" s="18">
        <f t="shared" si="62"/>
        <v>18.098422455729636</v>
      </c>
      <c r="AK31" s="18">
        <f t="shared" si="62"/>
        <v>18.315603160428232</v>
      </c>
      <c r="AL31" s="18"/>
      <c r="AM31" s="18">
        <f t="shared" ref="AM31:AP31" si="63">AM13/AM$18*100</f>
        <v>16.716742751546771</v>
      </c>
      <c r="AN31" s="18">
        <f t="shared" si="63"/>
        <v>18.24177606432988</v>
      </c>
      <c r="AO31" s="18">
        <f t="shared" si="63"/>
        <v>15.362086746038425</v>
      </c>
      <c r="AP31" s="18">
        <f t="shared" si="63"/>
        <v>17.284916637364699</v>
      </c>
      <c r="AQ31" s="18"/>
      <c r="AR31" s="18">
        <f t="shared" ref="AR31:AU31" si="64">AR13/AR$18*100</f>
        <v>16.97961477502955</v>
      </c>
      <c r="AS31" s="18">
        <f t="shared" si="64"/>
        <v>16.851585836762904</v>
      </c>
      <c r="AT31" s="18">
        <f t="shared" si="64"/>
        <v>17.201495621564661</v>
      </c>
      <c r="AU31" s="18">
        <f t="shared" si="64"/>
        <v>16.943238582719694</v>
      </c>
    </row>
    <row r="32" spans="1:47" x14ac:dyDescent="0.2">
      <c r="A32" t="str">
        <f>$A$14</f>
        <v>Sales and customer service occupations</v>
      </c>
      <c r="B32" s="18">
        <f t="shared" si="29"/>
        <v>4.9770478745117739</v>
      </c>
      <c r="C32" s="18">
        <f t="shared" ref="C32:O32" si="65">C14/C$18*100</f>
        <v>17.137818486194927</v>
      </c>
      <c r="D32" s="18">
        <f t="shared" si="65"/>
        <v>4.1241355400740751</v>
      </c>
      <c r="E32" s="18">
        <f t="shared" si="65"/>
        <v>8.3626048261020589</v>
      </c>
      <c r="F32" s="18"/>
      <c r="G32" s="18">
        <f t="shared" si="65"/>
        <v>4.6107588885512722</v>
      </c>
      <c r="H32" s="18">
        <f t="shared" si="65"/>
        <v>16.217552055150772</v>
      </c>
      <c r="I32" s="18">
        <f t="shared" si="65"/>
        <v>2.5069046655812381</v>
      </c>
      <c r="J32" s="18">
        <f t="shared" si="65"/>
        <v>7.6690144397144087</v>
      </c>
      <c r="K32" s="18"/>
      <c r="L32" s="18">
        <f t="shared" si="65"/>
        <v>4.4235478605005181</v>
      </c>
      <c r="M32" s="18">
        <f t="shared" si="65"/>
        <v>15.959985771903492</v>
      </c>
      <c r="N32" s="18">
        <f t="shared" si="65"/>
        <v>1.916911796122357</v>
      </c>
      <c r="O32" s="18">
        <f t="shared" si="65"/>
        <v>7.370172766297074</v>
      </c>
      <c r="Q32" t="str">
        <f>$A$14</f>
        <v>Sales and customer service occupations</v>
      </c>
      <c r="R32" s="18">
        <f t="shared" ref="R32:U32" si="66">R14/R$18*100</f>
        <v>4.2609617218697018</v>
      </c>
      <c r="S32" s="18">
        <f t="shared" si="66"/>
        <v>18.362150131104684</v>
      </c>
      <c r="T32" s="18">
        <f t="shared" si="66"/>
        <v>3.7386242775675274</v>
      </c>
      <c r="U32" s="18">
        <f t="shared" si="66"/>
        <v>6.2172164191342425</v>
      </c>
      <c r="V32" s="18"/>
      <c r="W32" s="18">
        <f t="shared" ref="W32:Z32" si="67">W14/W$18*100</f>
        <v>4.1266325133094846</v>
      </c>
      <c r="X32" s="18">
        <f t="shared" si="67"/>
        <v>18.276199989661666</v>
      </c>
      <c r="Y32" s="18">
        <f t="shared" si="67"/>
        <v>2.0839738465723396</v>
      </c>
      <c r="Z32" s="18">
        <f t="shared" si="67"/>
        <v>6.0100551210079098</v>
      </c>
      <c r="AA32" s="18"/>
      <c r="AB32" s="18">
        <f>AB14/AB$18*100</f>
        <v>4.3601011746516507</v>
      </c>
      <c r="AC32" s="18">
        <f t="shared" ref="AC32:AE32" si="68">AC14/AC$18*100</f>
        <v>18.32349073109021</v>
      </c>
      <c r="AD32" s="18">
        <f t="shared" si="68"/>
        <v>1.7661887688655922</v>
      </c>
      <c r="AE32" s="18">
        <f t="shared" si="68"/>
        <v>6.244017041265546</v>
      </c>
      <c r="AG32" t="str">
        <f>$A$14</f>
        <v>Sales and customer service occupations</v>
      </c>
      <c r="AH32" s="18">
        <f t="shared" ref="AH32:AK32" si="69">AH14/AH$18*100</f>
        <v>6.3159882091241029</v>
      </c>
      <c r="AI32" s="18">
        <f t="shared" si="69"/>
        <v>16.669253633397823</v>
      </c>
      <c r="AJ32" s="18">
        <f t="shared" si="69"/>
        <v>5.0182118442897492</v>
      </c>
      <c r="AK32" s="18">
        <f t="shared" si="69"/>
        <v>10.982177922774369</v>
      </c>
      <c r="AL32" s="18"/>
      <c r="AM32" s="18">
        <f t="shared" ref="AM32:AP32" si="70">AM14/AM$18*100</f>
        <v>5.4268437504997546</v>
      </c>
      <c r="AN32" s="18">
        <f t="shared" si="70"/>
        <v>15.334077620193218</v>
      </c>
      <c r="AO32" s="18">
        <f t="shared" si="70"/>
        <v>3.6140121919642545</v>
      </c>
      <c r="AP32" s="18">
        <f t="shared" si="70"/>
        <v>9.6649588839642888</v>
      </c>
      <c r="AQ32" s="18"/>
      <c r="AR32" s="18">
        <f t="shared" ref="AR32:AU32" si="71">AR14/AR$18*100</f>
        <v>4.5218651997979196</v>
      </c>
      <c r="AS32" s="18">
        <f t="shared" si="71"/>
        <v>14.858170542431024</v>
      </c>
      <c r="AT32" s="18">
        <f t="shared" si="71"/>
        <v>2.3042187267916949</v>
      </c>
      <c r="AU32" s="18">
        <f t="shared" si="71"/>
        <v>8.6926774070915762</v>
      </c>
    </row>
    <row r="33" spans="1:47" x14ac:dyDescent="0.2">
      <c r="A33" t="str">
        <f>$A$15</f>
        <v>Process, plant and machine operatives</v>
      </c>
      <c r="B33" s="18">
        <f t="shared" si="29"/>
        <v>11.656272901986725</v>
      </c>
      <c r="C33" s="18">
        <f t="shared" ref="C33:O33" si="72">C15/C$18*100</f>
        <v>3.4612722349108247</v>
      </c>
      <c r="D33" s="18">
        <f t="shared" si="72"/>
        <v>8.797086153570632</v>
      </c>
      <c r="E33" s="18">
        <f t="shared" si="72"/>
        <v>8.9562068672162933</v>
      </c>
      <c r="F33" s="18"/>
      <c r="G33" s="18">
        <f t="shared" si="72"/>
        <v>9.6728754777871586</v>
      </c>
      <c r="H33" s="18">
        <f t="shared" si="72"/>
        <v>4.6667230383046006</v>
      </c>
      <c r="I33" s="18">
        <f t="shared" si="72"/>
        <v>10.630659696070488</v>
      </c>
      <c r="J33" s="18">
        <f t="shared" si="72"/>
        <v>8.3602869176019894</v>
      </c>
      <c r="K33" s="18"/>
      <c r="L33" s="18">
        <f t="shared" si="72"/>
        <v>8.4793818521173652</v>
      </c>
      <c r="M33" s="18">
        <f t="shared" si="72"/>
        <v>5.3963399791640194</v>
      </c>
      <c r="N33" s="18">
        <f t="shared" si="72"/>
        <v>12.499631370601499</v>
      </c>
      <c r="O33" s="18">
        <f t="shared" si="72"/>
        <v>8.1243560493653355</v>
      </c>
      <c r="Q33" t="str">
        <f>$A$15</f>
        <v>Process, plant and machine operatives</v>
      </c>
      <c r="R33" s="18">
        <f t="shared" ref="R33:U33" si="73">R15/R$18*100</f>
        <v>15.938537853327567</v>
      </c>
      <c r="S33" s="18">
        <f t="shared" si="73"/>
        <v>9.1912360766026033</v>
      </c>
      <c r="T33" s="18">
        <f t="shared" si="73"/>
        <v>11.83268128858283</v>
      </c>
      <c r="U33" s="18">
        <f t="shared" si="73"/>
        <v>14.327673438893074</v>
      </c>
      <c r="V33" s="18"/>
      <c r="W33" s="18">
        <f t="shared" ref="W33:Z33" si="74">W15/W$18*100</f>
        <v>13.736862108859915</v>
      </c>
      <c r="X33" s="18">
        <f t="shared" si="74"/>
        <v>12.235329443371382</v>
      </c>
      <c r="Y33" s="18">
        <f t="shared" si="74"/>
        <v>13.714034841556566</v>
      </c>
      <c r="Z33" s="18">
        <f t="shared" si="74"/>
        <v>13.496186276840552</v>
      </c>
      <c r="AA33" s="18"/>
      <c r="AB33" s="18">
        <f t="shared" ref="AB33:AE33" si="75">AB15/AB$18*100</f>
        <v>12.074006739758559</v>
      </c>
      <c r="AC33" s="18">
        <f t="shared" si="75"/>
        <v>12.521399996306782</v>
      </c>
      <c r="AD33" s="18">
        <f t="shared" si="75"/>
        <v>16.257421099700885</v>
      </c>
      <c r="AE33" s="18">
        <f t="shared" si="75"/>
        <v>12.868357119912883</v>
      </c>
      <c r="AG33" t="str">
        <f>$A$15</f>
        <v>Process, plant and machine operatives</v>
      </c>
      <c r="AH33" s="18">
        <f t="shared" ref="AH33:AK33" si="76">AH15/AH$18*100</f>
        <v>3.6492792662462956</v>
      </c>
      <c r="AI33" s="18">
        <f t="shared" si="76"/>
        <v>1.2683536125934651</v>
      </c>
      <c r="AJ33" s="18">
        <f t="shared" si="76"/>
        <v>1.7569450646687437</v>
      </c>
      <c r="AK33" s="18">
        <f t="shared" si="76"/>
        <v>2.3975113530896452</v>
      </c>
      <c r="AL33" s="18"/>
      <c r="AM33" s="18">
        <f t="shared" ref="AM33:AP33" si="77">AM15/AM$18*100</f>
        <v>2.822271713174886</v>
      </c>
      <c r="AN33" s="18">
        <f t="shared" si="77"/>
        <v>1.4186347396509744</v>
      </c>
      <c r="AO33" s="18">
        <f t="shared" si="77"/>
        <v>2.5592974855096182</v>
      </c>
      <c r="AP33" s="18">
        <f t="shared" si="77"/>
        <v>2.1811300951842258</v>
      </c>
      <c r="AQ33" s="18"/>
      <c r="AR33" s="18">
        <f t="shared" ref="AR33:AU33" si="78">AR15/AR$18*100</f>
        <v>2.9091310187333899</v>
      </c>
      <c r="AS33" s="18">
        <f t="shared" si="78"/>
        <v>2.0747900889134829</v>
      </c>
      <c r="AT33" s="18">
        <f t="shared" si="78"/>
        <v>2.843389503863619</v>
      </c>
      <c r="AU33" s="18">
        <f t="shared" si="78"/>
        <v>2.5532229526902759</v>
      </c>
    </row>
    <row r="34" spans="1:47" x14ac:dyDescent="0.2">
      <c r="A34" t="str">
        <f>$A$16</f>
        <v>Elementary occupations</v>
      </c>
      <c r="B34" s="18">
        <f t="shared" si="29"/>
        <v>8.7471447857236271</v>
      </c>
      <c r="C34" s="18">
        <f t="shared" ref="C34:O34" si="79">C16/C$18*100</f>
        <v>20.294918740322903</v>
      </c>
      <c r="D34" s="18">
        <f t="shared" si="79"/>
        <v>8.9158159787271938</v>
      </c>
      <c r="E34" s="18">
        <f t="shared" si="79"/>
        <v>12.081327955794789</v>
      </c>
      <c r="F34" s="18"/>
      <c r="G34" s="18">
        <f t="shared" si="79"/>
        <v>7.1709818973971746</v>
      </c>
      <c r="H34" s="18">
        <f t="shared" si="79"/>
        <v>17.044770073976657</v>
      </c>
      <c r="I34" s="18">
        <f t="shared" si="79"/>
        <v>7.6020531750678328</v>
      </c>
      <c r="J34" s="18">
        <f t="shared" si="79"/>
        <v>10.058097290135226</v>
      </c>
      <c r="K34" s="18"/>
      <c r="L34" s="18">
        <f t="shared" si="79"/>
        <v>7.4557591913683119</v>
      </c>
      <c r="M34" s="18">
        <f t="shared" si="79"/>
        <v>14.428825805467755</v>
      </c>
      <c r="N34" s="18">
        <f t="shared" si="79"/>
        <v>9.2965794282524996</v>
      </c>
      <c r="O34" s="18">
        <f t="shared" si="79"/>
        <v>9.6699718696636197</v>
      </c>
      <c r="Q34" t="str">
        <f>$A$16</f>
        <v>Elementary occupations</v>
      </c>
      <c r="R34" s="18">
        <f t="shared" ref="R34:U34" si="80">R16/R$18*100</f>
        <v>10.572749283118755</v>
      </c>
      <c r="S34" s="18">
        <f t="shared" si="80"/>
        <v>26.049390039373172</v>
      </c>
      <c r="T34" s="18">
        <f t="shared" si="80"/>
        <v>6.6030572406150556</v>
      </c>
      <c r="U34" s="18">
        <f t="shared" si="80"/>
        <v>12.193638465078346</v>
      </c>
      <c r="V34" s="18"/>
      <c r="W34" s="18">
        <f t="shared" ref="W34:Z34" si="81">W16/W$18*100</f>
        <v>8.9061168126352257</v>
      </c>
      <c r="X34" s="18">
        <f t="shared" si="81"/>
        <v>20.239009175909132</v>
      </c>
      <c r="Y34" s="18">
        <f t="shared" si="81"/>
        <v>5.4628189773428284</v>
      </c>
      <c r="Z34" s="18">
        <f t="shared" si="81"/>
        <v>10.106786409790502</v>
      </c>
      <c r="AA34" s="18"/>
      <c r="AB34" s="18">
        <f t="shared" ref="AB34:AE34" si="82">AB16/AB$18*100</f>
        <v>9.5006662280538752</v>
      </c>
      <c r="AC34" s="18">
        <f t="shared" si="82"/>
        <v>16.339380961506713</v>
      </c>
      <c r="AD34" s="18">
        <f t="shared" si="82"/>
        <v>6.7715626058278522</v>
      </c>
      <c r="AE34" s="18">
        <f t="shared" si="82"/>
        <v>10.172385602601102</v>
      </c>
      <c r="AG34" t="str">
        <f>$A$16</f>
        <v>Elementary occupations</v>
      </c>
      <c r="AH34" s="18">
        <f t="shared" ref="AH34:AK34" si="83">AH16/AH$18*100</f>
        <v>5.3336232595871174</v>
      </c>
      <c r="AI34" s="18">
        <f t="shared" si="83"/>
        <v>18.092620851205275</v>
      </c>
      <c r="AJ34" s="18">
        <f t="shared" si="83"/>
        <v>14.279557550554035</v>
      </c>
      <c r="AK34" s="18">
        <f t="shared" si="83"/>
        <v>11.944194004834086</v>
      </c>
      <c r="AL34" s="18"/>
      <c r="AM34" s="18">
        <f t="shared" ref="AM34:AP34" si="84">AM16/AM$18*100</f>
        <v>4.246089947321452</v>
      </c>
      <c r="AN34" s="18">
        <f t="shared" si="84"/>
        <v>15.673953559704875</v>
      </c>
      <c r="AO34" s="18">
        <f t="shared" si="84"/>
        <v>13.201934230194881</v>
      </c>
      <c r="AP34" s="18">
        <f t="shared" si="84"/>
        <v>9.9995179284983511</v>
      </c>
      <c r="AQ34" s="18"/>
      <c r="AR34" s="18">
        <f t="shared" ref="AR34:AU34" si="85">AR16/AR$18*100</f>
        <v>4.2869598085862393</v>
      </c>
      <c r="AS34" s="18">
        <f t="shared" si="85"/>
        <v>13.538166042098673</v>
      </c>
      <c r="AT34" s="18">
        <f t="shared" si="85"/>
        <v>15.785014096670716</v>
      </c>
      <c r="AU34" s="18">
        <f t="shared" si="85"/>
        <v>9.0799606672696385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3.3353116727604899</v>
      </c>
      <c r="C44" s="27">
        <f t="shared" ref="C44:E44" si="93">H8-C8</f>
        <v>2.4601330241729862</v>
      </c>
      <c r="D44" s="27">
        <f t="shared" si="93"/>
        <v>1.2445779821438769</v>
      </c>
      <c r="E44" s="27">
        <f t="shared" si="93"/>
        <v>7.0400226790773601</v>
      </c>
      <c r="F44" s="27"/>
      <c r="G44" s="27">
        <f>L8-G8</f>
        <v>0.64060873124425655</v>
      </c>
      <c r="H44" s="27">
        <f t="shared" ref="H44:J44" si="94">M8-H8</f>
        <v>1.3828527969871338</v>
      </c>
      <c r="I44" s="27">
        <f t="shared" si="94"/>
        <v>0.85100576713922571</v>
      </c>
      <c r="J44" s="27">
        <f t="shared" si="94"/>
        <v>2.8744672953706072</v>
      </c>
      <c r="K44" s="27"/>
      <c r="L44" s="27">
        <f>L8-B8</f>
        <v>3.9759204040047464</v>
      </c>
      <c r="M44" s="27">
        <f t="shared" ref="M44:O44" si="95">M8-C8</f>
        <v>3.84298582116012</v>
      </c>
      <c r="N44" s="27">
        <f t="shared" si="95"/>
        <v>2.0955837492831026</v>
      </c>
      <c r="O44" s="27">
        <f t="shared" si="95"/>
        <v>9.9144899744479673</v>
      </c>
      <c r="Q44" t="str">
        <f>$A$8</f>
        <v>Managers, directors and senior officials</v>
      </c>
      <c r="R44" s="27">
        <f>W8-R8</f>
        <v>1.6454502478347628</v>
      </c>
      <c r="S44" s="27">
        <f t="shared" ref="S44:S52" si="96">X8-S8</f>
        <v>1.1577871789729324</v>
      </c>
      <c r="T44" s="27">
        <f t="shared" ref="T44:T52" si="97">Y8-T8</f>
        <v>0.42486380178685845</v>
      </c>
      <c r="U44" s="27">
        <f t="shared" ref="U44:U52" si="98">Z8-U8</f>
        <v>3.2281012285945536</v>
      </c>
      <c r="V44" s="27"/>
      <c r="W44" s="27">
        <f>AB8-W8</f>
        <v>-0.41915996500090813</v>
      </c>
      <c r="X44" s="27">
        <f t="shared" ref="X44:X52" si="99">AC8-X8</f>
        <v>0.3879656339266031</v>
      </c>
      <c r="Y44" s="27">
        <f t="shared" ref="Y44:Y52" si="100">AD8-Y8</f>
        <v>0.59497651127509421</v>
      </c>
      <c r="Z44" s="27">
        <f t="shared" ref="Z44:Z52" si="101">AE8-Z8</f>
        <v>0.56378218020078918</v>
      </c>
      <c r="AA44" s="27"/>
      <c r="AB44" s="27">
        <f>AB8-R8</f>
        <v>1.2262902828338547</v>
      </c>
      <c r="AC44" s="27">
        <f t="shared" ref="AC44:AC52" si="102">AC8-S8</f>
        <v>1.5457528128995355</v>
      </c>
      <c r="AD44" s="27">
        <f t="shared" ref="AD44:AD52" si="103">AD8-T8</f>
        <v>1.0198403130619527</v>
      </c>
      <c r="AE44" s="27">
        <f t="shared" ref="AE44:AE52" si="104">AE8-U8</f>
        <v>3.7918834087953428</v>
      </c>
      <c r="AG44" t="str">
        <f>$A$8</f>
        <v>Managers, directors and senior officials</v>
      </c>
      <c r="AH44" s="27">
        <f>AM8-AH8</f>
        <v>1.6898614249257147</v>
      </c>
      <c r="AI44" s="27">
        <f t="shared" ref="AI44:AI52" si="105">AN8-AI8</f>
        <v>1.3023458452000556</v>
      </c>
      <c r="AJ44" s="27">
        <f t="shared" ref="AJ44:AJ52" si="106">AO8-AJ8</f>
        <v>0.81971418035701271</v>
      </c>
      <c r="AK44" s="27">
        <f t="shared" ref="AK44:AK52" si="107">AP8-AK8</f>
        <v>3.8119214504827816</v>
      </c>
      <c r="AL44" s="27"/>
      <c r="AM44" s="27">
        <f>AR8-AM8</f>
        <v>1.0597686962451771</v>
      </c>
      <c r="AN44" s="27">
        <f t="shared" ref="AN44:AN52" si="108">AS8-AN8</f>
        <v>0.99488716306052671</v>
      </c>
      <c r="AO44" s="27">
        <f t="shared" ref="AO44:AO52" si="109">AT8-AO8</f>
        <v>0.25602925586413727</v>
      </c>
      <c r="AP44" s="27">
        <f t="shared" ref="AP44:AP52" si="110">AU8-AP8</f>
        <v>2.3106851151698429</v>
      </c>
      <c r="AQ44" s="27"/>
      <c r="AR44" s="27">
        <f>AR8-AH8</f>
        <v>2.7496301211708918</v>
      </c>
      <c r="AS44" s="27">
        <f t="shared" ref="AS44:AS52" si="111">AS8-AI8</f>
        <v>2.2972330082605823</v>
      </c>
      <c r="AT44" s="27">
        <f t="shared" ref="AT44:AT52" si="112">AT8-AJ8</f>
        <v>1.07574343622115</v>
      </c>
      <c r="AU44" s="27">
        <f t="shared" ref="AU44:AU52" si="113">AU8-AK8</f>
        <v>6.1226065656526245</v>
      </c>
    </row>
    <row r="45" spans="1:47" x14ac:dyDescent="0.2">
      <c r="A45" t="str">
        <f>$A$9</f>
        <v>Professional occupations</v>
      </c>
      <c r="B45" s="27">
        <f t="shared" ref="B45:B54" si="114">G9-B9</f>
        <v>12.158697130647312</v>
      </c>
      <c r="C45" s="27">
        <f t="shared" ref="C45:C54" si="115">H9-C9</f>
        <v>3.9212294119770341</v>
      </c>
      <c r="D45" s="27">
        <f t="shared" ref="D45:D54" si="116">I9-D9</f>
        <v>2.1340516772583005</v>
      </c>
      <c r="E45" s="27">
        <f t="shared" ref="E45:E54" si="117">J9-E9</f>
        <v>18.213978219882648</v>
      </c>
      <c r="F45" s="27"/>
      <c r="G45" s="27">
        <f t="shared" ref="G45:G54" si="118">L9-G9</f>
        <v>16.409755389176041</v>
      </c>
      <c r="H45" s="27">
        <f t="shared" ref="H45:H54" si="119">M9-H9</f>
        <v>4.5909261489181148</v>
      </c>
      <c r="I45" s="27">
        <f t="shared" ref="I45:I54" si="120">N9-I9</f>
        <v>-0.66615181898606757</v>
      </c>
      <c r="J45" s="27">
        <f t="shared" ref="J45:J54" si="121">O9-J9</f>
        <v>20.334529719108076</v>
      </c>
      <c r="K45" s="27"/>
      <c r="L45" s="27">
        <f t="shared" ref="L45:L54" si="122">L9-B9</f>
        <v>28.568452519823353</v>
      </c>
      <c r="M45" s="27">
        <f t="shared" ref="M45:M54" si="123">M9-C9</f>
        <v>8.5121555608951489</v>
      </c>
      <c r="N45" s="27">
        <f t="shared" ref="N45:N54" si="124">N9-D9</f>
        <v>1.4678998582722329</v>
      </c>
      <c r="O45" s="27">
        <f t="shared" ref="O45:O54" si="125">O9-E9</f>
        <v>38.548507938990724</v>
      </c>
      <c r="Q45" t="str">
        <f>$A$9</f>
        <v>Professional occupations</v>
      </c>
      <c r="R45" s="27">
        <f t="shared" ref="R45:R52" si="126">W9-R9</f>
        <v>6.2263704850589789</v>
      </c>
      <c r="S45" s="27">
        <f t="shared" si="96"/>
        <v>1.3490808591529624</v>
      </c>
      <c r="T45" s="27">
        <f t="shared" si="97"/>
        <v>1.9799311385352123</v>
      </c>
      <c r="U45" s="27">
        <f t="shared" si="98"/>
        <v>9.5553824827471487</v>
      </c>
      <c r="V45" s="27"/>
      <c r="W45" s="27">
        <f t="shared" ref="W45:W52" si="127">AB9-W9</f>
        <v>10.875232662004997</v>
      </c>
      <c r="X45" s="27">
        <f t="shared" si="99"/>
        <v>1.817456351852532</v>
      </c>
      <c r="Y45" s="27">
        <f t="shared" si="100"/>
        <v>-0.8901790995853851</v>
      </c>
      <c r="Z45" s="27">
        <f t="shared" si="101"/>
        <v>11.80250991427215</v>
      </c>
      <c r="AA45" s="27"/>
      <c r="AB45" s="27">
        <f t="shared" ref="AB45:AB52" si="128">AB9-R9</f>
        <v>17.101603147063976</v>
      </c>
      <c r="AC45" s="27">
        <f t="shared" si="102"/>
        <v>3.1665372110054943</v>
      </c>
      <c r="AD45" s="27">
        <f t="shared" si="103"/>
        <v>1.0897520389498272</v>
      </c>
      <c r="AE45" s="27">
        <f t="shared" si="104"/>
        <v>21.357892397019299</v>
      </c>
      <c r="AG45" t="str">
        <f>$A$9</f>
        <v>Professional occupations</v>
      </c>
      <c r="AH45" s="27">
        <f t="shared" ref="AH45:AH52" si="129">AM9-AH9</f>
        <v>5.9323266455883257</v>
      </c>
      <c r="AI45" s="27">
        <f t="shared" si="105"/>
        <v>2.5721485528240766</v>
      </c>
      <c r="AJ45" s="27">
        <f t="shared" si="106"/>
        <v>0.15412053872309217</v>
      </c>
      <c r="AK45" s="27">
        <f t="shared" si="107"/>
        <v>8.6585957371354922</v>
      </c>
      <c r="AL45" s="27"/>
      <c r="AM45" s="27">
        <f t="shared" ref="AM45:AM52" si="130">AR9-AM9</f>
        <v>5.53452272717103</v>
      </c>
      <c r="AN45" s="27">
        <f t="shared" si="108"/>
        <v>2.7734697970655837</v>
      </c>
      <c r="AO45" s="27">
        <f t="shared" si="109"/>
        <v>0.2240272805993162</v>
      </c>
      <c r="AP45" s="27">
        <f t="shared" si="110"/>
        <v>8.532019804835933</v>
      </c>
      <c r="AQ45" s="27"/>
      <c r="AR45" s="27">
        <f t="shared" ref="AR45:AR52" si="131">AR9-AH9</f>
        <v>11.466849372759356</v>
      </c>
      <c r="AS45" s="27">
        <f t="shared" si="111"/>
        <v>5.3456183498896603</v>
      </c>
      <c r="AT45" s="27">
        <f t="shared" si="112"/>
        <v>0.37814781932240837</v>
      </c>
      <c r="AU45" s="27">
        <f t="shared" si="113"/>
        <v>17.190615541971425</v>
      </c>
    </row>
    <row r="46" spans="1:47" x14ac:dyDescent="0.2">
      <c r="A46" t="str">
        <f>$A$10</f>
        <v>Associate professional occupations</v>
      </c>
      <c r="B46" s="27">
        <f t="shared" si="114"/>
        <v>4.4599375777716475</v>
      </c>
      <c r="C46" s="27">
        <f t="shared" si="115"/>
        <v>1.8852212187971205</v>
      </c>
      <c r="D46" s="27">
        <f t="shared" si="116"/>
        <v>-0.36819890649960385</v>
      </c>
      <c r="E46" s="27">
        <f t="shared" si="117"/>
        <v>5.9769598900691676</v>
      </c>
      <c r="F46" s="27"/>
      <c r="G46" s="27">
        <f t="shared" si="118"/>
        <v>7.0166362275063818</v>
      </c>
      <c r="H46" s="27">
        <f t="shared" si="119"/>
        <v>4.0280491517936454</v>
      </c>
      <c r="I46" s="27">
        <f t="shared" si="120"/>
        <v>0.52787908997566468</v>
      </c>
      <c r="J46" s="27">
        <f t="shared" si="121"/>
        <v>11.572564469275676</v>
      </c>
      <c r="K46" s="27"/>
      <c r="L46" s="27">
        <f t="shared" si="122"/>
        <v>11.476573805278029</v>
      </c>
      <c r="M46" s="27">
        <f t="shared" si="123"/>
        <v>5.9132703705907659</v>
      </c>
      <c r="N46" s="27">
        <f t="shared" si="124"/>
        <v>0.15968018347606083</v>
      </c>
      <c r="O46" s="27">
        <f t="shared" si="125"/>
        <v>17.549524359344844</v>
      </c>
      <c r="Q46" t="str">
        <f>$A$10</f>
        <v>Associate professional occupations</v>
      </c>
      <c r="R46" s="27">
        <f t="shared" si="126"/>
        <v>1.6580518419956647</v>
      </c>
      <c r="S46" s="27">
        <f t="shared" si="96"/>
        <v>0.9272295441861913</v>
      </c>
      <c r="T46" s="27">
        <f t="shared" si="97"/>
        <v>0.12196363399986865</v>
      </c>
      <c r="U46" s="27">
        <f t="shared" si="98"/>
        <v>2.7072450201817233</v>
      </c>
      <c r="V46" s="27"/>
      <c r="W46" s="27">
        <f>AB10-W10</f>
        <v>-0.47545378490499601</v>
      </c>
      <c r="X46" s="27">
        <f t="shared" si="99"/>
        <v>0.34567646934892515</v>
      </c>
      <c r="Y46" s="27">
        <f t="shared" si="100"/>
        <v>0.42996445010676343</v>
      </c>
      <c r="Z46" s="27">
        <f t="shared" si="101"/>
        <v>0.3001871345506899</v>
      </c>
      <c r="AA46" s="27"/>
      <c r="AB46" s="27">
        <f t="shared" si="128"/>
        <v>1.1825980570906687</v>
      </c>
      <c r="AC46" s="27">
        <f t="shared" si="102"/>
        <v>1.2729060135351165</v>
      </c>
      <c r="AD46" s="27">
        <f t="shared" si="103"/>
        <v>0.55192808410663208</v>
      </c>
      <c r="AE46" s="27">
        <f t="shared" si="104"/>
        <v>3.0074321547324132</v>
      </c>
      <c r="AG46" t="str">
        <f>$A$10</f>
        <v>Associate professional occupations</v>
      </c>
      <c r="AH46" s="27">
        <f t="shared" si="129"/>
        <v>2.801885735775965</v>
      </c>
      <c r="AI46" s="27">
        <f t="shared" si="105"/>
        <v>0.95799167461093049</v>
      </c>
      <c r="AJ46" s="27">
        <f t="shared" si="106"/>
        <v>-0.49016254049947383</v>
      </c>
      <c r="AK46" s="27">
        <f t="shared" si="107"/>
        <v>3.269714869887423</v>
      </c>
      <c r="AL46" s="27"/>
      <c r="AM46" s="27">
        <f t="shared" si="130"/>
        <v>7.4920900124114098</v>
      </c>
      <c r="AN46" s="27">
        <f t="shared" si="108"/>
        <v>3.6823726824447203</v>
      </c>
      <c r="AO46" s="27">
        <f t="shared" si="109"/>
        <v>9.7914639868897257E-2</v>
      </c>
      <c r="AP46" s="27">
        <f t="shared" si="110"/>
        <v>11.272377334725025</v>
      </c>
      <c r="AQ46" s="27"/>
      <c r="AR46" s="27">
        <f t="shared" si="131"/>
        <v>10.293975748187375</v>
      </c>
      <c r="AS46" s="27">
        <f t="shared" si="111"/>
        <v>4.6403643570556508</v>
      </c>
      <c r="AT46" s="27">
        <f t="shared" si="112"/>
        <v>-0.39224790063057657</v>
      </c>
      <c r="AU46" s="27">
        <f t="shared" si="113"/>
        <v>14.542092204612448</v>
      </c>
    </row>
    <row r="47" spans="1:47" x14ac:dyDescent="0.2">
      <c r="A47" t="str">
        <f>$A$11</f>
        <v>Administrative and secretarial occupations</v>
      </c>
      <c r="B47" s="27">
        <f t="shared" si="114"/>
        <v>-0.8952280799547836</v>
      </c>
      <c r="C47" s="27">
        <f t="shared" si="115"/>
        <v>-1.3590722602546776</v>
      </c>
      <c r="D47" s="27">
        <f t="shared" si="116"/>
        <v>-0.40050613412004066</v>
      </c>
      <c r="E47" s="27">
        <f t="shared" si="117"/>
        <v>-2.6548064743295043</v>
      </c>
      <c r="F47" s="27"/>
      <c r="G47" s="27">
        <f t="shared" si="118"/>
        <v>1.1645986829878296</v>
      </c>
      <c r="H47" s="27">
        <f t="shared" si="119"/>
        <v>-1.9755516255529209</v>
      </c>
      <c r="I47" s="27">
        <f t="shared" si="120"/>
        <v>-0.19730961921478296</v>
      </c>
      <c r="J47" s="27">
        <f t="shared" si="121"/>
        <v>-1.0082625617798726</v>
      </c>
      <c r="K47" s="27"/>
      <c r="L47" s="27">
        <f t="shared" si="122"/>
        <v>0.26937060303304605</v>
      </c>
      <c r="M47" s="27">
        <f t="shared" si="123"/>
        <v>-3.3346238858075985</v>
      </c>
      <c r="N47" s="27">
        <f t="shared" si="124"/>
        <v>-0.59781575333482362</v>
      </c>
      <c r="O47" s="27">
        <f t="shared" si="125"/>
        <v>-3.663069036109377</v>
      </c>
      <c r="Q47" t="str">
        <f>$A$11</f>
        <v>Administrative and secretarial occupations</v>
      </c>
      <c r="R47" s="27">
        <f t="shared" si="126"/>
        <v>0.55722941757802502</v>
      </c>
      <c r="S47" s="27">
        <f t="shared" si="96"/>
        <v>0.48550067614794123</v>
      </c>
      <c r="T47" s="27">
        <f t="shared" si="97"/>
        <v>-6.5551587732997074E-2</v>
      </c>
      <c r="U47" s="27">
        <f t="shared" si="98"/>
        <v>0.97717850599297051</v>
      </c>
      <c r="V47" s="27"/>
      <c r="W47" s="27">
        <f t="shared" si="127"/>
        <v>3.8419013801111461</v>
      </c>
      <c r="X47" s="27">
        <f t="shared" si="99"/>
        <v>0.35606390764972851</v>
      </c>
      <c r="Y47" s="27">
        <f t="shared" si="100"/>
        <v>0.22623866582673358</v>
      </c>
      <c r="Z47" s="27">
        <f t="shared" si="101"/>
        <v>4.4242039535876039</v>
      </c>
      <c r="AA47" s="27"/>
      <c r="AB47" s="27">
        <f t="shared" si="128"/>
        <v>4.3991307976891711</v>
      </c>
      <c r="AC47" s="27">
        <f t="shared" si="102"/>
        <v>0.84156458379766974</v>
      </c>
      <c r="AD47" s="27">
        <f t="shared" si="103"/>
        <v>0.1606870780937365</v>
      </c>
      <c r="AE47" s="27">
        <f t="shared" si="104"/>
        <v>5.4013824595805744</v>
      </c>
      <c r="AG47" t="str">
        <f>$A$11</f>
        <v>Administrative and secretarial occupations</v>
      </c>
      <c r="AH47" s="27">
        <f t="shared" si="129"/>
        <v>-1.4524574975328051</v>
      </c>
      <c r="AI47" s="27">
        <f t="shared" si="105"/>
        <v>-1.8445729364025922</v>
      </c>
      <c r="AJ47" s="27">
        <f t="shared" si="106"/>
        <v>-0.33495454638704225</v>
      </c>
      <c r="AK47" s="27">
        <f t="shared" si="107"/>
        <v>-3.6319849803224429</v>
      </c>
      <c r="AL47" s="27"/>
      <c r="AM47" s="27">
        <f t="shared" si="130"/>
        <v>-2.6773026971233307</v>
      </c>
      <c r="AN47" s="27">
        <f t="shared" si="108"/>
        <v>-2.3316155332026689</v>
      </c>
      <c r="AO47" s="27">
        <f t="shared" si="109"/>
        <v>-0.42354828504151731</v>
      </c>
      <c r="AP47" s="27">
        <f>AU11-AP11</f>
        <v>-5.4324665153675156</v>
      </c>
      <c r="AQ47" s="27"/>
      <c r="AR47" s="27">
        <f t="shared" si="131"/>
        <v>-4.1297601946561358</v>
      </c>
      <c r="AS47" s="27">
        <f t="shared" si="111"/>
        <v>-4.1761884696052611</v>
      </c>
      <c r="AT47" s="27">
        <f t="shared" si="112"/>
        <v>-0.75850283142855957</v>
      </c>
      <c r="AU47" s="27">
        <f t="shared" si="113"/>
        <v>-9.0644514956899584</v>
      </c>
    </row>
    <row r="48" spans="1:47" x14ac:dyDescent="0.2">
      <c r="A48" t="str">
        <f>$A$12</f>
        <v>Skilled trades occupations</v>
      </c>
      <c r="B48" s="27">
        <f t="shared" si="114"/>
        <v>-8.1580480723338056</v>
      </c>
      <c r="C48" s="27">
        <f t="shared" si="115"/>
        <v>-1.3032083293589336</v>
      </c>
      <c r="D48" s="27">
        <f t="shared" si="116"/>
        <v>1.5997055560822488</v>
      </c>
      <c r="E48" s="27">
        <f t="shared" si="117"/>
        <v>-7.8615508456104948</v>
      </c>
      <c r="F48" s="27"/>
      <c r="G48" s="27">
        <f t="shared" si="118"/>
        <v>-6.2639934120699117</v>
      </c>
      <c r="H48" s="27">
        <f t="shared" si="119"/>
        <v>1.1224712508895029</v>
      </c>
      <c r="I48" s="27">
        <f t="shared" si="120"/>
        <v>0.40719169694186519</v>
      </c>
      <c r="J48" s="27">
        <f t="shared" si="121"/>
        <v>-4.7343304642385391</v>
      </c>
      <c r="K48" s="27"/>
      <c r="L48" s="27">
        <f t="shared" si="122"/>
        <v>-14.422041484403717</v>
      </c>
      <c r="M48" s="27">
        <f t="shared" si="123"/>
        <v>-0.18073707846943066</v>
      </c>
      <c r="N48" s="27">
        <f t="shared" si="124"/>
        <v>2.006897253024114</v>
      </c>
      <c r="O48" s="27">
        <f t="shared" si="125"/>
        <v>-12.595881309849034</v>
      </c>
      <c r="Q48" t="str">
        <f>$A$12</f>
        <v>Skilled trades occupations</v>
      </c>
      <c r="R48" s="27">
        <f t="shared" si="126"/>
        <v>-8.2137583952870763</v>
      </c>
      <c r="S48" s="27">
        <f t="shared" si="96"/>
        <v>-1.0714305635121111</v>
      </c>
      <c r="T48" s="27">
        <f t="shared" si="97"/>
        <v>1.2699313498139588</v>
      </c>
      <c r="U48" s="27">
        <f t="shared" si="98"/>
        <v>-8.0152576089852374</v>
      </c>
      <c r="V48" s="27"/>
      <c r="W48" s="27">
        <f t="shared" si="127"/>
        <v>-6.4564477491670935</v>
      </c>
      <c r="X48" s="27">
        <f t="shared" si="99"/>
        <v>0.88012809285634841</v>
      </c>
      <c r="Y48" s="27">
        <f t="shared" si="100"/>
        <v>0.1478431429575835</v>
      </c>
      <c r="Z48" s="27">
        <f t="shared" si="101"/>
        <v>-5.4284765133531607</v>
      </c>
      <c r="AA48" s="27"/>
      <c r="AB48" s="27">
        <f t="shared" si="128"/>
        <v>-14.67020614445417</v>
      </c>
      <c r="AC48" s="27">
        <f t="shared" si="102"/>
        <v>-0.19130247065576267</v>
      </c>
      <c r="AD48" s="27">
        <f t="shared" si="103"/>
        <v>1.4177744927715423</v>
      </c>
      <c r="AE48" s="27">
        <f t="shared" si="104"/>
        <v>-13.443734122338398</v>
      </c>
      <c r="AG48" t="str">
        <f>$A$12</f>
        <v>Skilled trades occupations</v>
      </c>
      <c r="AH48" s="27">
        <f t="shared" si="129"/>
        <v>5.5710322953273828E-2</v>
      </c>
      <c r="AI48" s="27">
        <f t="shared" si="105"/>
        <v>-0.23177776584681786</v>
      </c>
      <c r="AJ48" s="27">
        <f t="shared" si="106"/>
        <v>0.32977420626829379</v>
      </c>
      <c r="AK48" s="27">
        <f t="shared" si="107"/>
        <v>0.15370676337474976</v>
      </c>
      <c r="AL48" s="27"/>
      <c r="AM48" s="27">
        <f t="shared" si="130"/>
        <v>0.19245433709719162</v>
      </c>
      <c r="AN48" s="27">
        <f t="shared" si="108"/>
        <v>0.24234315803315143</v>
      </c>
      <c r="AO48" s="27">
        <f t="shared" si="109"/>
        <v>0.2593485539842626</v>
      </c>
      <c r="AP48" s="27">
        <f t="shared" si="110"/>
        <v>0.69414604911460565</v>
      </c>
      <c r="AQ48" s="27"/>
      <c r="AR48" s="27">
        <f t="shared" si="131"/>
        <v>0.24816466005046545</v>
      </c>
      <c r="AS48" s="27">
        <f t="shared" si="111"/>
        <v>1.0565392186333566E-2</v>
      </c>
      <c r="AT48" s="27">
        <f t="shared" si="112"/>
        <v>0.58912276025255639</v>
      </c>
      <c r="AU48" s="27">
        <f t="shared" si="113"/>
        <v>0.8478528124893554</v>
      </c>
    </row>
    <row r="49" spans="1:47" x14ac:dyDescent="0.2">
      <c r="A49" t="str">
        <f>$A$13</f>
        <v>Caring, leisure and other service occupations</v>
      </c>
      <c r="B49" s="27">
        <f t="shared" si="114"/>
        <v>-0.70326457854899616</v>
      </c>
      <c r="C49" s="27">
        <f t="shared" si="115"/>
        <v>-0.91887582183846206</v>
      </c>
      <c r="D49" s="27">
        <f t="shared" si="116"/>
        <v>-0.57942215918468154</v>
      </c>
      <c r="E49" s="27">
        <f t="shared" si="117"/>
        <v>-2.2015625595721389</v>
      </c>
      <c r="F49" s="27"/>
      <c r="G49" s="27">
        <f t="shared" si="118"/>
        <v>3.3128920914697986</v>
      </c>
      <c r="H49" s="27">
        <f t="shared" si="119"/>
        <v>-0.13655119082222811</v>
      </c>
      <c r="I49" s="27">
        <f t="shared" si="120"/>
        <v>0.99804465455617031</v>
      </c>
      <c r="J49" s="27">
        <f t="shared" si="121"/>
        <v>4.1743855552037417</v>
      </c>
      <c r="K49" s="27"/>
      <c r="L49" s="27">
        <f t="shared" si="122"/>
        <v>2.6096275129208024</v>
      </c>
      <c r="M49" s="27">
        <f t="shared" si="123"/>
        <v>-1.0554270126606902</v>
      </c>
      <c r="N49" s="27">
        <f t="shared" si="124"/>
        <v>0.41862249537148877</v>
      </c>
      <c r="O49" s="27">
        <f t="shared" si="125"/>
        <v>1.9728229956316028</v>
      </c>
      <c r="Q49" t="str">
        <f>$A$13</f>
        <v>Caring, leisure and other service occupations</v>
      </c>
      <c r="R49" s="27">
        <f t="shared" si="126"/>
        <v>-0.38488965991311108</v>
      </c>
      <c r="S49" s="27">
        <f t="shared" si="96"/>
        <v>0.14255509872941152</v>
      </c>
      <c r="T49" s="27">
        <f t="shared" si="97"/>
        <v>3.8109885563990531E-2</v>
      </c>
      <c r="U49" s="27">
        <f t="shared" si="98"/>
        <v>-0.20422467561970858</v>
      </c>
      <c r="V49" s="27"/>
      <c r="W49" s="27">
        <f t="shared" si="127"/>
        <v>0.38879362647725202</v>
      </c>
      <c r="X49" s="27">
        <f t="shared" si="99"/>
        <v>0.75544305132848777</v>
      </c>
      <c r="Y49" s="27">
        <f t="shared" si="100"/>
        <v>0.36066382628924065</v>
      </c>
      <c r="Z49" s="27">
        <f t="shared" si="101"/>
        <v>1.5049005040949792</v>
      </c>
      <c r="AA49" s="27"/>
      <c r="AB49" s="27">
        <f t="shared" si="128"/>
        <v>3.9039665641409371E-3</v>
      </c>
      <c r="AC49" s="27">
        <f t="shared" si="102"/>
        <v>0.89799815005789929</v>
      </c>
      <c r="AD49" s="27">
        <f t="shared" si="103"/>
        <v>0.39877371185323118</v>
      </c>
      <c r="AE49" s="27">
        <f t="shared" si="104"/>
        <v>1.3006758284752706</v>
      </c>
      <c r="AG49" t="str">
        <f>$A$13</f>
        <v>Caring, leisure and other service occupations</v>
      </c>
      <c r="AH49" s="27">
        <f t="shared" si="129"/>
        <v>-0.3183749186358682</v>
      </c>
      <c r="AI49" s="27">
        <f t="shared" si="105"/>
        <v>-1.0614309205678829</v>
      </c>
      <c r="AJ49" s="27">
        <f t="shared" si="106"/>
        <v>-0.6175320447486734</v>
      </c>
      <c r="AK49" s="27">
        <f t="shared" si="107"/>
        <v>-1.9973378839524329</v>
      </c>
      <c r="AL49" s="27"/>
      <c r="AM49" s="27">
        <f t="shared" si="130"/>
        <v>2.9240984649925394</v>
      </c>
      <c r="AN49" s="27">
        <f t="shared" si="108"/>
        <v>-0.89199424215070522</v>
      </c>
      <c r="AO49" s="27">
        <f t="shared" si="109"/>
        <v>0.63738082826693088</v>
      </c>
      <c r="AP49" s="27">
        <f t="shared" si="110"/>
        <v>2.6694850511087722</v>
      </c>
      <c r="AQ49" s="27"/>
      <c r="AR49" s="27">
        <f t="shared" si="131"/>
        <v>2.6057235463566712</v>
      </c>
      <c r="AS49" s="27">
        <f t="shared" si="111"/>
        <v>-1.9534251627185881</v>
      </c>
      <c r="AT49" s="27">
        <f t="shared" si="112"/>
        <v>1.9848783518257473E-2</v>
      </c>
      <c r="AU49" s="27">
        <f t="shared" si="113"/>
        <v>0.67214716715633926</v>
      </c>
    </row>
    <row r="50" spans="1:47" x14ac:dyDescent="0.2">
      <c r="A50" t="str">
        <f>$A$14</f>
        <v>Sales and customer service occupations</v>
      </c>
      <c r="B50" s="27">
        <f t="shared" si="114"/>
        <v>-1.2590080683578062</v>
      </c>
      <c r="C50" s="27">
        <f t="shared" si="115"/>
        <v>-1.3368984387483529</v>
      </c>
      <c r="D50" s="27">
        <f t="shared" si="116"/>
        <v>-0.94551473663953822</v>
      </c>
      <c r="E50" s="27">
        <f t="shared" si="117"/>
        <v>-3.5414212437456953</v>
      </c>
      <c r="F50" s="27"/>
      <c r="G50" s="27">
        <f t="shared" si="118"/>
        <v>0.4716642762648231</v>
      </c>
      <c r="H50" s="27">
        <f t="shared" si="119"/>
        <v>1.0429551846019223</v>
      </c>
      <c r="I50" s="27">
        <f t="shared" si="120"/>
        <v>-0.30149975716541322</v>
      </c>
      <c r="J50" s="27">
        <f t="shared" si="121"/>
        <v>1.2131197037013308</v>
      </c>
      <c r="K50" s="27"/>
      <c r="L50" s="27">
        <f t="shared" si="122"/>
        <v>-0.78734379209298311</v>
      </c>
      <c r="M50" s="27">
        <f t="shared" si="123"/>
        <v>-0.29394325414643063</v>
      </c>
      <c r="N50" s="27">
        <f t="shared" si="124"/>
        <v>-1.2470144938049514</v>
      </c>
      <c r="O50" s="27">
        <f t="shared" si="125"/>
        <v>-2.3283015400443645</v>
      </c>
      <c r="Q50" t="str">
        <f>$A$14</f>
        <v>Sales and customer service occupations</v>
      </c>
      <c r="R50" s="27">
        <f t="shared" si="126"/>
        <v>-0.64604037212623666</v>
      </c>
      <c r="S50" s="27">
        <f t="shared" si="96"/>
        <v>0.63122473027435522</v>
      </c>
      <c r="T50" s="27">
        <f t="shared" si="97"/>
        <v>-0.65317768395470388</v>
      </c>
      <c r="U50" s="27">
        <f t="shared" si="98"/>
        <v>-0.66799332580658088</v>
      </c>
      <c r="V50" s="27"/>
      <c r="W50" s="27">
        <f t="shared" si="127"/>
        <v>0.81367428334568359</v>
      </c>
      <c r="X50" s="27">
        <f t="shared" si="99"/>
        <v>1.0349106963158583</v>
      </c>
      <c r="Y50" s="27">
        <f t="shared" si="100"/>
        <v>-9.4893702054536289E-2</v>
      </c>
      <c r="Z50" s="27">
        <f t="shared" si="101"/>
        <v>1.7536912776070004</v>
      </c>
      <c r="AA50" s="27"/>
      <c r="AB50" s="27">
        <f t="shared" si="128"/>
        <v>0.16763391121944693</v>
      </c>
      <c r="AC50" s="27">
        <f t="shared" si="102"/>
        <v>1.6661354265902135</v>
      </c>
      <c r="AD50" s="27">
        <f t="shared" si="103"/>
        <v>-0.74807138600924017</v>
      </c>
      <c r="AE50" s="27">
        <f t="shared" si="104"/>
        <v>1.0856979518004195</v>
      </c>
      <c r="AG50" t="str">
        <f>$A$14</f>
        <v>Sales and customer service occupations</v>
      </c>
      <c r="AH50" s="27">
        <f t="shared" si="129"/>
        <v>-0.61296769623158109</v>
      </c>
      <c r="AI50" s="27">
        <f t="shared" si="105"/>
        <v>-1.9681231690227321</v>
      </c>
      <c r="AJ50" s="27">
        <f t="shared" si="106"/>
        <v>-0.29233705268483501</v>
      </c>
      <c r="AK50" s="27">
        <f t="shared" si="107"/>
        <v>-2.8734279179391464</v>
      </c>
      <c r="AL50" s="27"/>
      <c r="AM50" s="27">
        <f t="shared" si="130"/>
        <v>-0.34201000708085161</v>
      </c>
      <c r="AN50" s="27">
        <f t="shared" si="108"/>
        <v>8.0444882860888356E-3</v>
      </c>
      <c r="AO50" s="27">
        <f t="shared" si="109"/>
        <v>-0.2066060551108766</v>
      </c>
      <c r="AP50" s="27">
        <f t="shared" si="110"/>
        <v>-0.54057157390564115</v>
      </c>
      <c r="AQ50" s="27"/>
      <c r="AR50" s="27">
        <f t="shared" si="131"/>
        <v>-0.9549777033124327</v>
      </c>
      <c r="AS50" s="27">
        <f t="shared" si="111"/>
        <v>-1.9600786807366433</v>
      </c>
      <c r="AT50" s="27">
        <f t="shared" si="112"/>
        <v>-0.4989431077957116</v>
      </c>
      <c r="AU50" s="27">
        <f t="shared" si="113"/>
        <v>-3.4139994918447876</v>
      </c>
    </row>
    <row r="51" spans="1:47" x14ac:dyDescent="0.2">
      <c r="A51" t="str">
        <f>$A$15</f>
        <v>Process, plant and machine operatives</v>
      </c>
      <c r="B51" s="27">
        <f t="shared" si="114"/>
        <v>-6.4233437542782497</v>
      </c>
      <c r="C51" s="27">
        <f t="shared" si="115"/>
        <v>1.8368953605910292</v>
      </c>
      <c r="D51" s="27">
        <f t="shared" si="116"/>
        <v>1.5693369126372323</v>
      </c>
      <c r="E51" s="27">
        <f t="shared" si="117"/>
        <v>-3.0171114810499873</v>
      </c>
      <c r="F51" s="27"/>
      <c r="G51" s="27">
        <f t="shared" si="118"/>
        <v>-1.6725253263592705</v>
      </c>
      <c r="H51" s="27">
        <f t="shared" si="119"/>
        <v>1.5893982916664013</v>
      </c>
      <c r="I51" s="27">
        <f t="shared" si="120"/>
        <v>1.9140419849635251</v>
      </c>
      <c r="J51" s="27">
        <f t="shared" si="121"/>
        <v>1.8309149502706603</v>
      </c>
      <c r="K51" s="27"/>
      <c r="L51" s="27">
        <f t="shared" si="122"/>
        <v>-8.0958690806375202</v>
      </c>
      <c r="M51" s="27">
        <f t="shared" si="123"/>
        <v>3.4262936522574305</v>
      </c>
      <c r="N51" s="27">
        <f t="shared" si="124"/>
        <v>3.4833788976007574</v>
      </c>
      <c r="O51" s="27">
        <f t="shared" si="125"/>
        <v>-1.186196530779327</v>
      </c>
      <c r="Q51" t="str">
        <f>$A$15</f>
        <v>Process, plant and machine operatives</v>
      </c>
      <c r="R51" s="27">
        <f t="shared" si="126"/>
        <v>-5.7090768000564012</v>
      </c>
      <c r="S51" s="27">
        <f t="shared" si="96"/>
        <v>1.7197636992732805</v>
      </c>
      <c r="T51" s="27">
        <f t="shared" si="97"/>
        <v>1.4288998946500149</v>
      </c>
      <c r="U51" s="27">
        <f t="shared" si="98"/>
        <v>-2.5604132061331057</v>
      </c>
      <c r="V51" s="27"/>
      <c r="W51" s="27">
        <f t="shared" si="127"/>
        <v>-2.2215863776399125</v>
      </c>
      <c r="X51" s="27">
        <f t="shared" si="99"/>
        <v>0.82259814749409532</v>
      </c>
      <c r="Y51" s="27">
        <f t="shared" si="100"/>
        <v>1.8124287308481639</v>
      </c>
      <c r="Z51" s="27">
        <f t="shared" si="101"/>
        <v>0.41344050070234317</v>
      </c>
      <c r="AA51" s="27"/>
      <c r="AB51" s="27">
        <f t="shared" si="128"/>
        <v>-7.9306631776963137</v>
      </c>
      <c r="AC51" s="27">
        <f t="shared" si="102"/>
        <v>2.5423618467673759</v>
      </c>
      <c r="AD51" s="27">
        <f t="shared" si="103"/>
        <v>3.2413286254981788</v>
      </c>
      <c r="AE51" s="27">
        <f t="shared" si="104"/>
        <v>-2.1469727054307626</v>
      </c>
      <c r="AG51" t="str">
        <f>$A$15</f>
        <v>Process, plant and machine operatives</v>
      </c>
      <c r="AH51" s="27">
        <f t="shared" si="129"/>
        <v>-0.71426695422181918</v>
      </c>
      <c r="AI51" s="27">
        <f t="shared" si="105"/>
        <v>0.11713166131775288</v>
      </c>
      <c r="AJ51" s="27">
        <f t="shared" si="106"/>
        <v>0.1404370179872193</v>
      </c>
      <c r="AK51" s="27">
        <f t="shared" si="107"/>
        <v>-0.45669827491684689</v>
      </c>
      <c r="AL51" s="27"/>
      <c r="AM51" s="27">
        <f t="shared" si="130"/>
        <v>0.54906105128063354</v>
      </c>
      <c r="AN51" s="27">
        <f t="shared" si="108"/>
        <v>0.76680014417230047</v>
      </c>
      <c r="AO51" s="27">
        <f t="shared" si="109"/>
        <v>0.10161325411535543</v>
      </c>
      <c r="AP51" s="27">
        <f t="shared" si="110"/>
        <v>1.4174744495682896</v>
      </c>
      <c r="AQ51" s="27"/>
      <c r="AR51" s="27">
        <f t="shared" si="131"/>
        <v>-0.16520590294118565</v>
      </c>
      <c r="AS51" s="27">
        <f t="shared" si="111"/>
        <v>0.88393180549005335</v>
      </c>
      <c r="AT51" s="27">
        <f t="shared" si="112"/>
        <v>0.24205027210257474</v>
      </c>
      <c r="AU51" s="27">
        <f t="shared" si="113"/>
        <v>0.96077617465144272</v>
      </c>
    </row>
    <row r="52" spans="1:47" x14ac:dyDescent="0.2">
      <c r="A52" t="str">
        <f>$A$16</f>
        <v>Elementary occupations</v>
      </c>
      <c r="B52" s="27">
        <f t="shared" si="114"/>
        <v>-5.0912030112050672</v>
      </c>
      <c r="C52" s="27">
        <f t="shared" si="115"/>
        <v>-4.8546594282066522</v>
      </c>
      <c r="D52" s="27">
        <f t="shared" si="116"/>
        <v>-0.56264574530972045</v>
      </c>
      <c r="E52" s="27">
        <f t="shared" si="117"/>
        <v>-10.50850818472145</v>
      </c>
      <c r="F52" s="27"/>
      <c r="G52" s="27">
        <f t="shared" si="118"/>
        <v>2.6482462474669539</v>
      </c>
      <c r="H52" s="27">
        <f t="shared" si="119"/>
        <v>-2.6658780925110008</v>
      </c>
      <c r="I52" s="27">
        <f t="shared" si="120"/>
        <v>1.6302431781320168</v>
      </c>
      <c r="J52" s="27">
        <f t="shared" si="121"/>
        <v>1.612611333087969</v>
      </c>
      <c r="K52" s="27"/>
      <c r="L52" s="27">
        <f t="shared" si="122"/>
        <v>-2.4429567637381133</v>
      </c>
      <c r="M52" s="27">
        <f t="shared" si="123"/>
        <v>-7.520537520717653</v>
      </c>
      <c r="N52" s="27">
        <f t="shared" si="124"/>
        <v>1.0675974328222964</v>
      </c>
      <c r="O52" s="27">
        <f t="shared" si="125"/>
        <v>-8.8958968516334807</v>
      </c>
      <c r="Q52" t="str">
        <f>$A$16</f>
        <v>Elementary occupations</v>
      </c>
      <c r="R52" s="27">
        <f t="shared" si="126"/>
        <v>-4.1865616012404381</v>
      </c>
      <c r="S52" s="27">
        <f t="shared" si="96"/>
        <v>-1.691219470324187</v>
      </c>
      <c r="T52" s="27">
        <f t="shared" si="97"/>
        <v>-0.27830504760756369</v>
      </c>
      <c r="U52" s="27">
        <f t="shared" si="98"/>
        <v>-6.1560861191721905</v>
      </c>
      <c r="V52" s="27"/>
      <c r="W52" s="27">
        <f t="shared" si="127"/>
        <v>1.939290070104402</v>
      </c>
      <c r="X52" s="27">
        <f t="shared" si="99"/>
        <v>-0.86960287602731157</v>
      </c>
      <c r="Y52" s="27">
        <f t="shared" si="100"/>
        <v>0.87739442326236894</v>
      </c>
      <c r="Z52" s="27">
        <f t="shared" si="101"/>
        <v>1.9470816173394603</v>
      </c>
      <c r="AA52" s="27"/>
      <c r="AB52" s="27">
        <f t="shared" si="128"/>
        <v>-2.2472715311360361</v>
      </c>
      <c r="AC52" s="27">
        <f t="shared" si="102"/>
        <v>-2.5608223463514985</v>
      </c>
      <c r="AD52" s="27">
        <f t="shared" si="103"/>
        <v>0.59908937565480525</v>
      </c>
      <c r="AE52" s="27">
        <f t="shared" si="104"/>
        <v>-4.2090045018327302</v>
      </c>
      <c r="AG52" t="str">
        <f>$A$16</f>
        <v>Elementary occupations</v>
      </c>
      <c r="AH52" s="27">
        <f t="shared" si="129"/>
        <v>-0.90464140996463538</v>
      </c>
      <c r="AI52" s="27">
        <f t="shared" si="105"/>
        <v>-3.1634399578824492</v>
      </c>
      <c r="AJ52" s="27">
        <f t="shared" si="106"/>
        <v>-0.28434069770216075</v>
      </c>
      <c r="AK52" s="27">
        <f t="shared" si="107"/>
        <v>-4.3524220655492414</v>
      </c>
      <c r="AL52" s="27"/>
      <c r="AM52" s="27">
        <f t="shared" si="130"/>
        <v>0.70895617736257766</v>
      </c>
      <c r="AN52" s="27">
        <f t="shared" si="108"/>
        <v>-1.796275216483707</v>
      </c>
      <c r="AO52" s="27">
        <f t="shared" si="109"/>
        <v>0.75284875486964697</v>
      </c>
      <c r="AP52" s="27">
        <f t="shared" si="110"/>
        <v>-0.33447028425148417</v>
      </c>
      <c r="AQ52" s="27"/>
      <c r="AR52" s="27">
        <f t="shared" si="131"/>
        <v>-0.19568523260205772</v>
      </c>
      <c r="AS52" s="27">
        <f t="shared" si="111"/>
        <v>-4.9597151743661563</v>
      </c>
      <c r="AT52" s="27">
        <f t="shared" si="112"/>
        <v>0.46850805716748622</v>
      </c>
      <c r="AU52" s="27">
        <f t="shared" si="113"/>
        <v>-4.6868923498007256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-2.5761491834992967</v>
      </c>
      <c r="C54" s="29">
        <f t="shared" si="115"/>
        <v>0.33076473713109067</v>
      </c>
      <c r="D54" s="29">
        <f t="shared" si="116"/>
        <v>3.6913844463680618</v>
      </c>
      <c r="E54" s="29">
        <f t="shared" si="117"/>
        <v>1.445999999999799</v>
      </c>
      <c r="F54" s="29"/>
      <c r="G54" s="29">
        <f t="shared" si="118"/>
        <v>23.727882907686876</v>
      </c>
      <c r="H54" s="29">
        <f t="shared" si="119"/>
        <v>8.9786719159705513</v>
      </c>
      <c r="I54" s="29">
        <f t="shared" si="120"/>
        <v>5.163445176342222</v>
      </c>
      <c r="J54" s="29">
        <f t="shared" si="121"/>
        <v>37.869999999999663</v>
      </c>
      <c r="K54" s="29"/>
      <c r="L54" s="29">
        <f t="shared" si="122"/>
        <v>21.151733724187579</v>
      </c>
      <c r="M54" s="29">
        <f t="shared" si="123"/>
        <v>9.3094366531016419</v>
      </c>
      <c r="N54" s="29">
        <f t="shared" si="124"/>
        <v>8.8548296227102838</v>
      </c>
      <c r="O54" s="29">
        <f t="shared" si="125"/>
        <v>39.315999999999462</v>
      </c>
      <c r="Q54" s="24" t="str">
        <f>$A$18</f>
        <v>All occupations</v>
      </c>
      <c r="R54" s="29">
        <f t="shared" ref="R54" si="132">W18-R18</f>
        <v>-9.0532248361558629</v>
      </c>
      <c r="S54" s="29">
        <f t="shared" ref="S54" si="133">X18-S18</f>
        <v>3.650491752900777</v>
      </c>
      <c r="T54" s="29">
        <f t="shared" ref="T54" si="134">Y18-T18</f>
        <v>4.2666653850546368</v>
      </c>
      <c r="U54" s="29">
        <f t="shared" ref="U54" si="135">Z18-U18</f>
        <v>-1.1360676982004065</v>
      </c>
      <c r="V54" s="29"/>
      <c r="W54" s="29">
        <f t="shared" ref="W54" si="136">AB18-W18</f>
        <v>8.2862441453306417</v>
      </c>
      <c r="X54" s="29">
        <f t="shared" ref="X54" si="137">AC18-X18</f>
        <v>5.5306394747452643</v>
      </c>
      <c r="Y54" s="29">
        <f t="shared" ref="Y54" si="138">AD18-Y18</f>
        <v>3.4644369489260356</v>
      </c>
      <c r="Z54" s="29">
        <f t="shared" ref="Z54" si="139">AE18-Z18</f>
        <v>17.281320569001934</v>
      </c>
      <c r="AA54" s="29"/>
      <c r="AB54" s="29">
        <f t="shared" ref="AB54" si="140">AB18-R18</f>
        <v>-0.76698069082522125</v>
      </c>
      <c r="AC54" s="29">
        <f t="shared" ref="AC54" si="141">AC18-S18</f>
        <v>9.1811312276460413</v>
      </c>
      <c r="AD54" s="29">
        <f t="shared" ref="AD54" si="142">AD18-T18</f>
        <v>7.7311023339806724</v>
      </c>
      <c r="AE54" s="29">
        <f t="shared" ref="AE54" si="143">AE18-U18</f>
        <v>16.145252870801528</v>
      </c>
      <c r="AG54" s="24" t="str">
        <f>$A$18</f>
        <v>All occupations</v>
      </c>
      <c r="AH54" s="29">
        <f t="shared" ref="AH54" si="144">AM18-AH18</f>
        <v>6.4770756526565663</v>
      </c>
      <c r="AI54" s="29">
        <f t="shared" ref="AI54" si="145">AN18-AI18</f>
        <v>-3.3197270157696579</v>
      </c>
      <c r="AJ54" s="29">
        <f t="shared" ref="AJ54" si="146">AO18-AJ18</f>
        <v>-0.57528093868656427</v>
      </c>
      <c r="AK54" s="29">
        <f t="shared" ref="AK54" si="147">AP18-AK18</f>
        <v>2.5820676982003192</v>
      </c>
      <c r="AL54" s="29"/>
      <c r="AM54" s="29">
        <f t="shared" ref="AM54" si="148">AR18-AM18</f>
        <v>15.441638762356391</v>
      </c>
      <c r="AN54" s="29">
        <f t="shared" ref="AN54" si="149">AS18-AN18</f>
        <v>3.4480324412252941</v>
      </c>
      <c r="AO54" s="29">
        <f t="shared" ref="AO54" si="150">AT18-AO18</f>
        <v>1.6990082274161473</v>
      </c>
      <c r="AP54" s="29">
        <f t="shared" ref="AP54" si="151">AU18-AP18</f>
        <v>20.588679430997843</v>
      </c>
      <c r="AQ54" s="29"/>
      <c r="AR54" s="29">
        <f t="shared" ref="AR54" si="152">AR18-AH18</f>
        <v>21.918714415012957</v>
      </c>
      <c r="AS54" s="29">
        <f t="shared" ref="AS54" si="153">AS18-AI18</f>
        <v>0.12830542545563617</v>
      </c>
      <c r="AT54" s="29">
        <f t="shared" ref="AT54" si="154">AT18-AJ18</f>
        <v>1.1237272887295831</v>
      </c>
      <c r="AU54" s="29">
        <f t="shared" ref="AU54" si="155">AU18-AK18</f>
        <v>23.170747129198162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Stoke-on-Trent and Staffordshire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5.4860100005682533E-2</v>
      </c>
      <c r="N7" s="91">
        <f>'Occ T2'!I180</f>
        <v>0.46283220204645925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-3.2318827665659189</v>
      </c>
      <c r="N9" s="91">
        <f>'Occ T2'!I178</f>
        <v>-1.2404314243833148</v>
      </c>
    </row>
    <row r="10" spans="1:14" x14ac:dyDescent="0.2">
      <c r="L10" s="91" t="str">
        <f>'Occ T3'!A48</f>
        <v>91 Elementary trades and related occupations</v>
      </c>
      <c r="M10" s="91">
        <f>'Occ T2'!H177</f>
        <v>-4.9065576708587022</v>
      </c>
      <c r="N10" s="91">
        <f>'Occ T2'!I177</f>
        <v>4.5420684159771518</v>
      </c>
    </row>
    <row r="11" spans="1:14" x14ac:dyDescent="0.2">
      <c r="L11" s="114" t="str">
        <f>"["&amp;'Occ T3'!A47&amp;"]"</f>
        <v>[Elementary occupations]</v>
      </c>
      <c r="M11" s="91">
        <f>'Occ T1'!H88</f>
        <v>-3.5464046611923261</v>
      </c>
      <c r="N11" s="91">
        <f>'Occ T1'!I88</f>
        <v>0.19961265398495964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0.67893838600052714</v>
      </c>
      <c r="N13" s="91">
        <f>'Occ T2'!I176</f>
        <v>0.53279070733673883</v>
      </c>
    </row>
    <row r="14" spans="1:14" x14ac:dyDescent="0.2">
      <c r="L14" s="91" t="str">
        <f>'Occ T3'!A44</f>
        <v>81 Process, plant and machine operatives</v>
      </c>
      <c r="M14" s="91">
        <f>'Occ T2'!H175</f>
        <v>-3.7232307684828769</v>
      </c>
      <c r="N14" s="91">
        <f>'Occ T2'!I175</f>
        <v>-0.10694670320577915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-1.3135328010581815</v>
      </c>
      <c r="N15" s="91">
        <f>'Occ T1'!I87</f>
        <v>0.27128990619658122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0.97645926077571943</v>
      </c>
      <c r="N17" s="91">
        <f>'Occ T2'!I174</f>
        <v>1.7545871529795365</v>
      </c>
    </row>
    <row r="18" spans="12:14" x14ac:dyDescent="0.2">
      <c r="L18" s="91" t="str">
        <f>'Occ T3'!A40</f>
        <v>71 Sales occupations</v>
      </c>
      <c r="M18" s="91">
        <f>'Occ T2'!H173</f>
        <v>-2.4127652569392199</v>
      </c>
      <c r="N18" s="91">
        <f>'Occ T2'!I173</f>
        <v>-0.37221242714295943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-1.6628120136609081</v>
      </c>
      <c r="N19" s="91">
        <f>'Occ T1'!I86</f>
        <v>0.19697841603498745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0.28302808800473311</v>
      </c>
      <c r="N21" s="91">
        <f>'Occ T2'!I172</f>
        <v>-1.1440728091009378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-2.7518262486975642</v>
      </c>
      <c r="N22" s="91">
        <f>'Occ T2'!I171</f>
        <v>-0.35645133664411466</v>
      </c>
    </row>
    <row r="23" spans="12:14" x14ac:dyDescent="0.2">
      <c r="L23" s="91" t="str">
        <f>'Occ T3'!A35</f>
        <v>61 Caring personal service occupations</v>
      </c>
      <c r="M23" s="91">
        <f>'Occ T2'!H170</f>
        <v>-0.33707745580328075</v>
      </c>
      <c r="N23" s="91">
        <f>'Occ T2'!I170</f>
        <v>0.7891969156495815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-0.87094961303382235</v>
      </c>
      <c r="N24" s="91">
        <f>'Occ T1'!I85</f>
        <v>0.54394256867580371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-3.3567241177184681</v>
      </c>
      <c r="N26" s="91">
        <f>'Occ T2'!I169</f>
        <v>-3.5992014337082878E-2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-0.53847434097697988</v>
      </c>
      <c r="N27" s="91">
        <f>'Occ T2'!I168</f>
        <v>-1.2109201931302049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-2.8883278555655867</v>
      </c>
      <c r="N28" s="91">
        <f>'Occ T2'!I167</f>
        <v>-0.52355222141332591</v>
      </c>
    </row>
    <row r="29" spans="12:14" x14ac:dyDescent="0.2">
      <c r="L29" s="91" t="str">
        <f>'Occ T3'!A29</f>
        <v>51 Skilled agricultural and related trades</v>
      </c>
      <c r="M29" s="91">
        <f>'Occ T2'!H166</f>
        <v>-5.8945256318699846</v>
      </c>
      <c r="N29" s="91">
        <f>'Occ T2'!I166</f>
        <v>0.32333946908147393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-2.5471311611555802</v>
      </c>
      <c r="N30" s="91">
        <f>'Occ T1'!I84</f>
        <v>-0.57543282586809408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-3.2130887158054455</v>
      </c>
      <c r="N32" s="91">
        <f>'Occ T2'!I165</f>
        <v>-3.1129284185068773</v>
      </c>
    </row>
    <row r="33" spans="12:14" x14ac:dyDescent="0.2">
      <c r="L33" s="91" t="str">
        <f>'Occ T3'!A25</f>
        <v>41 Administrative occupations</v>
      </c>
      <c r="M33" s="91">
        <f>'Occ T2'!H164</f>
        <v>-0.35734342035734779</v>
      </c>
      <c r="N33" s="91">
        <f>'Occ T2'!I164</f>
        <v>0.35188575720814796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-0.86162263634763647</v>
      </c>
      <c r="N34" s="91">
        <f>'Occ T1'!I83</f>
        <v>-0.11284204763495342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1.34080123617486</v>
      </c>
      <c r="N36" s="91">
        <f>'Occ T2'!I163</f>
        <v>0.5249071232217517</v>
      </c>
    </row>
    <row r="37" spans="12:14" x14ac:dyDescent="0.2">
      <c r="L37" s="91" t="str">
        <f>'Occ T3'!A21</f>
        <v>34 Culture, media and sports occupations</v>
      </c>
      <c r="M37" s="91">
        <f>'Occ T2'!H162</f>
        <v>1.1601639509065675</v>
      </c>
      <c r="N37" s="91">
        <f>'Occ T2'!I162</f>
        <v>-0.10281570214508706</v>
      </c>
    </row>
    <row r="38" spans="12:14" x14ac:dyDescent="0.2">
      <c r="L38" s="91" t="str">
        <f>'Occ T3'!A20</f>
        <v>33 Protective service occupations</v>
      </c>
      <c r="M38" s="91">
        <f>'Occ T2'!H161</f>
        <v>0.98562168027485075</v>
      </c>
      <c r="N38" s="91">
        <f>'Occ T2'!I161</f>
        <v>-0.30596753245407671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2.7708302511437966</v>
      </c>
      <c r="N39" s="91">
        <f>'Occ T2'!I160</f>
        <v>4.331636184978005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4.5278173545459932</v>
      </c>
      <c r="N40" s="91">
        <f>'Occ T2'!I159</f>
        <v>1.3142888409811704E-2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1.9470857305412093</v>
      </c>
      <c r="N41" s="91">
        <f>'Occ T1'!I82</f>
        <v>1.0979216288072857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5.209801536668146</v>
      </c>
      <c r="N43" s="91">
        <f>'Occ T2'!I158</f>
        <v>1.1278732111750012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2.1936550753227646</v>
      </c>
      <c r="N44" s="91">
        <f>'Occ T2'!I157</f>
        <v>0.45625567823475155</v>
      </c>
    </row>
    <row r="45" spans="12:14" x14ac:dyDescent="0.2">
      <c r="L45" s="91" t="str">
        <f>'Occ T3'!A13</f>
        <v>22 Health professionals</v>
      </c>
      <c r="M45" s="91">
        <f>'Occ T2'!H156</f>
        <v>3.1244494689665281</v>
      </c>
      <c r="N45" s="91">
        <f>'Occ T2'!I156</f>
        <v>0.34339394242814958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4.1183614348588193</v>
      </c>
      <c r="N46" s="91">
        <f>'Occ T2'!I155</f>
        <v>2.2365664768256854</v>
      </c>
    </row>
    <row r="47" spans="12:14" x14ac:dyDescent="0.2">
      <c r="L47" s="114" t="str">
        <f>"["&amp;'Occ T3'!A11&amp;"]"</f>
        <v>[Professional occupations]</v>
      </c>
      <c r="M47" s="91">
        <f>'Occ T1'!H81</f>
        <v>3.7887783789025464</v>
      </c>
      <c r="N47" s="91">
        <f>'Occ T1'!I81</f>
        <v>1.1632054097505451</v>
      </c>
    </row>
    <row r="49" spans="12:14" x14ac:dyDescent="0.2">
      <c r="L49" s="107" t="str">
        <f>'Occ T3'!A9</f>
        <v>12 Other managers and proprietors</v>
      </c>
      <c r="M49" s="91">
        <f>'Occ T2'!H154</f>
        <v>1.1538491853987587</v>
      </c>
      <c r="N49" s="91">
        <f>'Occ T2'!I154</f>
        <v>1.1573806015581667</v>
      </c>
    </row>
    <row r="50" spans="12:14" x14ac:dyDescent="0.2">
      <c r="L50" s="107" t="str">
        <f>'Occ T3'!A8</f>
        <v>11 Corporate managers and directors</v>
      </c>
      <c r="M50" s="91">
        <f>'Occ T2'!H153</f>
        <v>3.7777572866909193</v>
      </c>
      <c r="N50" s="91">
        <f>'Occ T2'!I153</f>
        <v>1.523804178278354E-2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2.9815014189864764</v>
      </c>
      <c r="N51" s="91">
        <f>'Occ T1'!I80</f>
        <v>0.36252672050565149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Stoke-on-Trent and Staffordshire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6.2143356378398771</v>
      </c>
      <c r="N82" s="94">
        <f>'Occ T2'!F119</f>
        <v>8.4021460001785897E-2</v>
      </c>
    </row>
    <row r="83" spans="12:14" x14ac:dyDescent="0.2">
      <c r="L83" s="10" t="str">
        <f>name!D5</f>
        <v>12 Other managers and proprietors</v>
      </c>
      <c r="M83" s="94">
        <f>'Occ T2'!D9-'Occ T2'!B9</f>
        <v>0.82568704123753989</v>
      </c>
      <c r="N83" s="94">
        <f>'Occ T2'!F120</f>
        <v>2.7904458353688515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5.5310151446111533</v>
      </c>
      <c r="N84" s="94">
        <f>'Occ T2'!F121</f>
        <v>11.909223547601922</v>
      </c>
    </row>
    <row r="85" spans="12:14" x14ac:dyDescent="0.2">
      <c r="L85" s="10" t="str">
        <f>name!D7</f>
        <v>22 Health professionals</v>
      </c>
      <c r="M85" s="94">
        <f>'Occ T2'!D11-'Occ T2'!B11</f>
        <v>3.7268492901461627</v>
      </c>
      <c r="N85" s="94">
        <f>'Occ T2'!F122</f>
        <v>1.3791937207555733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2.0891450419295943</v>
      </c>
      <c r="N86" s="94">
        <f>'Occ T2'!F123</f>
        <v>1.4358861687236697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6.8669687431957165</v>
      </c>
      <c r="N87" s="94">
        <f>'Occ T2'!F124</f>
        <v>5.6102262820268969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1.8943038526568303</v>
      </c>
      <c r="N88" s="94">
        <f>'Occ T2'!F125</f>
        <v>1.8819876748587205E-2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1.3621102166029662</v>
      </c>
      <c r="N89" s="94">
        <f>'Occ T2'!F126</f>
        <v>9.4806253581839535</v>
      </c>
    </row>
    <row r="90" spans="12:14" x14ac:dyDescent="0.2">
      <c r="L90" s="10" t="str">
        <f>name!D12</f>
        <v>33 Protective service occupations</v>
      </c>
      <c r="M90" s="94">
        <f>'Occ T2'!D16-'Occ T2'!B16</f>
        <v>0.25524260506759067</v>
      </c>
      <c r="N90" s="94">
        <f>'Occ T2'!F127</f>
        <v>-0.23960648901421866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0.52776977466629482</v>
      </c>
      <c r="N91" s="94">
        <f>'Occ T2'!F128</f>
        <v>-0.14419614844757689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1.9375334410754341</v>
      </c>
      <c r="N92" s="94">
        <f>'Occ T2'!F129</f>
        <v>2.4569218718049761</v>
      </c>
    </row>
    <row r="93" spans="12:14" x14ac:dyDescent="0.2">
      <c r="L93" s="10" t="str">
        <f>name!D15</f>
        <v>41 Administrative occupations</v>
      </c>
      <c r="M93" s="94">
        <f>'Occ T2'!D19-'Occ T2'!B19</f>
        <v>-0.90631030427331893</v>
      </c>
      <c r="N93" s="94">
        <f>'Occ T2'!F130</f>
        <v>2.7150209065602198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-1.7484961700560273</v>
      </c>
      <c r="N94" s="94">
        <f>'Occ T2'!F131</f>
        <v>-3.7232834683402194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-1.89418658688645</v>
      </c>
      <c r="N95" s="94">
        <f>'Occ T2'!F132</f>
        <v>0.26476033249945718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-3.7550604735588209</v>
      </c>
      <c r="N96" s="94">
        <f>'Occ T2'!F133</f>
        <v>-1.8015510921206612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-0.51583419531377572</v>
      </c>
      <c r="N97" s="94">
        <f>'Occ T2'!F134</f>
        <v>-3.1484632986944217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-1.6964695898514002</v>
      </c>
      <c r="N98" s="94">
        <f>'Occ T2'!F135</f>
        <v>-4.9076405922942712E-2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-0.65270113525138385</v>
      </c>
      <c r="N99" s="94">
        <f>'Occ T2'!F136</f>
        <v>4.7977271370990309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-1.5560581939836915</v>
      </c>
      <c r="N100" s="94">
        <f>'Occ T2'!F137</f>
        <v>-0.54203655789732252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7.1967696627985855E-3</v>
      </c>
      <c r="N101" s="94">
        <f>'Occ T2'!F138</f>
        <v>-8.1305023997941983E-2</v>
      </c>
    </row>
    <row r="102" spans="12:14" x14ac:dyDescent="0.2">
      <c r="L102" s="10" t="str">
        <f>name!D24</f>
        <v>71 Sales occupations</v>
      </c>
      <c r="M102" s="94">
        <f>'Occ T2'!D28-'Occ T2'!B28</f>
        <v>-4.0010007880530765</v>
      </c>
      <c r="N102" s="94">
        <f>'Occ T2'!F139</f>
        <v>-1.675735488453153</v>
      </c>
    </row>
    <row r="103" spans="12:14" x14ac:dyDescent="0.2">
      <c r="L103" s="10" t="str">
        <f>name!D25</f>
        <v>72 Customer service occupations</v>
      </c>
      <c r="M103" s="94">
        <f>'Occ T2'!D29-'Occ T2'!B29</f>
        <v>0.45957954430740955</v>
      </c>
      <c r="N103" s="94">
        <f>'Occ T2'!F140</f>
        <v>2.8888551921544519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-3.8694620520515883</v>
      </c>
      <c r="N104" s="94">
        <f>'Occ T2'!F141</f>
        <v>-0.29492420866899138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0.85235057100162948</v>
      </c>
      <c r="N105" s="94">
        <f>'Occ T2'!F142</f>
        <v>2.125839158939673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-2.7330959767825078</v>
      </c>
      <c r="N106" s="94">
        <f>'Occ T2'!F143</f>
        <v>9.0492333059020069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-7.7754122079388708</v>
      </c>
      <c r="N107" s="94">
        <f>'Occ T2'!F144</f>
        <v>-7.436621972814045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1.4460000000001401</v>
      </c>
      <c r="N109" s="94">
        <f>'Occ T2'!F146</f>
        <v>37.869999999999436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Stoke-on-Trent and Staffordshire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7.040022679077417</v>
      </c>
      <c r="N153" s="94">
        <f>'Occ T1'!H8</f>
        <v>2.8744672953706356</v>
      </c>
    </row>
    <row r="154" spans="1:14" x14ac:dyDescent="0.2">
      <c r="L154" s="10" t="str">
        <f>name!E5</f>
        <v>Professional occupations</v>
      </c>
      <c r="M154" s="94">
        <f>'Occ T1'!D9-'Occ T1'!B9</f>
        <v>18.21397821988262</v>
      </c>
      <c r="N154" s="94">
        <f>'Occ T1'!H9</f>
        <v>20.334529719108076</v>
      </c>
    </row>
    <row r="155" spans="1:14" x14ac:dyDescent="0.2">
      <c r="L155" s="10" t="str">
        <f>name!E6</f>
        <v>Associate professional occupations</v>
      </c>
      <c r="M155" s="94">
        <f>'Occ T1'!D10-'Occ T1'!B10</f>
        <v>5.9769598900691108</v>
      </c>
      <c r="N155" s="94">
        <f>'Occ T1'!H10</f>
        <v>11.572564469275733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-2.6548064743293409</v>
      </c>
      <c r="N156" s="94">
        <f>'Occ T1'!H11</f>
        <v>-1.0082625617800005</v>
      </c>
    </row>
    <row r="157" spans="1:14" x14ac:dyDescent="0.2">
      <c r="L157" s="10" t="str">
        <f>name!E8</f>
        <v>Skilled trades occupations</v>
      </c>
      <c r="M157" s="94">
        <f>'Occ T1'!D12-'Occ T1'!B12</f>
        <v>-7.8615508456104521</v>
      </c>
      <c r="N157" s="94">
        <f>'Occ T1'!H12</f>
        <v>-4.7343304642385675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-2.2015625595722739</v>
      </c>
      <c r="N158" s="94">
        <f>'Occ T1'!H13</f>
        <v>4.174385555203763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-3.5414212437456669</v>
      </c>
      <c r="N159" s="94">
        <f>'Occ T1'!H14</f>
        <v>1.2131197037012953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-3.017111481049966</v>
      </c>
      <c r="N160" s="94">
        <f>'Occ T1'!H15</f>
        <v>1.8309149502706816</v>
      </c>
    </row>
    <row r="161" spans="12:14" x14ac:dyDescent="0.2">
      <c r="L161" s="10" t="str">
        <f>name!E12</f>
        <v>Elementary occupations</v>
      </c>
      <c r="M161" s="94">
        <f>'Occ T1'!D16-'Occ T1'!B16</f>
        <v>-10.508508184721379</v>
      </c>
      <c r="N161" s="94">
        <f>'Occ T1'!H16</f>
        <v>1.6126113330879548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1.4460000000000264</v>
      </c>
      <c r="N163" s="94">
        <f>'Occ T1'!H18</f>
        <v>37.869999999999571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Stoke-on-Trent and Staffordshire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36.347217422183235</v>
      </c>
      <c r="N5" s="87">
        <f>SUM(N6:N7)</f>
        <v>38.752710070886955</v>
      </c>
      <c r="O5" s="87">
        <f t="shared" ref="O5:AL5" si="1">SUM(O6:O7)</f>
        <v>40.874342164812099</v>
      </c>
      <c r="P5" s="87">
        <f t="shared" si="1"/>
        <v>42.612924619766687</v>
      </c>
      <c r="Q5" s="87">
        <f t="shared" si="1"/>
        <v>42.243429105650286</v>
      </c>
      <c r="R5" s="87">
        <f t="shared" si="1"/>
        <v>44.491373117582206</v>
      </c>
      <c r="S5" s="87">
        <f t="shared" si="1"/>
        <v>46.154454137104928</v>
      </c>
      <c r="T5" s="87">
        <f t="shared" si="1"/>
        <v>47.246293073910131</v>
      </c>
      <c r="U5" s="87">
        <f t="shared" si="1"/>
        <v>49.491798991538403</v>
      </c>
      <c r="V5" s="87">
        <f t="shared" si="1"/>
        <v>49.9994425818915</v>
      </c>
      <c r="W5" s="87">
        <f t="shared" si="1"/>
        <v>51.531395796659623</v>
      </c>
      <c r="X5" s="87">
        <f t="shared" si="1"/>
        <v>46.605363287811066</v>
      </c>
      <c r="Y5" s="87">
        <f t="shared" si="1"/>
        <v>47.152146309634496</v>
      </c>
      <c r="Z5" s="87">
        <f t="shared" si="1"/>
        <v>47.747096140573134</v>
      </c>
      <c r="AA5" s="87">
        <f t="shared" si="1"/>
        <v>48.382938082119928</v>
      </c>
      <c r="AB5" s="87">
        <f t="shared" si="1"/>
        <v>48.938541844523094</v>
      </c>
      <c r="AC5" s="87">
        <f t="shared" si="1"/>
        <v>49.449412630077063</v>
      </c>
      <c r="AD5" s="87">
        <f t="shared" si="1"/>
        <v>49.947434156520274</v>
      </c>
      <c r="AE5" s="87">
        <f t="shared" si="1"/>
        <v>50.460521004031328</v>
      </c>
      <c r="AF5" s="87">
        <f t="shared" si="1"/>
        <v>50.983769431876908</v>
      </c>
      <c r="AG5" s="87">
        <f t="shared" si="1"/>
        <v>51.545658975875568</v>
      </c>
      <c r="AH5" s="87">
        <f t="shared" si="1"/>
        <v>52.097544797297786</v>
      </c>
      <c r="AI5" s="87">
        <f t="shared" si="1"/>
        <v>52.648818144471804</v>
      </c>
      <c r="AJ5" s="87">
        <f t="shared" si="1"/>
        <v>53.21820789705933</v>
      </c>
      <c r="AK5" s="87">
        <f t="shared" si="1"/>
        <v>53.804158595565568</v>
      </c>
      <c r="AL5" s="87">
        <f t="shared" si="1"/>
        <v>54.405863092030259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25.371963394150765</v>
      </c>
      <c r="N6" s="11">
        <v>26.969747574763716</v>
      </c>
      <c r="O6" s="11">
        <v>28.328387959325447</v>
      </c>
      <c r="P6" s="11">
        <v>29.552145437953445</v>
      </c>
      <c r="Q6" s="11">
        <v>28.028888569345746</v>
      </c>
      <c r="R6" s="11">
        <v>30.505987982525465</v>
      </c>
      <c r="S6" s="11">
        <v>32.994288377019437</v>
      </c>
      <c r="T6" s="11">
        <v>33.15442719379562</v>
      </c>
      <c r="U6" s="11">
        <v>35.372121730226588</v>
      </c>
      <c r="V6" s="11">
        <v>35.758579516301687</v>
      </c>
      <c r="W6" s="11">
        <v>36.720323620365342</v>
      </c>
      <c r="X6" s="11">
        <v>32.084719435167834</v>
      </c>
      <c r="Y6" s="11">
        <v>32.393699399322998</v>
      </c>
      <c r="Z6" s="11">
        <v>32.769588452117716</v>
      </c>
      <c r="AA6" s="11">
        <v>33.177773784193718</v>
      </c>
      <c r="AB6" s="11">
        <v>33.508295035242092</v>
      </c>
      <c r="AC6" s="11">
        <v>33.817438662349112</v>
      </c>
      <c r="AD6" s="11">
        <v>34.123210355622597</v>
      </c>
      <c r="AE6" s="11">
        <v>34.440875713938325</v>
      </c>
      <c r="AF6" s="11">
        <v>34.75518175852222</v>
      </c>
      <c r="AG6" s="11">
        <v>35.096144583848073</v>
      </c>
      <c r="AH6" s="11">
        <v>35.42755041158091</v>
      </c>
      <c r="AI6" s="11">
        <v>35.761950062885241</v>
      </c>
      <c r="AJ6" s="11">
        <v>36.106140453384405</v>
      </c>
      <c r="AK6" s="11">
        <v>36.449390534382211</v>
      </c>
      <c r="AL6" s="11">
        <v>36.804345080367128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10.975254028032467</v>
      </c>
      <c r="N7" s="11">
        <v>11.782962496123242</v>
      </c>
      <c r="O7" s="11">
        <v>12.545954205486654</v>
      </c>
      <c r="P7" s="11">
        <v>13.060779181813238</v>
      </c>
      <c r="Q7" s="11">
        <v>14.21454053630454</v>
      </c>
      <c r="R7" s="11">
        <v>13.985385135056744</v>
      </c>
      <c r="S7" s="11">
        <v>13.160165760085492</v>
      </c>
      <c r="T7" s="11">
        <v>14.09186588011451</v>
      </c>
      <c r="U7" s="11">
        <v>14.119677261311818</v>
      </c>
      <c r="V7" s="11">
        <v>14.24086306558981</v>
      </c>
      <c r="W7" s="11">
        <v>14.811072176294283</v>
      </c>
      <c r="X7" s="11">
        <v>14.52064385264323</v>
      </c>
      <c r="Y7" s="11">
        <v>14.7584469103115</v>
      </c>
      <c r="Z7" s="11">
        <v>14.977507688455422</v>
      </c>
      <c r="AA7" s="11">
        <v>15.205164297926212</v>
      </c>
      <c r="AB7" s="11">
        <v>15.430246809281</v>
      </c>
      <c r="AC7" s="11">
        <v>15.631973967727955</v>
      </c>
      <c r="AD7" s="11">
        <v>15.824223800897675</v>
      </c>
      <c r="AE7" s="11">
        <v>16.019645290093003</v>
      </c>
      <c r="AF7" s="11">
        <v>16.228587673354685</v>
      </c>
      <c r="AG7" s="11">
        <v>16.449514392027496</v>
      </c>
      <c r="AH7" s="11">
        <v>16.66999438571688</v>
      </c>
      <c r="AI7" s="11">
        <v>16.886868081586567</v>
      </c>
      <c r="AJ7" s="11">
        <v>17.11206744367492</v>
      </c>
      <c r="AK7" s="11">
        <v>17.354768061183353</v>
      </c>
      <c r="AL7" s="11">
        <v>17.601518011663135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86.809836188226612</v>
      </c>
      <c r="N9" s="87">
        <f>SUM(N10:N13)</f>
        <v>85.306310708522858</v>
      </c>
      <c r="O9" s="87">
        <f t="shared" ref="O9:AL9" si="3">SUM(O10:O13)</f>
        <v>86.618924664217516</v>
      </c>
      <c r="P9" s="87">
        <f t="shared" si="3"/>
        <v>88.850886673046261</v>
      </c>
      <c r="Q9" s="87">
        <f t="shared" si="3"/>
        <v>88.208685090985782</v>
      </c>
      <c r="R9" s="87">
        <f t="shared" si="3"/>
        <v>89.132151516036572</v>
      </c>
      <c r="S9" s="87">
        <f t="shared" si="3"/>
        <v>96.302505314085948</v>
      </c>
      <c r="T9" s="87">
        <f t="shared" si="3"/>
        <v>94.659011376496551</v>
      </c>
      <c r="U9" s="87">
        <f t="shared" si="3"/>
        <v>101.47916292333159</v>
      </c>
      <c r="V9" s="87">
        <f t="shared" si="3"/>
        <v>102.33628272605836</v>
      </c>
      <c r="W9" s="87">
        <f t="shared" si="3"/>
        <v>107.34612973591919</v>
      </c>
      <c r="X9" s="87">
        <f t="shared" si="3"/>
        <v>109.47618127228912</v>
      </c>
      <c r="Y9" s="87">
        <f t="shared" si="3"/>
        <v>110.65664387308055</v>
      </c>
      <c r="Z9" s="87">
        <f t="shared" si="3"/>
        <v>112.13270365098526</v>
      </c>
      <c r="AA9" s="87">
        <f t="shared" si="3"/>
        <v>113.71740526619637</v>
      </c>
      <c r="AB9" s="87">
        <f t="shared" si="3"/>
        <v>115.05110708435237</v>
      </c>
      <c r="AC9" s="87">
        <f t="shared" si="3"/>
        <v>116.32496426805014</v>
      </c>
      <c r="AD9" s="87">
        <f t="shared" si="3"/>
        <v>117.5627944267161</v>
      </c>
      <c r="AE9" s="87">
        <f t="shared" si="3"/>
        <v>118.76737380702539</v>
      </c>
      <c r="AF9" s="87">
        <f t="shared" si="3"/>
        <v>119.9918498764186</v>
      </c>
      <c r="AG9" s="87">
        <f t="shared" si="3"/>
        <v>121.28404861187167</v>
      </c>
      <c r="AH9" s="87">
        <f t="shared" si="3"/>
        <v>122.57622229523702</v>
      </c>
      <c r="AI9" s="87">
        <f t="shared" si="3"/>
        <v>123.84821689144135</v>
      </c>
      <c r="AJ9" s="87">
        <f t="shared" si="3"/>
        <v>125.14020289293926</v>
      </c>
      <c r="AK9" s="87">
        <f t="shared" si="3"/>
        <v>126.42729386056715</v>
      </c>
      <c r="AL9" s="87">
        <f t="shared" si="3"/>
        <v>127.68065945502727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23.016338223868846</v>
      </c>
      <c r="N10" s="11">
        <v>21.228274645683999</v>
      </c>
      <c r="O10" s="11">
        <v>21.794180980460272</v>
      </c>
      <c r="P10" s="11">
        <v>22.798605634303737</v>
      </c>
      <c r="Q10" s="11">
        <v>23.026642399722054</v>
      </c>
      <c r="R10" s="11">
        <v>24.737090291879849</v>
      </c>
      <c r="S10" s="11">
        <v>26.111974993687298</v>
      </c>
      <c r="T10" s="11">
        <v>25.169778892008804</v>
      </c>
      <c r="U10" s="11">
        <v>28.957746487470597</v>
      </c>
      <c r="V10" s="11">
        <v>28.718838642847022</v>
      </c>
      <c r="W10" s="11">
        <v>30.268105436491002</v>
      </c>
      <c r="X10" s="11">
        <v>34.69650170724956</v>
      </c>
      <c r="Y10" s="11">
        <v>35.224872565804645</v>
      </c>
      <c r="Z10" s="11">
        <v>35.867736123445766</v>
      </c>
      <c r="AA10" s="11">
        <v>36.514963299412379</v>
      </c>
      <c r="AB10" s="11">
        <v>37.071051898549847</v>
      </c>
      <c r="AC10" s="11">
        <v>37.581208331960418</v>
      </c>
      <c r="AD10" s="11">
        <v>38.064699826173388</v>
      </c>
      <c r="AE10" s="11">
        <v>38.54280795207977</v>
      </c>
      <c r="AF10" s="11">
        <v>39.030689173748478</v>
      </c>
      <c r="AG10" s="11">
        <v>39.557478763758823</v>
      </c>
      <c r="AH10" s="11">
        <v>40.076872998143614</v>
      </c>
      <c r="AI10" s="11">
        <v>40.599271619338403</v>
      </c>
      <c r="AJ10" s="11">
        <v>41.120801983964085</v>
      </c>
      <c r="AK10" s="11">
        <v>41.650044350673859</v>
      </c>
      <c r="AL10" s="11">
        <v>42.177328984092924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20.592234266214994</v>
      </c>
      <c r="N11" s="11">
        <v>21.474483195179179</v>
      </c>
      <c r="O11" s="11">
        <v>22.146643737124116</v>
      </c>
      <c r="P11" s="11">
        <v>22.413025569307184</v>
      </c>
      <c r="Q11" s="11">
        <v>23.528543065606492</v>
      </c>
      <c r="R11" s="11">
        <v>22.4111442307963</v>
      </c>
      <c r="S11" s="11">
        <v>25.049431575020019</v>
      </c>
      <c r="T11" s="11">
        <v>25.996421169497999</v>
      </c>
      <c r="U11" s="11">
        <v>25.822067428803333</v>
      </c>
      <c r="V11" s="11">
        <v>26.492015123974973</v>
      </c>
      <c r="W11" s="11">
        <v>26.137993520942462</v>
      </c>
      <c r="X11" s="11">
        <v>24.766941562973372</v>
      </c>
      <c r="Y11" s="11">
        <v>24.972317546146126</v>
      </c>
      <c r="Z11" s="11">
        <v>25.204196237705734</v>
      </c>
      <c r="AA11" s="11">
        <v>25.473958457031557</v>
      </c>
      <c r="AB11" s="11">
        <v>25.691824209932559</v>
      </c>
      <c r="AC11" s="11">
        <v>25.896161886464689</v>
      </c>
      <c r="AD11" s="11">
        <v>26.090378369189459</v>
      </c>
      <c r="AE11" s="11">
        <v>26.244902673375936</v>
      </c>
      <c r="AF11" s="11">
        <v>26.429018079260725</v>
      </c>
      <c r="AG11" s="11">
        <v>26.610893630510411</v>
      </c>
      <c r="AH11" s="11">
        <v>26.796665951046229</v>
      </c>
      <c r="AI11" s="11">
        <v>26.980780209935396</v>
      </c>
      <c r="AJ11" s="11">
        <v>27.168438395992606</v>
      </c>
      <c r="AK11" s="11">
        <v>27.351219182618678</v>
      </c>
      <c r="AL11" s="11">
        <v>27.517187241698036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18.988293497065715</v>
      </c>
      <c r="N12" s="11">
        <v>20.053692027010829</v>
      </c>
      <c r="O12" s="11">
        <v>20.463108069042097</v>
      </c>
      <c r="P12" s="11">
        <v>19.61688749496814</v>
      </c>
      <c r="Q12" s="11">
        <v>18.314862672095931</v>
      </c>
      <c r="R12" s="11">
        <v>18.22963231220751</v>
      </c>
      <c r="S12" s="11">
        <v>19.27351171694519</v>
      </c>
      <c r="T12" s="11">
        <v>17.647512085078318</v>
      </c>
      <c r="U12" s="11">
        <v>18.403296299994743</v>
      </c>
      <c r="V12" s="11">
        <v>19.218124978221674</v>
      </c>
      <c r="W12" s="11">
        <v>20.318777354137104</v>
      </c>
      <c r="X12" s="11">
        <v>19.34458896898996</v>
      </c>
      <c r="Y12" s="11">
        <v>19.488323106181277</v>
      </c>
      <c r="Z12" s="11">
        <v>19.684161177716764</v>
      </c>
      <c r="AA12" s="11">
        <v>19.899142361301873</v>
      </c>
      <c r="AB12" s="11">
        <v>20.081589559406645</v>
      </c>
      <c r="AC12" s="11">
        <v>20.274368533558491</v>
      </c>
      <c r="AD12" s="11">
        <v>20.466015064283287</v>
      </c>
      <c r="AE12" s="11">
        <v>20.647484481800792</v>
      </c>
      <c r="AF12" s="11">
        <v>20.811548589439528</v>
      </c>
      <c r="AG12" s="11">
        <v>20.978884083681631</v>
      </c>
      <c r="AH12" s="11">
        <v>21.153580781011609</v>
      </c>
      <c r="AI12" s="11">
        <v>21.305381280713682</v>
      </c>
      <c r="AJ12" s="11">
        <v>21.460198550959923</v>
      </c>
      <c r="AK12" s="11">
        <v>21.6123197966911</v>
      </c>
      <c r="AL12" s="11">
        <v>21.754663522860774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24.212970201077056</v>
      </c>
      <c r="N13" s="11">
        <v>22.549860840648854</v>
      </c>
      <c r="O13" s="11">
        <v>22.214991877591036</v>
      </c>
      <c r="P13" s="11">
        <v>24.022367974467208</v>
      </c>
      <c r="Q13" s="11">
        <v>23.338636953561302</v>
      </c>
      <c r="R13" s="11">
        <v>23.754284681152903</v>
      </c>
      <c r="S13" s="11">
        <v>25.867587028433434</v>
      </c>
      <c r="T13" s="11">
        <v>25.845299229911433</v>
      </c>
      <c r="U13" s="11">
        <v>28.29605270706292</v>
      </c>
      <c r="V13" s="11">
        <v>27.907303981014678</v>
      </c>
      <c r="W13" s="11">
        <v>30.62125342434862</v>
      </c>
      <c r="X13" s="11">
        <v>30.66814903307624</v>
      </c>
      <c r="Y13" s="11">
        <v>30.971130654948503</v>
      </c>
      <c r="Z13" s="11">
        <v>31.376610112117</v>
      </c>
      <c r="AA13" s="11">
        <v>31.829341148450549</v>
      </c>
      <c r="AB13" s="11">
        <v>32.20664141646332</v>
      </c>
      <c r="AC13" s="11">
        <v>32.573225516066543</v>
      </c>
      <c r="AD13" s="11">
        <v>32.941701167069958</v>
      </c>
      <c r="AE13" s="11">
        <v>33.332178699768903</v>
      </c>
      <c r="AF13" s="11">
        <v>33.720594033969874</v>
      </c>
      <c r="AG13" s="11">
        <v>34.1367921339208</v>
      </c>
      <c r="AH13" s="11">
        <v>34.549102565035547</v>
      </c>
      <c r="AI13" s="11">
        <v>34.962783781453879</v>
      </c>
      <c r="AJ13" s="11">
        <v>35.390763962022632</v>
      </c>
      <c r="AK13" s="11">
        <v>35.813710530583528</v>
      </c>
      <c r="AL13" s="11">
        <v>36.231479706375517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54.339922500175547</v>
      </c>
      <c r="N15" s="87">
        <f>SUM(N16:N20)</f>
        <v>53.788134163620768</v>
      </c>
      <c r="O15" s="87">
        <f t="shared" ref="O15:AL15" si="5">SUM(O16:O20)</f>
        <v>56.237688294282862</v>
      </c>
      <c r="P15" s="87">
        <f t="shared" si="5"/>
        <v>56.815343675495022</v>
      </c>
      <c r="Q15" s="87">
        <f t="shared" si="5"/>
        <v>57.328471984058837</v>
      </c>
      <c r="R15" s="87">
        <f t="shared" si="5"/>
        <v>59.049217574016666</v>
      </c>
      <c r="S15" s="87">
        <f t="shared" si="5"/>
        <v>60.009551148668365</v>
      </c>
      <c r="T15" s="87">
        <f t="shared" si="5"/>
        <v>61.153336920739221</v>
      </c>
      <c r="U15" s="87">
        <f t="shared" si="5"/>
        <v>63.144161601792348</v>
      </c>
      <c r="V15" s="87">
        <f t="shared" si="5"/>
        <v>62.985999715506935</v>
      </c>
      <c r="W15" s="87">
        <f t="shared" si="5"/>
        <v>65.026177464085777</v>
      </c>
      <c r="X15" s="87">
        <f t="shared" si="5"/>
        <v>66.457436301415299</v>
      </c>
      <c r="Y15" s="87">
        <f t="shared" si="5"/>
        <v>67.006655316131429</v>
      </c>
      <c r="Z15" s="87">
        <f t="shared" si="5"/>
        <v>67.793163745364964</v>
      </c>
      <c r="AA15" s="87">
        <f t="shared" si="5"/>
        <v>68.712124564162721</v>
      </c>
      <c r="AB15" s="87">
        <f t="shared" si="5"/>
        <v>69.4621762762944</v>
      </c>
      <c r="AC15" s="87">
        <f t="shared" si="5"/>
        <v>70.160007372863845</v>
      </c>
      <c r="AD15" s="87">
        <f t="shared" si="5"/>
        <v>70.825709781006438</v>
      </c>
      <c r="AE15" s="87">
        <f t="shared" si="5"/>
        <v>71.519566671085755</v>
      </c>
      <c r="AF15" s="87">
        <f t="shared" si="5"/>
        <v>72.217988975868224</v>
      </c>
      <c r="AG15" s="87">
        <f t="shared" si="5"/>
        <v>72.938708720484186</v>
      </c>
      <c r="AH15" s="87">
        <f t="shared" si="5"/>
        <v>73.641359382523177</v>
      </c>
      <c r="AI15" s="87">
        <f t="shared" si="5"/>
        <v>74.339280727642304</v>
      </c>
      <c r="AJ15" s="87">
        <f t="shared" si="5"/>
        <v>75.090438551805718</v>
      </c>
      <c r="AK15" s="87">
        <f t="shared" si="5"/>
        <v>75.838203655364339</v>
      </c>
      <c r="AL15" s="87">
        <f t="shared" si="5"/>
        <v>76.598741933361509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7.9772216289748483</v>
      </c>
      <c r="N16" s="11">
        <v>7.7162545346983844</v>
      </c>
      <c r="O16" s="11">
        <v>7.9554270768911115</v>
      </c>
      <c r="P16" s="11">
        <v>8.2945306282581566</v>
      </c>
      <c r="Q16" s="11">
        <v>7.4914902980393991</v>
      </c>
      <c r="R16" s="11">
        <v>7.6432081981617772</v>
      </c>
      <c r="S16" s="11">
        <v>8.0748643511753535</v>
      </c>
      <c r="T16" s="11">
        <v>8.7611824458135601</v>
      </c>
      <c r="U16" s="11">
        <v>9.5614502128239351</v>
      </c>
      <c r="V16" s="11">
        <v>8.8206369814915799</v>
      </c>
      <c r="W16" s="11">
        <v>9.5375120508186075</v>
      </c>
      <c r="X16" s="11">
        <v>8.6008895702214705</v>
      </c>
      <c r="Y16" s="11">
        <v>8.6743034561861823</v>
      </c>
      <c r="Z16" s="11">
        <v>8.767089118849384</v>
      </c>
      <c r="AA16" s="11">
        <v>8.8598687606042326</v>
      </c>
      <c r="AB16" s="11">
        <v>8.9305359112826252</v>
      </c>
      <c r="AC16" s="11">
        <v>8.9975570355659951</v>
      </c>
      <c r="AD16" s="11">
        <v>9.058330091607214</v>
      </c>
      <c r="AE16" s="11">
        <v>9.1206576434510129</v>
      </c>
      <c r="AF16" s="11">
        <v>9.1757577455759378</v>
      </c>
      <c r="AG16" s="11">
        <v>9.2339398106175015</v>
      </c>
      <c r="AH16" s="11">
        <v>9.2963090256184717</v>
      </c>
      <c r="AI16" s="11">
        <v>9.3564480553551608</v>
      </c>
      <c r="AJ16" s="11">
        <v>9.4193129078195401</v>
      </c>
      <c r="AK16" s="11">
        <v>9.4874857993529282</v>
      </c>
      <c r="AL16" s="11">
        <v>9.5563319275671947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7.6087491795539188</v>
      </c>
      <c r="N17" s="11">
        <v>9.5678267700280824</v>
      </c>
      <c r="O17" s="11">
        <v>9.5649019268912436</v>
      </c>
      <c r="P17" s="11">
        <v>9.2011646938204841</v>
      </c>
      <c r="Q17" s="11">
        <v>9.6624850128366671</v>
      </c>
      <c r="R17" s="11">
        <v>9.3018263614397778</v>
      </c>
      <c r="S17" s="11">
        <v>10.199276935583034</v>
      </c>
      <c r="T17" s="11">
        <v>10.08844292012232</v>
      </c>
      <c r="U17" s="11">
        <v>10.795661039187541</v>
      </c>
      <c r="V17" s="11">
        <v>10.601860875692479</v>
      </c>
      <c r="W17" s="11">
        <v>10.663936578042744</v>
      </c>
      <c r="X17" s="11">
        <v>15.717769136236576</v>
      </c>
      <c r="Y17" s="11">
        <v>16.034892146765635</v>
      </c>
      <c r="Z17" s="11">
        <v>16.365009617410841</v>
      </c>
      <c r="AA17" s="11">
        <v>16.719556339869825</v>
      </c>
      <c r="AB17" s="11">
        <v>17.037607736595334</v>
      </c>
      <c r="AC17" s="11">
        <v>17.345117065715883</v>
      </c>
      <c r="AD17" s="11">
        <v>17.649587117062481</v>
      </c>
      <c r="AE17" s="11">
        <v>17.965606559678832</v>
      </c>
      <c r="AF17" s="11">
        <v>18.277348088706841</v>
      </c>
      <c r="AG17" s="11">
        <v>18.589558970204145</v>
      </c>
      <c r="AH17" s="11">
        <v>18.887209553326056</v>
      </c>
      <c r="AI17" s="11">
        <v>19.181166694399849</v>
      </c>
      <c r="AJ17" s="11">
        <v>19.501923642591489</v>
      </c>
      <c r="AK17" s="11">
        <v>19.823981237829216</v>
      </c>
      <c r="AL17" s="11">
        <v>20.144561936226697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4.8893967718487543</v>
      </c>
      <c r="N18" s="11">
        <v>5.4450661993222003</v>
      </c>
      <c r="O18" s="11">
        <v>5.5437184422669281</v>
      </c>
      <c r="P18" s="11">
        <v>4.8577279515240868</v>
      </c>
      <c r="Q18" s="11">
        <v>4.9731059139601657</v>
      </c>
      <c r="R18" s="11">
        <v>5.0782263297945383</v>
      </c>
      <c r="S18" s="11">
        <v>5.4502608572143938</v>
      </c>
      <c r="T18" s="11">
        <v>5.0763319387789894</v>
      </c>
      <c r="U18" s="11">
        <v>5.1743852203382259</v>
      </c>
      <c r="V18" s="11">
        <v>5.0521785934724264</v>
      </c>
      <c r="W18" s="11">
        <v>5.3334689348621289</v>
      </c>
      <c r="X18" s="11">
        <v>4.4153836567358917</v>
      </c>
      <c r="Y18" s="11">
        <v>4.4664240308993355</v>
      </c>
      <c r="Z18" s="11">
        <v>4.5247939703782247</v>
      </c>
      <c r="AA18" s="11">
        <v>4.5898579204729542</v>
      </c>
      <c r="AB18" s="11">
        <v>4.6486783156835241</v>
      </c>
      <c r="AC18" s="11">
        <v>4.697167051543401</v>
      </c>
      <c r="AD18" s="11">
        <v>4.7429514580046064</v>
      </c>
      <c r="AE18" s="11">
        <v>4.7781776100608484</v>
      </c>
      <c r="AF18" s="11">
        <v>4.8304713347979007</v>
      </c>
      <c r="AG18" s="11">
        <v>4.8714140471064233</v>
      </c>
      <c r="AH18" s="11">
        <v>4.9121899727911096</v>
      </c>
      <c r="AI18" s="11">
        <v>4.9445762507519264</v>
      </c>
      <c r="AJ18" s="11">
        <v>4.9999811461084729</v>
      </c>
      <c r="AK18" s="11">
        <v>5.0354152230643141</v>
      </c>
      <c r="AL18" s="11">
        <v>5.0938624458479103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6.8590310712599933</v>
      </c>
      <c r="N19" s="11">
        <v>6.0888463411716991</v>
      </c>
      <c r="O19" s="11">
        <v>6.9912564921347133</v>
      </c>
      <c r="P19" s="11">
        <v>7.8033517800442338</v>
      </c>
      <c r="Q19" s="11">
        <v>7.7557406815510674</v>
      </c>
      <c r="R19" s="11">
        <v>8.8895200115601458</v>
      </c>
      <c r="S19" s="11">
        <v>7.830249196286629</v>
      </c>
      <c r="T19" s="11">
        <v>8.3334235536350079</v>
      </c>
      <c r="U19" s="11">
        <v>8.1046836293801334</v>
      </c>
      <c r="V19" s="11">
        <v>9.361155220546431</v>
      </c>
      <c r="W19" s="11">
        <v>9.4172897862264406</v>
      </c>
      <c r="X19" s="11">
        <v>8.183430867500137</v>
      </c>
      <c r="Y19" s="11">
        <v>8.0628025102901031</v>
      </c>
      <c r="Z19" s="11">
        <v>8.0944281164597829</v>
      </c>
      <c r="AA19" s="11">
        <v>8.21325830884998</v>
      </c>
      <c r="AB19" s="11">
        <v>8.309208608013785</v>
      </c>
      <c r="AC19" s="11">
        <v>8.4035321336950055</v>
      </c>
      <c r="AD19" s="11">
        <v>8.4915566670759404</v>
      </c>
      <c r="AE19" s="11">
        <v>8.5803928816692636</v>
      </c>
      <c r="AF19" s="11">
        <v>8.6722835462953931</v>
      </c>
      <c r="AG19" s="11">
        <v>8.7720193714591641</v>
      </c>
      <c r="AH19" s="11">
        <v>8.8643540850418514</v>
      </c>
      <c r="AI19" s="11">
        <v>8.9641205518850011</v>
      </c>
      <c r="AJ19" s="11">
        <v>9.0702171176335167</v>
      </c>
      <c r="AK19" s="11">
        <v>9.1699094987576082</v>
      </c>
      <c r="AL19" s="11">
        <v>9.2730936377788638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27.005523848538029</v>
      </c>
      <c r="N20" s="11">
        <v>24.970140318400404</v>
      </c>
      <c r="O20" s="11">
        <v>26.182384356098865</v>
      </c>
      <c r="P20" s="11">
        <v>26.658568621848062</v>
      </c>
      <c r="Q20" s="11">
        <v>27.445650077671534</v>
      </c>
      <c r="R20" s="11">
        <v>28.136436673060423</v>
      </c>
      <c r="S20" s="11">
        <v>28.45489980840895</v>
      </c>
      <c r="T20" s="11">
        <v>28.893956062389346</v>
      </c>
      <c r="U20" s="11">
        <v>29.507981500062513</v>
      </c>
      <c r="V20" s="11">
        <v>29.150168044304014</v>
      </c>
      <c r="W20" s="11">
        <v>30.073970114135857</v>
      </c>
      <c r="X20" s="11">
        <v>29.539963070721232</v>
      </c>
      <c r="Y20" s="11">
        <v>29.768233171990168</v>
      </c>
      <c r="Z20" s="11">
        <v>30.041842922266731</v>
      </c>
      <c r="AA20" s="11">
        <v>30.329583234365728</v>
      </c>
      <c r="AB20" s="11">
        <v>30.536145704719129</v>
      </c>
      <c r="AC20" s="11">
        <v>30.716634086343557</v>
      </c>
      <c r="AD20" s="11">
        <v>30.883284447256198</v>
      </c>
      <c r="AE20" s="11">
        <v>31.074731976225802</v>
      </c>
      <c r="AF20" s="11">
        <v>31.262128260492148</v>
      </c>
      <c r="AG20" s="11">
        <v>31.471776521096952</v>
      </c>
      <c r="AH20" s="11">
        <v>31.681296745745691</v>
      </c>
      <c r="AI20" s="11">
        <v>31.892969175250368</v>
      </c>
      <c r="AJ20" s="11">
        <v>32.099003737652694</v>
      </c>
      <c r="AK20" s="11">
        <v>32.321411896360267</v>
      </c>
      <c r="AL20" s="11">
        <v>32.530891985940833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59.04902556030288</v>
      </c>
      <c r="N22" s="87">
        <f>SUM(N23:N24)</f>
        <v>58.785063873859684</v>
      </c>
      <c r="O22" s="87">
        <f t="shared" ref="O22:AL22" si="7">SUM(O23:O24)</f>
        <v>60.620352059601728</v>
      </c>
      <c r="P22" s="87">
        <f t="shared" si="7"/>
        <v>58.926687452304172</v>
      </c>
      <c r="Q22" s="87">
        <f t="shared" si="7"/>
        <v>59.71202127067663</v>
      </c>
      <c r="R22" s="87">
        <f t="shared" si="7"/>
        <v>62.694526927712019</v>
      </c>
      <c r="S22" s="87">
        <f t="shared" si="7"/>
        <v>60.93944816194292</v>
      </c>
      <c r="T22" s="87">
        <f t="shared" si="7"/>
        <v>62.184230410002193</v>
      </c>
      <c r="U22" s="87">
        <f t="shared" si="7"/>
        <v>62.464668050031548</v>
      </c>
      <c r="V22" s="87">
        <f t="shared" si="7"/>
        <v>58.229882786668107</v>
      </c>
      <c r="W22" s="87">
        <f t="shared" si="7"/>
        <v>60.039720453382678</v>
      </c>
      <c r="X22" s="87">
        <f t="shared" si="7"/>
        <v>61.650820360419473</v>
      </c>
      <c r="Y22" s="87">
        <f t="shared" si="7"/>
        <v>61.802782258318636</v>
      </c>
      <c r="Z22" s="87">
        <f t="shared" si="7"/>
        <v>61.930205788892337</v>
      </c>
      <c r="AA22" s="87">
        <f t="shared" si="7"/>
        <v>62.071057453619567</v>
      </c>
      <c r="AB22" s="87">
        <f t="shared" si="7"/>
        <v>62.032865153960209</v>
      </c>
      <c r="AC22" s="87">
        <f t="shared" si="7"/>
        <v>61.861046714077631</v>
      </c>
      <c r="AD22" s="87">
        <f t="shared" si="7"/>
        <v>61.645501443530087</v>
      </c>
      <c r="AE22" s="87">
        <f t="shared" si="7"/>
        <v>61.367120068448045</v>
      </c>
      <c r="AF22" s="87">
        <f t="shared" si="7"/>
        <v>61.067891656064916</v>
      </c>
      <c r="AG22" s="87">
        <f t="shared" si="7"/>
        <v>60.794228685737842</v>
      </c>
      <c r="AH22" s="87">
        <f t="shared" si="7"/>
        <v>60.484086827824321</v>
      </c>
      <c r="AI22" s="87">
        <f t="shared" si="7"/>
        <v>60.166398417971543</v>
      </c>
      <c r="AJ22" s="87">
        <f t="shared" si="7"/>
        <v>59.760972575406498</v>
      </c>
      <c r="AK22" s="87">
        <f t="shared" si="7"/>
        <v>59.367270789181454</v>
      </c>
      <c r="AL22" s="87">
        <f t="shared" si="7"/>
        <v>59.031457891602678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45.915935327459849</v>
      </c>
      <c r="N23" s="11">
        <v>46.678503095361108</v>
      </c>
      <c r="O23" s="11">
        <v>48.608003377441747</v>
      </c>
      <c r="P23" s="11">
        <v>46.860782130303598</v>
      </c>
      <c r="Q23" s="11">
        <v>47.771388624949921</v>
      </c>
      <c r="R23" s="11">
        <v>51.088712997845128</v>
      </c>
      <c r="S23" s="11">
        <v>49.759968726501327</v>
      </c>
      <c r="T23" s="11">
        <v>50.540014010029175</v>
      </c>
      <c r="U23" s="11">
        <v>50.600720548128464</v>
      </c>
      <c r="V23" s="11">
        <v>48.131937874706772</v>
      </c>
      <c r="W23" s="11">
        <v>50.182402693571809</v>
      </c>
      <c r="X23" s="11">
        <v>51.834164570833082</v>
      </c>
      <c r="Y23" s="11">
        <v>52.087836908429388</v>
      </c>
      <c r="Z23" s="11">
        <v>52.351773709584123</v>
      </c>
      <c r="AA23" s="11">
        <v>52.631584528400374</v>
      </c>
      <c r="AB23" s="11">
        <v>52.786453736996556</v>
      </c>
      <c r="AC23" s="11">
        <v>52.881985804151654</v>
      </c>
      <c r="AD23" s="11">
        <v>52.915335941179059</v>
      </c>
      <c r="AE23" s="11">
        <v>52.926226155098995</v>
      </c>
      <c r="AF23" s="11">
        <v>52.940667047932408</v>
      </c>
      <c r="AG23" s="11">
        <v>52.989270234579884</v>
      </c>
      <c r="AH23" s="11">
        <v>53.019345643047139</v>
      </c>
      <c r="AI23" s="11">
        <v>53.018226577367088</v>
      </c>
      <c r="AJ23" s="11">
        <v>53.006671147044365</v>
      </c>
      <c r="AK23" s="11">
        <v>52.966172971607357</v>
      </c>
      <c r="AL23" s="11">
        <v>52.897423600132029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13.133090232843035</v>
      </c>
      <c r="N24" s="11">
        <v>12.106560778498572</v>
      </c>
      <c r="O24" s="11">
        <v>12.012348682159983</v>
      </c>
      <c r="P24" s="11">
        <v>12.065905322000576</v>
      </c>
      <c r="Q24" s="11">
        <v>11.94063264572671</v>
      </c>
      <c r="R24" s="11">
        <v>11.605813929866894</v>
      </c>
      <c r="S24" s="11">
        <v>11.179479435441589</v>
      </c>
      <c r="T24" s="11">
        <v>11.64421639997302</v>
      </c>
      <c r="U24" s="11">
        <v>11.863947501903084</v>
      </c>
      <c r="V24" s="11">
        <v>10.097944911961337</v>
      </c>
      <c r="W24" s="11">
        <v>9.8573177598108668</v>
      </c>
      <c r="X24" s="11">
        <v>9.8166557895863935</v>
      </c>
      <c r="Y24" s="11">
        <v>9.7149453498892502</v>
      </c>
      <c r="Z24" s="11">
        <v>9.5784320793082145</v>
      </c>
      <c r="AA24" s="11">
        <v>9.439472925219194</v>
      </c>
      <c r="AB24" s="11">
        <v>9.2464114169636531</v>
      </c>
      <c r="AC24" s="11">
        <v>8.9790609099259733</v>
      </c>
      <c r="AD24" s="11">
        <v>8.7301655023510278</v>
      </c>
      <c r="AE24" s="11">
        <v>8.440893913349047</v>
      </c>
      <c r="AF24" s="11">
        <v>8.1272246081325115</v>
      </c>
      <c r="AG24" s="11">
        <v>7.8049584511579591</v>
      </c>
      <c r="AH24" s="11">
        <v>7.4647411847771847</v>
      </c>
      <c r="AI24" s="11">
        <v>7.1481718406044541</v>
      </c>
      <c r="AJ24" s="11">
        <v>6.7543014283621305</v>
      </c>
      <c r="AK24" s="11">
        <v>6.4010978175740956</v>
      </c>
      <c r="AL24" s="11">
        <v>6.1340342914706474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63.780521538508268</v>
      </c>
      <c r="N26" s="87">
        <f>SUM(N27:N30)</f>
        <v>58.094080936593578</v>
      </c>
      <c r="O26" s="87">
        <f t="shared" ref="O26:AL26" si="9">SUM(O27:O30)</f>
        <v>59.913683880847884</v>
      </c>
      <c r="P26" s="87">
        <f t="shared" si="9"/>
        <v>62.771318687342358</v>
      </c>
      <c r="Q26" s="87">
        <f t="shared" si="9"/>
        <v>60.045055589811788</v>
      </c>
      <c r="R26" s="87">
        <f>SUM(R27:R30)</f>
        <v>64.954401524171232</v>
      </c>
      <c r="S26" s="87">
        <f t="shared" si="9"/>
        <v>60.946862334514961</v>
      </c>
      <c r="T26" s="87">
        <f t="shared" si="9"/>
        <v>60.051934331244055</v>
      </c>
      <c r="U26" s="87">
        <f t="shared" si="9"/>
        <v>66.656070793151912</v>
      </c>
      <c r="V26" s="87">
        <f t="shared" si="9"/>
        <v>67.150848293282678</v>
      </c>
      <c r="W26" s="87">
        <f t="shared" si="9"/>
        <v>57.092850678560779</v>
      </c>
      <c r="X26" s="87">
        <f t="shared" si="9"/>
        <v>57.728936468353879</v>
      </c>
      <c r="Y26" s="87">
        <f t="shared" si="9"/>
        <v>57.430946638232541</v>
      </c>
      <c r="Z26" s="87">
        <f t="shared" si="9"/>
        <v>57.11008399075925</v>
      </c>
      <c r="AA26" s="87">
        <f t="shared" si="9"/>
        <v>56.814887947666158</v>
      </c>
      <c r="AB26" s="87">
        <f t="shared" si="9"/>
        <v>56.436798638580292</v>
      </c>
      <c r="AC26" s="87">
        <f t="shared" si="9"/>
        <v>56.024997446787843</v>
      </c>
      <c r="AD26" s="87">
        <f t="shared" si="9"/>
        <v>55.588123638609396</v>
      </c>
      <c r="AE26" s="87">
        <f t="shared" si="9"/>
        <v>55.172089188476086</v>
      </c>
      <c r="AF26" s="87">
        <f t="shared" si="9"/>
        <v>54.744181154920668</v>
      </c>
      <c r="AG26" s="87">
        <f t="shared" si="9"/>
        <v>54.345407518726191</v>
      </c>
      <c r="AH26" s="87">
        <f t="shared" si="9"/>
        <v>53.939592977230447</v>
      </c>
      <c r="AI26" s="87">
        <f t="shared" si="9"/>
        <v>53.5439972070103</v>
      </c>
      <c r="AJ26" s="87">
        <f t="shared" si="9"/>
        <v>53.153339479716152</v>
      </c>
      <c r="AK26" s="87">
        <f t="shared" si="9"/>
        <v>52.759082655166495</v>
      </c>
      <c r="AL26" s="87">
        <f t="shared" si="9"/>
        <v>52.358520214322212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7.840277709148471</v>
      </c>
      <c r="N27" s="11">
        <v>5.8357765908799468</v>
      </c>
      <c r="O27" s="11">
        <v>7.1818940507918239</v>
      </c>
      <c r="P27" s="11">
        <v>6.5899590079407195</v>
      </c>
      <c r="Q27" s="11">
        <v>5.912549069716647</v>
      </c>
      <c r="R27" s="11">
        <v>7.230567679338896</v>
      </c>
      <c r="S27" s="11">
        <v>6.1361497859672944</v>
      </c>
      <c r="T27" s="11">
        <v>5.1216557661753992</v>
      </c>
      <c r="U27" s="11">
        <v>7.3015249094191139</v>
      </c>
      <c r="V27" s="11">
        <v>6.4294726491939258</v>
      </c>
      <c r="W27" s="11">
        <v>5.336381092452446</v>
      </c>
      <c r="X27" s="11">
        <v>5.0688152631177354</v>
      </c>
      <c r="Y27" s="11">
        <v>5.1066855417948265</v>
      </c>
      <c r="Z27" s="11">
        <v>5.177618181934708</v>
      </c>
      <c r="AA27" s="11">
        <v>5.249792182436205</v>
      </c>
      <c r="AB27" s="11">
        <v>5.2878216341106308</v>
      </c>
      <c r="AC27" s="11">
        <v>5.3207309908825922</v>
      </c>
      <c r="AD27" s="11">
        <v>5.3524862702235847</v>
      </c>
      <c r="AE27" s="11">
        <v>5.3830585855647213</v>
      </c>
      <c r="AF27" s="11">
        <v>5.4133857056566574</v>
      </c>
      <c r="AG27" s="11">
        <v>5.4441292856088621</v>
      </c>
      <c r="AH27" s="11">
        <v>5.4769688355978143</v>
      </c>
      <c r="AI27" s="11">
        <v>5.5082732358639275</v>
      </c>
      <c r="AJ27" s="11">
        <v>5.5401376578445012</v>
      </c>
      <c r="AK27" s="11">
        <v>5.5709629540227725</v>
      </c>
      <c r="AL27" s="11">
        <v>5.6011414249519031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24.330881705643332</v>
      </c>
      <c r="N28" s="11">
        <v>24.584697821768266</v>
      </c>
      <c r="O28" s="11">
        <v>24.02542127913399</v>
      </c>
      <c r="P28" s="11">
        <v>25.730598796565623</v>
      </c>
      <c r="Q28" s="11">
        <v>25.785831186524625</v>
      </c>
      <c r="R28" s="11">
        <v>27.547652177413493</v>
      </c>
      <c r="S28" s="11">
        <v>25.866927363014884</v>
      </c>
      <c r="T28" s="11">
        <v>25.344230619917973</v>
      </c>
      <c r="U28" s="11">
        <v>27.304947210511443</v>
      </c>
      <c r="V28" s="11">
        <v>28.553503682824935</v>
      </c>
      <c r="W28" s="11">
        <v>23.792591703854672</v>
      </c>
      <c r="X28" s="11">
        <v>23.994269828654247</v>
      </c>
      <c r="Y28" s="11">
        <v>23.892768023635401</v>
      </c>
      <c r="Z28" s="11">
        <v>23.832082401181157</v>
      </c>
      <c r="AA28" s="11">
        <v>23.755541323278592</v>
      </c>
      <c r="AB28" s="11">
        <v>23.625170497737471</v>
      </c>
      <c r="AC28" s="11">
        <v>23.466387462414961</v>
      </c>
      <c r="AD28" s="11">
        <v>23.295108132226456</v>
      </c>
      <c r="AE28" s="11">
        <v>23.116129928516941</v>
      </c>
      <c r="AF28" s="11">
        <v>22.933017031664942</v>
      </c>
      <c r="AG28" s="11">
        <v>22.77278400808698</v>
      </c>
      <c r="AH28" s="11">
        <v>22.612250012761866</v>
      </c>
      <c r="AI28" s="11">
        <v>22.462391292992219</v>
      </c>
      <c r="AJ28" s="11">
        <v>22.310003493685898</v>
      </c>
      <c r="AK28" s="11">
        <v>22.152077474317799</v>
      </c>
      <c r="AL28" s="11">
        <v>21.991040611734011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21.683867684873764</v>
      </c>
      <c r="N29" s="11">
        <v>18.563840163844567</v>
      </c>
      <c r="O29" s="11">
        <v>18.421653793524552</v>
      </c>
      <c r="P29" s="11">
        <v>20.124199045417594</v>
      </c>
      <c r="Q29" s="11">
        <v>17.583571628948867</v>
      </c>
      <c r="R29" s="11">
        <v>19.366548017371699</v>
      </c>
      <c r="S29" s="11">
        <v>18.060827958002768</v>
      </c>
      <c r="T29" s="11">
        <v>18.666895985582368</v>
      </c>
      <c r="U29" s="11">
        <v>22.301008369739375</v>
      </c>
      <c r="V29" s="11">
        <v>23.077106477717106</v>
      </c>
      <c r="W29" s="11">
        <v>18.850713822057923</v>
      </c>
      <c r="X29" s="11">
        <v>19.188837180121688</v>
      </c>
      <c r="Y29" s="11">
        <v>18.960823744557317</v>
      </c>
      <c r="Z29" s="11">
        <v>18.688591137157083</v>
      </c>
      <c r="AA29" s="11">
        <v>18.462280625400016</v>
      </c>
      <c r="AB29" s="11">
        <v>18.240633954463547</v>
      </c>
      <c r="AC29" s="11">
        <v>17.992543392521217</v>
      </c>
      <c r="AD29" s="11">
        <v>17.732784006671839</v>
      </c>
      <c r="AE29" s="11">
        <v>17.493226531816436</v>
      </c>
      <c r="AF29" s="11">
        <v>17.241669852970791</v>
      </c>
      <c r="AG29" s="11">
        <v>16.989296742018546</v>
      </c>
      <c r="AH29" s="11">
        <v>16.730530945260295</v>
      </c>
      <c r="AI29" s="11">
        <v>16.474368379473386</v>
      </c>
      <c r="AJ29" s="11">
        <v>16.22158540176989</v>
      </c>
      <c r="AK29" s="11">
        <v>15.963428274443451</v>
      </c>
      <c r="AL29" s="11">
        <v>15.702250523363501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9.9254944388427031</v>
      </c>
      <c r="N30" s="11">
        <v>9.1097663601008012</v>
      </c>
      <c r="O30" s="11">
        <v>10.284714757397527</v>
      </c>
      <c r="P30" s="11">
        <v>10.326561837418421</v>
      </c>
      <c r="Q30" s="11">
        <v>10.763103704621651</v>
      </c>
      <c r="R30" s="11">
        <v>10.809633650047139</v>
      </c>
      <c r="S30" s="11">
        <v>10.88295722753001</v>
      </c>
      <c r="T30" s="11">
        <v>10.919151959568314</v>
      </c>
      <c r="U30" s="11">
        <v>9.7485903034819739</v>
      </c>
      <c r="V30" s="11">
        <v>9.0907654835467024</v>
      </c>
      <c r="W30" s="11">
        <v>9.1131640601957393</v>
      </c>
      <c r="X30" s="11">
        <v>9.4770141964602121</v>
      </c>
      <c r="Y30" s="11">
        <v>9.470669328244993</v>
      </c>
      <c r="Z30" s="11">
        <v>9.411792270486302</v>
      </c>
      <c r="AA30" s="11">
        <v>9.3472738165513416</v>
      </c>
      <c r="AB30" s="11">
        <v>9.2831725522686455</v>
      </c>
      <c r="AC30" s="11">
        <v>9.2453356009690779</v>
      </c>
      <c r="AD30" s="11">
        <v>9.2077452294875197</v>
      </c>
      <c r="AE30" s="11">
        <v>9.1796741425779853</v>
      </c>
      <c r="AF30" s="11">
        <v>9.1561085646282763</v>
      </c>
      <c r="AG30" s="11">
        <v>9.139197483011797</v>
      </c>
      <c r="AH30" s="11">
        <v>9.1198431836104739</v>
      </c>
      <c r="AI30" s="11">
        <v>9.0989642986807642</v>
      </c>
      <c r="AJ30" s="11">
        <v>9.0816129264158612</v>
      </c>
      <c r="AK30" s="11">
        <v>9.072613952382472</v>
      </c>
      <c r="AL30" s="11">
        <v>9.0640876542727966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51.230836938534686</v>
      </c>
      <c r="N32" s="87">
        <f t="shared" si="10"/>
        <v>49.182369644470739</v>
      </c>
      <c r="O32" s="87">
        <f t="shared" si="10"/>
        <v>50.189361249842847</v>
      </c>
      <c r="P32" s="87">
        <f t="shared" si="10"/>
        <v>49.774663572670342</v>
      </c>
      <c r="Q32" s="87">
        <f t="shared" si="10"/>
        <v>50.394524006002193</v>
      </c>
      <c r="R32" s="87">
        <f t="shared" si="10"/>
        <v>51.443779974784952</v>
      </c>
      <c r="S32" s="87">
        <f t="shared" si="10"/>
        <v>54.713967106034247</v>
      </c>
      <c r="T32" s="87">
        <f t="shared" si="10"/>
        <v>53.624524132518928</v>
      </c>
      <c r="U32" s="87">
        <f t="shared" si="10"/>
        <v>52.157465870603289</v>
      </c>
      <c r="V32" s="87">
        <f t="shared" si="10"/>
        <v>51.526374503347718</v>
      </c>
      <c r="W32" s="87">
        <f t="shared" si="10"/>
        <v>49.242217415212679</v>
      </c>
      <c r="X32" s="87">
        <f t="shared" si="10"/>
        <v>48.438769584625874</v>
      </c>
      <c r="Y32" s="87">
        <f t="shared" si="10"/>
        <v>48.798300964878223</v>
      </c>
      <c r="Z32" s="87">
        <f t="shared" si="10"/>
        <v>49.217327672876017</v>
      </c>
      <c r="AA32" s="87">
        <f t="shared" si="10"/>
        <v>49.683794374496081</v>
      </c>
      <c r="AB32" s="87">
        <f t="shared" si="10"/>
        <v>50.041712375363424</v>
      </c>
      <c r="AC32" s="87">
        <f t="shared" si="10"/>
        <v>50.375798963197603</v>
      </c>
      <c r="AD32" s="87">
        <f t="shared" si="10"/>
        <v>50.694422579677649</v>
      </c>
      <c r="AE32" s="87">
        <f t="shared" ref="AE32" si="11">SUM(AE33:AE35)</f>
        <v>51.03445624409509</v>
      </c>
      <c r="AF32" s="87">
        <f t="shared" ref="AF32" si="12">SUM(AF33:AF35)</f>
        <v>51.358972543317797</v>
      </c>
      <c r="AG32" s="87">
        <f t="shared" ref="AG32" si="13">SUM(AG33:AG35)</f>
        <v>51.680587685505934</v>
      </c>
      <c r="AH32" s="87">
        <f t="shared" ref="AH32" si="14">SUM(AH33:AH35)</f>
        <v>52.016665320927011</v>
      </c>
      <c r="AI32" s="87">
        <f t="shared" ref="AI32" si="15">SUM(AI33:AI35)</f>
        <v>52.348560309305562</v>
      </c>
      <c r="AJ32" s="87">
        <f t="shared" ref="AJ32" si="16">SUM(AJ33:AJ35)</f>
        <v>52.701612495547479</v>
      </c>
      <c r="AK32" s="87">
        <f t="shared" ref="AK32" si="17">SUM(AK33:AK35)</f>
        <v>53.061375704243332</v>
      </c>
      <c r="AL32" s="87">
        <f t="shared" ref="AL32" si="18">SUM(AL33:AL35)</f>
        <v>53.416602970416442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40.395861291500083</v>
      </c>
      <c r="N33" s="11">
        <v>37.490281470926696</v>
      </c>
      <c r="O33" s="11">
        <v>38.605737003255783</v>
      </c>
      <c r="P33" s="11">
        <v>37.979360986107899</v>
      </c>
      <c r="Q33" s="11">
        <v>40.167857634397954</v>
      </c>
      <c r="R33" s="11">
        <v>38.989033399837062</v>
      </c>
      <c r="S33" s="11">
        <v>42.059026363056759</v>
      </c>
      <c r="T33" s="11">
        <v>41.099702885071743</v>
      </c>
      <c r="U33" s="11">
        <v>40.602885231045903</v>
      </c>
      <c r="V33" s="11">
        <v>39.714933248923202</v>
      </c>
      <c r="W33" s="11">
        <v>38.336332264585678</v>
      </c>
      <c r="X33" s="11">
        <v>38.442552592059428</v>
      </c>
      <c r="Y33" s="11">
        <v>38.777766529872444</v>
      </c>
      <c r="Z33" s="11">
        <v>39.159479289098286</v>
      </c>
      <c r="AA33" s="11">
        <v>39.577997872171807</v>
      </c>
      <c r="AB33" s="11">
        <v>39.908485143992628</v>
      </c>
      <c r="AC33" s="11">
        <v>40.220762409986961</v>
      </c>
      <c r="AD33" s="11">
        <v>40.522956490706271</v>
      </c>
      <c r="AE33" s="11">
        <v>40.849804192366229</v>
      </c>
      <c r="AF33" s="11">
        <v>41.163855107340886</v>
      </c>
      <c r="AG33" s="11">
        <v>41.472452621021972</v>
      </c>
      <c r="AH33" s="11">
        <v>41.793913810762909</v>
      </c>
      <c r="AI33" s="11">
        <v>42.113969350822536</v>
      </c>
      <c r="AJ33" s="11">
        <v>42.456364343362715</v>
      </c>
      <c r="AK33" s="11">
        <v>42.800258532587073</v>
      </c>
      <c r="AL33" s="11">
        <v>43.134059401684709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10.081662368783753</v>
      </c>
      <c r="N34" s="11">
        <v>11.177761384981439</v>
      </c>
      <c r="O34" s="11">
        <v>11.048442007995366</v>
      </c>
      <c r="P34" s="11">
        <v>11.330800734391197</v>
      </c>
      <c r="Q34" s="11">
        <v>9.6882011010288807</v>
      </c>
      <c r="R34" s="11">
        <v>11.949061991474721</v>
      </c>
      <c r="S34" s="11">
        <v>12.231742381087148</v>
      </c>
      <c r="T34" s="11">
        <v>12.08464546010739</v>
      </c>
      <c r="U34" s="11">
        <v>11.073975109873961</v>
      </c>
      <c r="V34" s="11">
        <v>11.391664035312639</v>
      </c>
      <c r="W34" s="11">
        <v>10.39300379749103</v>
      </c>
      <c r="X34" s="11">
        <v>9.6289665155769768</v>
      </c>
      <c r="Y34" s="11">
        <v>9.6485375022652509</v>
      </c>
      <c r="Z34" s="11">
        <v>9.6807720023398218</v>
      </c>
      <c r="AA34" s="11">
        <v>9.7231508475995092</v>
      </c>
      <c r="AB34" s="11">
        <v>9.7449827943050007</v>
      </c>
      <c r="AC34" s="11">
        <v>9.7624105472408225</v>
      </c>
      <c r="AD34" s="11">
        <v>9.7746747398501181</v>
      </c>
      <c r="AE34" s="11">
        <v>9.7844290055350438</v>
      </c>
      <c r="AF34" s="11">
        <v>9.7896501276625862</v>
      </c>
      <c r="AG34" s="11">
        <v>9.7983923259028778</v>
      </c>
      <c r="AH34" s="11">
        <v>9.8087667630380881</v>
      </c>
      <c r="AI34" s="11">
        <v>9.8170870335330207</v>
      </c>
      <c r="AJ34" s="11">
        <v>9.822487751699768</v>
      </c>
      <c r="AK34" s="11">
        <v>9.8347475972239575</v>
      </c>
      <c r="AL34" s="11">
        <v>9.8509672395937073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0.75331327825084726</v>
      </c>
      <c r="N35" s="11">
        <v>0.5143267885626065</v>
      </c>
      <c r="O35" s="11">
        <v>0.53518223859169956</v>
      </c>
      <c r="P35" s="11">
        <v>0.46450185217124812</v>
      </c>
      <c r="Q35" s="11">
        <v>0.5384652705753572</v>
      </c>
      <c r="R35" s="11">
        <v>0.50568458347317136</v>
      </c>
      <c r="S35" s="11">
        <v>0.4231983618903426</v>
      </c>
      <c r="T35" s="11">
        <v>0.44017578733979817</v>
      </c>
      <c r="U35" s="11">
        <v>0.48060552968342629</v>
      </c>
      <c r="V35" s="11">
        <v>0.41977721911187682</v>
      </c>
      <c r="W35" s="11">
        <v>0.51288135313596994</v>
      </c>
      <c r="X35" s="11">
        <v>0.36725047698946545</v>
      </c>
      <c r="Y35" s="11">
        <v>0.37199693274052997</v>
      </c>
      <c r="Z35" s="11">
        <v>0.37707638143790706</v>
      </c>
      <c r="AA35" s="11">
        <v>0.38264565472475898</v>
      </c>
      <c r="AB35" s="11">
        <v>0.38824443706579403</v>
      </c>
      <c r="AC35" s="11">
        <v>0.39262600596982322</v>
      </c>
      <c r="AD35" s="11">
        <v>0.39679134912126063</v>
      </c>
      <c r="AE35" s="11">
        <v>0.40022304619381743</v>
      </c>
      <c r="AF35" s="11">
        <v>0.40546730831432187</v>
      </c>
      <c r="AG35" s="11">
        <v>0.40974273858107974</v>
      </c>
      <c r="AH35" s="11">
        <v>0.41398474712601346</v>
      </c>
      <c r="AI35" s="11">
        <v>0.41750392495000638</v>
      </c>
      <c r="AJ35" s="11">
        <v>0.42276040048499575</v>
      </c>
      <c r="AK35" s="11">
        <v>0.42636957443230161</v>
      </c>
      <c r="AL35" s="11">
        <v>0.43157632913802796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39.426960460863626</v>
      </c>
      <c r="N37" s="87">
        <f t="shared" ref="N37:AL37" si="19">SUM(N38:N39)</f>
        <v>40.903559065061145</v>
      </c>
      <c r="O37" s="87">
        <f t="shared" si="19"/>
        <v>44.149179204712865</v>
      </c>
      <c r="P37" s="87">
        <f t="shared" si="19"/>
        <v>43.687741540992803</v>
      </c>
      <c r="Q37" s="87">
        <f t="shared" si="19"/>
        <v>45.641843414588649</v>
      </c>
      <c r="R37" s="87">
        <f t="shared" si="19"/>
        <v>44.035888119336498</v>
      </c>
      <c r="S37" s="87">
        <f t="shared" si="19"/>
        <v>43.497515980421731</v>
      </c>
      <c r="T37" s="87">
        <f t="shared" si="19"/>
        <v>43.650131593157226</v>
      </c>
      <c r="U37" s="87">
        <f t="shared" si="19"/>
        <v>42.824324438255502</v>
      </c>
      <c r="V37" s="87">
        <f t="shared" si="19"/>
        <v>40.978767572101809</v>
      </c>
      <c r="W37" s="87">
        <f t="shared" si="19"/>
        <v>40.494466875590831</v>
      </c>
      <c r="X37" s="87">
        <f t="shared" si="19"/>
        <v>40.525017941042847</v>
      </c>
      <c r="Y37" s="87">
        <f t="shared" si="19"/>
        <v>40.706539227153378</v>
      </c>
      <c r="Z37" s="87">
        <f t="shared" si="19"/>
        <v>40.898834681710056</v>
      </c>
      <c r="AA37" s="87">
        <f t="shared" si="19"/>
        <v>41.096035404003459</v>
      </c>
      <c r="AB37" s="87">
        <f t="shared" si="19"/>
        <v>41.179394472258551</v>
      </c>
      <c r="AC37" s="87">
        <f t="shared" si="19"/>
        <v>41.220554559973145</v>
      </c>
      <c r="AD37" s="87">
        <f t="shared" si="19"/>
        <v>41.246509618829791</v>
      </c>
      <c r="AE37" s="87">
        <f t="shared" si="19"/>
        <v>41.280204416675218</v>
      </c>
      <c r="AF37" s="87">
        <f t="shared" si="19"/>
        <v>41.316754642423007</v>
      </c>
      <c r="AG37" s="87">
        <f t="shared" si="19"/>
        <v>41.363916514974605</v>
      </c>
      <c r="AH37" s="87">
        <f t="shared" si="19"/>
        <v>41.454303588898981</v>
      </c>
      <c r="AI37" s="87">
        <f t="shared" si="19"/>
        <v>41.531650188819022</v>
      </c>
      <c r="AJ37" s="87">
        <f t="shared" si="19"/>
        <v>41.613067962590378</v>
      </c>
      <c r="AK37" s="87">
        <f t="shared" si="19"/>
        <v>41.67295448025871</v>
      </c>
      <c r="AL37" s="87">
        <f t="shared" si="19"/>
        <v>41.707586579292126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31.408940265351788</v>
      </c>
      <c r="N38" s="11">
        <v>32.805453624881373</v>
      </c>
      <c r="O38" s="11">
        <v>35.569009366175386</v>
      </c>
      <c r="P38" s="11">
        <v>35.064521778028627</v>
      </c>
      <c r="Q38" s="11">
        <v>37.246461976940346</v>
      </c>
      <c r="R38" s="11">
        <v>34.804749473946991</v>
      </c>
      <c r="S38" s="11">
        <v>34.523982992650936</v>
      </c>
      <c r="T38" s="11">
        <v>34.000617747340442</v>
      </c>
      <c r="U38" s="11">
        <v>32.853194755875315</v>
      </c>
      <c r="V38" s="11">
        <v>31.457706683829862</v>
      </c>
      <c r="W38" s="11">
        <v>30.803748685893915</v>
      </c>
      <c r="X38" s="11">
        <v>30.136083898681566</v>
      </c>
      <c r="Y38" s="11">
        <v>30.122625000377042</v>
      </c>
      <c r="Z38" s="11">
        <v>30.135453656526543</v>
      </c>
      <c r="AA38" s="11">
        <v>30.157909328052746</v>
      </c>
      <c r="AB38" s="11">
        <v>30.094283266708715</v>
      </c>
      <c r="AC38" s="11">
        <v>29.99903721195794</v>
      </c>
      <c r="AD38" s="11">
        <v>29.886213868170493</v>
      </c>
      <c r="AE38" s="11">
        <v>29.773592512669264</v>
      </c>
      <c r="AF38" s="11">
        <v>29.660839594372618</v>
      </c>
      <c r="AG38" s="11">
        <v>29.552522862848217</v>
      </c>
      <c r="AH38" s="11">
        <v>29.4938963803375</v>
      </c>
      <c r="AI38" s="11">
        <v>29.423984415785771</v>
      </c>
      <c r="AJ38" s="11">
        <v>29.349205585079524</v>
      </c>
      <c r="AK38" s="11">
        <v>29.253227381340476</v>
      </c>
      <c r="AL38" s="11">
        <v>29.128013197440762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8.0180201955118395</v>
      </c>
      <c r="N39" s="11">
        <v>8.0981054401797703</v>
      </c>
      <c r="O39" s="11">
        <v>8.5801698385374774</v>
      </c>
      <c r="P39" s="11">
        <v>8.6232197629641778</v>
      </c>
      <c r="Q39" s="11">
        <v>8.3953814376483074</v>
      </c>
      <c r="R39" s="11">
        <v>9.231138645389505</v>
      </c>
      <c r="S39" s="11">
        <v>8.9735329877707954</v>
      </c>
      <c r="T39" s="11">
        <v>9.6495138458167808</v>
      </c>
      <c r="U39" s="11">
        <v>9.9711296823801874</v>
      </c>
      <c r="V39" s="11">
        <v>9.5210608882719487</v>
      </c>
      <c r="W39" s="11">
        <v>9.6907181896969146</v>
      </c>
      <c r="X39" s="11">
        <v>10.38893404236128</v>
      </c>
      <c r="Y39" s="11">
        <v>10.583914226776338</v>
      </c>
      <c r="Z39" s="11">
        <v>10.763381025183509</v>
      </c>
      <c r="AA39" s="11">
        <v>10.938126075950713</v>
      </c>
      <c r="AB39" s="11">
        <v>11.08511120554984</v>
      </c>
      <c r="AC39" s="11">
        <v>11.221517348015203</v>
      </c>
      <c r="AD39" s="11">
        <v>11.360295750659299</v>
      </c>
      <c r="AE39" s="11">
        <v>11.506611904005952</v>
      </c>
      <c r="AF39" s="11">
        <v>11.655915048050391</v>
      </c>
      <c r="AG39" s="11">
        <v>11.811393652126389</v>
      </c>
      <c r="AH39" s="11">
        <v>11.960407208561483</v>
      </c>
      <c r="AI39" s="11">
        <v>12.107665773033251</v>
      </c>
      <c r="AJ39" s="11">
        <v>12.263862377510858</v>
      </c>
      <c r="AK39" s="11">
        <v>12.419727098918232</v>
      </c>
      <c r="AL39" s="11">
        <v>12.579573381851366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43.11585276823385</v>
      </c>
      <c r="N41" s="87">
        <f t="shared" ref="N41" si="20">SUM(N42:N43)</f>
        <v>40.056716779050163</v>
      </c>
      <c r="O41" s="87">
        <f t="shared" ref="O41" si="21">SUM(O42:O43)</f>
        <v>43.55070440161407</v>
      </c>
      <c r="P41" s="87">
        <f t="shared" ref="P41" si="22">SUM(P42:P43)</f>
        <v>43.431500889631536</v>
      </c>
      <c r="Q41" s="87">
        <f t="shared" ref="Q41" si="23">SUM(Q42:Q43)</f>
        <v>43.782357002757578</v>
      </c>
      <c r="R41" s="87">
        <f t="shared" ref="R41" si="24">SUM(R42:R43)</f>
        <v>47.161683683456204</v>
      </c>
      <c r="S41" s="87">
        <f t="shared" ref="S41" si="25">SUM(S42:S43)</f>
        <v>48.828803430964172</v>
      </c>
      <c r="T41" s="87">
        <f t="shared" ref="T41" si="26">SUM(T42:T43)</f>
        <v>47.429629093409687</v>
      </c>
      <c r="U41" s="87">
        <f t="shared" ref="U41" si="27">SUM(U42:U43)</f>
        <v>48.733259055932152</v>
      </c>
      <c r="V41" s="87">
        <f t="shared" ref="V41" si="28">SUM(V42:V43)</f>
        <v>50.524034296524718</v>
      </c>
      <c r="W41" s="87">
        <f t="shared" ref="W41" si="29">SUM(W42:W43)</f>
        <v>44.144572202406238</v>
      </c>
      <c r="X41" s="87">
        <f t="shared" ref="X41" si="30">SUM(X42:X43)</f>
        <v>46.527171556762369</v>
      </c>
      <c r="Y41" s="87">
        <f t="shared" ref="Y41" si="31">SUM(Y42:Y43)</f>
        <v>46.553992255251146</v>
      </c>
      <c r="Z41" s="87">
        <f t="shared" ref="Z41" si="32">SUM(Z42:Z43)</f>
        <v>46.682821539970568</v>
      </c>
      <c r="AA41" s="87">
        <f t="shared" ref="AA41" si="33">SUM(AA42:AA43)</f>
        <v>46.794169156384044</v>
      </c>
      <c r="AB41" s="87">
        <f t="shared" ref="AB41" si="34">SUM(AB42:AB43)</f>
        <v>46.765091775166177</v>
      </c>
      <c r="AC41" s="87">
        <f t="shared" ref="AC41" si="35">SUM(AC42:AC43)</f>
        <v>46.731939919682738</v>
      </c>
      <c r="AD41" s="87">
        <f t="shared" ref="AD41" si="36">SUM(AD42:AD43)</f>
        <v>46.678173171006762</v>
      </c>
      <c r="AE41" s="87">
        <f t="shared" ref="AE41" si="37">SUM(AE42:AE43)</f>
        <v>46.612139808035735</v>
      </c>
      <c r="AF41" s="87">
        <f t="shared" ref="AF41" si="38">SUM(AF42:AF43)</f>
        <v>46.525776324138562</v>
      </c>
      <c r="AG41" s="87">
        <f t="shared" ref="AG41" si="39">SUM(AG42:AG43)</f>
        <v>46.460993775499574</v>
      </c>
      <c r="AH41" s="87">
        <f t="shared" ref="AH41" si="40">SUM(AH42:AH43)</f>
        <v>46.372118200201783</v>
      </c>
      <c r="AI41" s="87">
        <f t="shared" ref="AI41" si="41">SUM(AI42:AI43)</f>
        <v>46.299627188736565</v>
      </c>
      <c r="AJ41" s="87">
        <f t="shared" ref="AJ41" si="42">SUM(AJ42:AJ43)</f>
        <v>46.218639507258345</v>
      </c>
      <c r="AK41" s="87">
        <f t="shared" ref="AK41" si="43">SUM(AK42:AK43)</f>
        <v>46.105987070922964</v>
      </c>
      <c r="AL41" s="87">
        <f t="shared" ref="AL41" si="44">SUM(AL42:AL43)</f>
        <v>45.975487152676919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20.791510590383908</v>
      </c>
      <c r="N42" s="11">
        <v>19.172038322846323</v>
      </c>
      <c r="O42" s="11">
        <v>20.018895512453849</v>
      </c>
      <c r="P42" s="11">
        <v>21.666799602197749</v>
      </c>
      <c r="Q42" s="11">
        <v>21.776893871532994</v>
      </c>
      <c r="R42" s="11">
        <v>22.391983508485971</v>
      </c>
      <c r="S42" s="11">
        <v>22.40988712706439</v>
      </c>
      <c r="T42" s="11">
        <v>22.04016610472409</v>
      </c>
      <c r="U42" s="11">
        <v>23.116707378735359</v>
      </c>
      <c r="V42" s="11">
        <v>21.484666437018372</v>
      </c>
      <c r="W42" s="11">
        <v>18.522521456434383</v>
      </c>
      <c r="X42" s="11">
        <v>19.760521750585252</v>
      </c>
      <c r="Y42" s="11">
        <v>19.721594269411884</v>
      </c>
      <c r="Z42" s="11">
        <v>19.694212163339223</v>
      </c>
      <c r="AA42" s="11">
        <v>19.635836388416614</v>
      </c>
      <c r="AB42" s="11">
        <v>19.502468093907105</v>
      </c>
      <c r="AC42" s="11">
        <v>19.400667374566744</v>
      </c>
      <c r="AD42" s="11">
        <v>19.292493707428093</v>
      </c>
      <c r="AE42" s="11">
        <v>19.176709281999553</v>
      </c>
      <c r="AF42" s="11">
        <v>19.046269221700172</v>
      </c>
      <c r="AG42" s="11">
        <v>18.923509882784991</v>
      </c>
      <c r="AH42" s="11">
        <v>18.790235147181313</v>
      </c>
      <c r="AI42" s="11">
        <v>18.669897529045272</v>
      </c>
      <c r="AJ42" s="11">
        <v>18.544437635417093</v>
      </c>
      <c r="AK42" s="11">
        <v>18.392890957235817</v>
      </c>
      <c r="AL42" s="11">
        <v>18.227597247765392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22.324342177849942</v>
      </c>
      <c r="N43" s="11">
        <v>20.884678456203844</v>
      </c>
      <c r="O43" s="11">
        <v>23.531808889160224</v>
      </c>
      <c r="P43" s="11">
        <v>21.764701287433791</v>
      </c>
      <c r="Q43" s="11">
        <v>22.005463131224587</v>
      </c>
      <c r="R43" s="11">
        <v>24.769700174970229</v>
      </c>
      <c r="S43" s="11">
        <v>26.418916303899785</v>
      </c>
      <c r="T43" s="11">
        <v>25.389462988685594</v>
      </c>
      <c r="U43" s="11">
        <v>25.616551677196796</v>
      </c>
      <c r="V43" s="11">
        <v>29.039367859506346</v>
      </c>
      <c r="W43" s="11">
        <v>25.622050745971858</v>
      </c>
      <c r="X43" s="11">
        <v>26.766649806177121</v>
      </c>
      <c r="Y43" s="11">
        <v>26.832397985839265</v>
      </c>
      <c r="Z43" s="11">
        <v>26.988609376631345</v>
      </c>
      <c r="AA43" s="11">
        <v>27.158332767967433</v>
      </c>
      <c r="AB43" s="11">
        <v>27.262623681259072</v>
      </c>
      <c r="AC43" s="11">
        <v>27.331272545115993</v>
      </c>
      <c r="AD43" s="11">
        <v>27.385679463578668</v>
      </c>
      <c r="AE43" s="11">
        <v>27.435430526036182</v>
      </c>
      <c r="AF43" s="11">
        <v>27.479507102438394</v>
      </c>
      <c r="AG43" s="11">
        <v>27.537483892714583</v>
      </c>
      <c r="AH43" s="11">
        <v>27.581883053020466</v>
      </c>
      <c r="AI43" s="11">
        <v>27.629729659691293</v>
      </c>
      <c r="AJ43" s="11">
        <v>27.674201871841248</v>
      </c>
      <c r="AK43" s="11">
        <v>27.713096113687143</v>
      </c>
      <c r="AL43" s="11">
        <v>27.747889904911531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59.864826622971343</v>
      </c>
      <c r="N45" s="87">
        <f t="shared" ref="N45" si="45">SUM(N46:N47)</f>
        <v>56.572054757933884</v>
      </c>
      <c r="O45" s="87">
        <f t="shared" ref="O45" si="46">SUM(O46:O47)</f>
        <v>59.271764080068216</v>
      </c>
      <c r="P45" s="87">
        <f t="shared" ref="P45" si="47">SUM(P46:P47)</f>
        <v>58.000932888750739</v>
      </c>
      <c r="Q45" s="87">
        <f t="shared" ref="Q45" si="48">SUM(Q46:Q47)</f>
        <v>59.978612535468557</v>
      </c>
      <c r="R45" s="87">
        <f t="shared" ref="R45" si="49">SUM(R46:R47)</f>
        <v>63.617977562903718</v>
      </c>
      <c r="S45" s="87">
        <f t="shared" ref="S45" si="50">SUM(S46:S47)</f>
        <v>62.899892386262714</v>
      </c>
      <c r="T45" s="87">
        <f t="shared" ref="T45" si="51">SUM(T46:T47)</f>
        <v>59.660909068522045</v>
      </c>
      <c r="U45" s="87">
        <f t="shared" ref="U45" si="52">SUM(U46:U47)</f>
        <v>60.544088275363215</v>
      </c>
      <c r="V45" s="87">
        <f t="shared" ref="V45" si="53">SUM(V46:V47)</f>
        <v>59.542367524618143</v>
      </c>
      <c r="W45" s="87">
        <f t="shared" ref="W45" si="54">SUM(W46:W47)</f>
        <v>53.109469378182339</v>
      </c>
      <c r="X45" s="87">
        <f t="shared" ref="X45" si="55">SUM(X46:X47)</f>
        <v>56.025303227280055</v>
      </c>
      <c r="Y45" s="87">
        <f t="shared" ref="Y45" si="56">SUM(Y46:Y47)</f>
        <v>56.131993157319833</v>
      </c>
      <c r="Z45" s="87">
        <f t="shared" ref="Z45" si="57">SUM(Z46:Z47)</f>
        <v>56.108762788868674</v>
      </c>
      <c r="AA45" s="87">
        <f t="shared" ref="AA45" si="58">SUM(AA46:AA47)</f>
        <v>56.080587751351814</v>
      </c>
      <c r="AB45" s="87">
        <f t="shared" ref="AB45" si="59">SUM(AB46:AB47)</f>
        <v>56.063312379501554</v>
      </c>
      <c r="AC45" s="87">
        <f t="shared" ref="AC45" si="60">SUM(AC46:AC47)</f>
        <v>55.964278125289717</v>
      </c>
      <c r="AD45" s="87">
        <f t="shared" ref="AD45" si="61">SUM(AD46:AD47)</f>
        <v>55.778331184103394</v>
      </c>
      <c r="AE45" s="87">
        <f t="shared" ref="AE45" si="62">SUM(AE46:AE47)</f>
        <v>55.61452879212716</v>
      </c>
      <c r="AF45" s="87">
        <f t="shared" ref="AF45" si="63">SUM(AF46:AF47)</f>
        <v>55.461815394971538</v>
      </c>
      <c r="AG45" s="87">
        <f t="shared" ref="AG45" si="64">SUM(AG46:AG47)</f>
        <v>55.335449511324747</v>
      </c>
      <c r="AH45" s="87">
        <f t="shared" ref="AH45" si="65">SUM(AH46:AH47)</f>
        <v>55.177106609859621</v>
      </c>
      <c r="AI45" s="87">
        <f t="shared" ref="AI45" si="66">SUM(AI46:AI47)</f>
        <v>55.0524509246018</v>
      </c>
      <c r="AJ45" s="87">
        <f t="shared" ref="AJ45" si="67">SUM(AJ46:AJ47)</f>
        <v>54.935518637676509</v>
      </c>
      <c r="AK45" s="87">
        <f t="shared" ref="AK45" si="68">SUM(AK46:AK47)</f>
        <v>54.822673188730136</v>
      </c>
      <c r="AL45" s="87">
        <f t="shared" ref="AL45" si="69">SUM(AL46:AL47)</f>
        <v>54.722080711270294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10.620804141041203</v>
      </c>
      <c r="N46" s="11">
        <v>9.9506997839208839</v>
      </c>
      <c r="O46" s="11">
        <v>10.247691247596038</v>
      </c>
      <c r="P46" s="11">
        <v>10.746289370645332</v>
      </c>
      <c r="Q46" s="11">
        <v>11.301028002456176</v>
      </c>
      <c r="R46" s="11">
        <v>12.288763506461326</v>
      </c>
      <c r="S46" s="11">
        <v>12.433429390070174</v>
      </c>
      <c r="T46" s="11">
        <v>10.877115981528419</v>
      </c>
      <c r="U46" s="11">
        <v>11.614112210395966</v>
      </c>
      <c r="V46" s="11">
        <v>11.065126090932619</v>
      </c>
      <c r="W46" s="11">
        <v>9.5556675296788178</v>
      </c>
      <c r="X46" s="11">
        <v>15.78916686962166</v>
      </c>
      <c r="Y46" s="11">
        <v>15.981943132052679</v>
      </c>
      <c r="Z46" s="11">
        <v>16.229599447633625</v>
      </c>
      <c r="AA46" s="11">
        <v>16.484555085389392</v>
      </c>
      <c r="AB46" s="11">
        <v>16.716811184484261</v>
      </c>
      <c r="AC46" s="11">
        <v>16.927794111070924</v>
      </c>
      <c r="AD46" s="11">
        <v>17.119333380582489</v>
      </c>
      <c r="AE46" s="11">
        <v>17.300989245092278</v>
      </c>
      <c r="AF46" s="11">
        <v>17.47372775025951</v>
      </c>
      <c r="AG46" s="11">
        <v>17.646409997130043</v>
      </c>
      <c r="AH46" s="11">
        <v>17.808235825999088</v>
      </c>
      <c r="AI46" s="11">
        <v>17.990256014061021</v>
      </c>
      <c r="AJ46" s="11">
        <v>18.186287150965569</v>
      </c>
      <c r="AK46" s="11">
        <v>18.395819120212089</v>
      </c>
      <c r="AL46" s="11">
        <v>18.604900835580825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49.244022481930138</v>
      </c>
      <c r="N47" s="11">
        <v>46.621354974013002</v>
      </c>
      <c r="O47" s="11">
        <v>49.024072832472179</v>
      </c>
      <c r="P47" s="11">
        <v>47.254643518105404</v>
      </c>
      <c r="Q47" s="11">
        <v>48.677584533012379</v>
      </c>
      <c r="R47" s="11">
        <v>51.329214056442389</v>
      </c>
      <c r="S47" s="11">
        <v>50.46646299619254</v>
      </c>
      <c r="T47" s="11">
        <v>48.783793086993626</v>
      </c>
      <c r="U47" s="11">
        <v>48.929976064967249</v>
      </c>
      <c r="V47" s="11">
        <v>48.477241433685528</v>
      </c>
      <c r="W47" s="11">
        <v>43.553801848503518</v>
      </c>
      <c r="X47" s="11">
        <v>40.236136357658395</v>
      </c>
      <c r="Y47" s="11">
        <v>40.150050025267156</v>
      </c>
      <c r="Z47" s="11">
        <v>39.879163341235049</v>
      </c>
      <c r="AA47" s="11">
        <v>39.596032665962426</v>
      </c>
      <c r="AB47" s="11">
        <v>39.346501195017296</v>
      </c>
      <c r="AC47" s="11">
        <v>39.036484014218793</v>
      </c>
      <c r="AD47" s="11">
        <v>38.658997803520904</v>
      </c>
      <c r="AE47" s="11">
        <v>38.313539547034878</v>
      </c>
      <c r="AF47" s="11">
        <v>37.988087644712031</v>
      </c>
      <c r="AG47" s="11">
        <v>37.689039514194704</v>
      </c>
      <c r="AH47" s="11">
        <v>37.368870783860537</v>
      </c>
      <c r="AI47" s="11">
        <v>37.062194910540782</v>
      </c>
      <c r="AJ47" s="11">
        <v>36.74923148671094</v>
      </c>
      <c r="AK47" s="11">
        <v>36.426854068518047</v>
      </c>
      <c r="AL47" s="11">
        <v>36.117179875689473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493.96500000000003</v>
      </c>
      <c r="N49" s="87">
        <f t="shared" si="70"/>
        <v>481.4409999999998</v>
      </c>
      <c r="O49" s="87">
        <f t="shared" si="70"/>
        <v>501.42600000000004</v>
      </c>
      <c r="P49" s="87">
        <f t="shared" si="70"/>
        <v>504.87200000000001</v>
      </c>
      <c r="Q49" s="87">
        <f t="shared" si="70"/>
        <v>507.33500000000038</v>
      </c>
      <c r="R49" s="87">
        <f t="shared" si="70"/>
        <v>526.58100000000013</v>
      </c>
      <c r="S49" s="87">
        <f t="shared" si="70"/>
        <v>534.29300000000001</v>
      </c>
      <c r="T49" s="87">
        <f t="shared" si="70"/>
        <v>529.66</v>
      </c>
      <c r="U49" s="87">
        <f t="shared" si="70"/>
        <v>547.49499999999989</v>
      </c>
      <c r="V49" s="87">
        <f t="shared" si="70"/>
        <v>543.274</v>
      </c>
      <c r="W49" s="87">
        <f t="shared" si="70"/>
        <v>528.02700000000016</v>
      </c>
      <c r="X49" s="87">
        <f t="shared" si="70"/>
        <v>533.43499999999995</v>
      </c>
      <c r="Y49" s="87">
        <f t="shared" si="70"/>
        <v>536.24000000000024</v>
      </c>
      <c r="Z49" s="87">
        <f t="shared" si="70"/>
        <v>539.62100000000032</v>
      </c>
      <c r="AA49" s="87">
        <f t="shared" si="70"/>
        <v>543.35300000000018</v>
      </c>
      <c r="AB49" s="87">
        <f t="shared" si="70"/>
        <v>545.971</v>
      </c>
      <c r="AC49" s="87">
        <f t="shared" si="70"/>
        <v>548.11299999999972</v>
      </c>
      <c r="AD49" s="87">
        <f t="shared" si="70"/>
        <v>549.96699999999987</v>
      </c>
      <c r="AE49" s="87">
        <f t="shared" ref="AE49:AL49" si="71">SUM(AE5,AE9,AE15,AE22,AE26,AE32,AE37,AE41,AE45)</f>
        <v>551.82799999999986</v>
      </c>
      <c r="AF49" s="87">
        <f t="shared" si="71"/>
        <v>553.66900000000021</v>
      </c>
      <c r="AG49" s="87">
        <f t="shared" si="71"/>
        <v>555.74900000000036</v>
      </c>
      <c r="AH49" s="87">
        <f t="shared" si="71"/>
        <v>557.75900000000024</v>
      </c>
      <c r="AI49" s="87">
        <f t="shared" si="71"/>
        <v>559.77900000000022</v>
      </c>
      <c r="AJ49" s="87">
        <f t="shared" si="71"/>
        <v>561.83199999999954</v>
      </c>
      <c r="AK49" s="87">
        <f t="shared" si="71"/>
        <v>563.85900000000026</v>
      </c>
      <c r="AL49" s="87">
        <f t="shared" si="71"/>
        <v>565.89699999999971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7.3582576543243419E-2</v>
      </c>
      <c r="N52" s="337">
        <f t="shared" si="73"/>
        <v>8.0493165457214841E-2</v>
      </c>
      <c r="O52" s="337">
        <f t="shared" si="73"/>
        <v>8.1516200126862379E-2</v>
      </c>
      <c r="P52" s="337">
        <f t="shared" si="73"/>
        <v>8.4403422292713179E-2</v>
      </c>
      <c r="Q52" s="337">
        <f t="shared" si="73"/>
        <v>8.3265355446894562E-2</v>
      </c>
      <c r="R52" s="337">
        <f t="shared" si="73"/>
        <v>8.4491033891428285E-2</v>
      </c>
      <c r="S52" s="337">
        <f t="shared" si="73"/>
        <v>8.6384164001970687E-2</v>
      </c>
      <c r="T52" s="337">
        <f t="shared" si="73"/>
        <v>8.9201172589793709E-2</v>
      </c>
      <c r="U52" s="337">
        <f t="shared" si="73"/>
        <v>9.0396805434822994E-2</v>
      </c>
      <c r="V52" s="337">
        <f t="shared" si="73"/>
        <v>9.2033564245466382E-2</v>
      </c>
      <c r="W52" s="337">
        <f t="shared" si="73"/>
        <v>9.7592350006078493E-2</v>
      </c>
      <c r="X52" s="337">
        <f t="shared" si="73"/>
        <v>8.7368401563097789E-2</v>
      </c>
      <c r="Y52" s="337">
        <f t="shared" si="73"/>
        <v>8.7931050107478884E-2</v>
      </c>
      <c r="Z52" s="337">
        <f t="shared" si="73"/>
        <v>8.8482650120312409E-2</v>
      </c>
      <c r="AA52" s="337">
        <f t="shared" si="73"/>
        <v>8.9045129192476924E-2</v>
      </c>
      <c r="AB52" s="337">
        <f t="shared" si="73"/>
        <v>8.9635789894560502E-2</v>
      </c>
      <c r="AC52" s="337">
        <f t="shared" si="73"/>
        <v>9.0217551180280506E-2</v>
      </c>
      <c r="AD52" s="337">
        <f t="shared" si="73"/>
        <v>9.081896578616587E-2</v>
      </c>
      <c r="AE52" s="337">
        <f t="shared" ref="AE52:AL52" si="74">AE5/AE$49</f>
        <v>9.1442480272895435E-2</v>
      </c>
      <c r="AF52" s="337">
        <f t="shared" si="74"/>
        <v>9.2083482065777364E-2</v>
      </c>
      <c r="AG52" s="337">
        <f t="shared" si="74"/>
        <v>9.2749890644653499E-2</v>
      </c>
      <c r="AH52" s="337">
        <f t="shared" si="74"/>
        <v>9.3405117259063072E-2</v>
      </c>
      <c r="AI52" s="337">
        <f t="shared" si="74"/>
        <v>9.4052863977519316E-2</v>
      </c>
      <c r="AJ52" s="337">
        <f t="shared" si="74"/>
        <v>9.4722635764889457E-2</v>
      </c>
      <c r="AK52" s="337">
        <f t="shared" si="74"/>
        <v>9.5421299643289451E-2</v>
      </c>
      <c r="AL52" s="337">
        <f t="shared" si="74"/>
        <v>9.6140928635476575E-2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5.1363888927658363E-2</v>
      </c>
      <c r="N53" s="336">
        <f t="shared" si="75"/>
        <v>5.6018801005239947E-2</v>
      </c>
      <c r="O53" s="336">
        <f t="shared" si="75"/>
        <v>5.6495650323927046E-2</v>
      </c>
      <c r="P53" s="336">
        <f t="shared" si="75"/>
        <v>5.8533936201558896E-2</v>
      </c>
      <c r="Q53" s="336">
        <f t="shared" si="75"/>
        <v>5.5247299258568257E-2</v>
      </c>
      <c r="R53" s="336">
        <f t="shared" si="75"/>
        <v>5.7932185138706974E-2</v>
      </c>
      <c r="S53" s="336">
        <f t="shared" si="75"/>
        <v>6.1753173590182606E-2</v>
      </c>
      <c r="T53" s="336">
        <f t="shared" si="75"/>
        <v>6.2595678725589285E-2</v>
      </c>
      <c r="U53" s="336">
        <f t="shared" si="75"/>
        <v>6.4607205052514813E-2</v>
      </c>
      <c r="V53" s="336">
        <f t="shared" si="75"/>
        <v>6.582052429584645E-2</v>
      </c>
      <c r="W53" s="336">
        <f t="shared" si="75"/>
        <v>6.9542511311666513E-2</v>
      </c>
      <c r="X53" s="336">
        <f t="shared" si="75"/>
        <v>6.0147383345989368E-2</v>
      </c>
      <c r="Y53" s="336">
        <f t="shared" si="75"/>
        <v>6.0408957555055542E-2</v>
      </c>
      <c r="Z53" s="336">
        <f t="shared" si="75"/>
        <v>6.0727044448080594E-2</v>
      </c>
      <c r="AA53" s="336">
        <f t="shared" si="75"/>
        <v>6.1061177143024344E-2</v>
      </c>
      <c r="AB53" s="336">
        <f t="shared" si="75"/>
        <v>6.1373763506197387E-2</v>
      </c>
      <c r="AC53" s="336">
        <f t="shared" si="75"/>
        <v>6.1697932109526919E-2</v>
      </c>
      <c r="AD53" s="336">
        <f t="shared" si="75"/>
        <v>6.2045923401990673E-2</v>
      </c>
      <c r="AE53" s="336">
        <f t="shared" ref="AE53:AL53" si="76">AE6/AE$49</f>
        <v>6.2412338108864235E-2</v>
      </c>
      <c r="AF53" s="336">
        <f t="shared" si="76"/>
        <v>6.2772489986837279E-2</v>
      </c>
      <c r="AG53" s="336">
        <f t="shared" si="76"/>
        <v>6.3151071047987575E-2</v>
      </c>
      <c r="AH53" s="336">
        <f t="shared" si="76"/>
        <v>6.3517666970108771E-2</v>
      </c>
      <c r="AI53" s="336">
        <f t="shared" si="76"/>
        <v>6.3885837201619264E-2</v>
      </c>
      <c r="AJ53" s="336">
        <f t="shared" si="76"/>
        <v>6.4265012411867661E-2</v>
      </c>
      <c r="AK53" s="336">
        <f t="shared" si="76"/>
        <v>6.4642739646582195E-2</v>
      </c>
      <c r="AL53" s="336">
        <f t="shared" si="76"/>
        <v>6.50371800528491E-2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2.2218687615585042E-2</v>
      </c>
      <c r="N54" s="336">
        <f t="shared" si="77"/>
        <v>2.4474364451974897E-2</v>
      </c>
      <c r="O54" s="336">
        <f t="shared" si="77"/>
        <v>2.5020549802935332E-2</v>
      </c>
      <c r="P54" s="336">
        <f t="shared" si="77"/>
        <v>2.5869486091154269E-2</v>
      </c>
      <c r="Q54" s="336">
        <f t="shared" si="77"/>
        <v>2.8018056188326312E-2</v>
      </c>
      <c r="R54" s="336">
        <f t="shared" si="77"/>
        <v>2.6558848752721308E-2</v>
      </c>
      <c r="S54" s="336">
        <f t="shared" si="77"/>
        <v>2.4630990411788088E-2</v>
      </c>
      <c r="T54" s="336">
        <f t="shared" si="77"/>
        <v>2.6605493864204414E-2</v>
      </c>
      <c r="U54" s="336">
        <f t="shared" si="77"/>
        <v>2.5789600382308188E-2</v>
      </c>
      <c r="V54" s="336">
        <f t="shared" si="77"/>
        <v>2.6213039949619914E-2</v>
      </c>
      <c r="W54" s="336">
        <f t="shared" si="77"/>
        <v>2.8049838694411987E-2</v>
      </c>
      <c r="X54" s="336">
        <f t="shared" si="77"/>
        <v>2.7221018217108425E-2</v>
      </c>
      <c r="Y54" s="336">
        <f t="shared" si="77"/>
        <v>2.7522092552423345E-2</v>
      </c>
      <c r="Z54" s="336">
        <f t="shared" si="77"/>
        <v>2.7755605672231832E-2</v>
      </c>
      <c r="AA54" s="336">
        <f t="shared" si="77"/>
        <v>2.7983952049452577E-2</v>
      </c>
      <c r="AB54" s="336">
        <f t="shared" si="77"/>
        <v>2.8262026388363119E-2</v>
      </c>
      <c r="AC54" s="336">
        <f t="shared" si="77"/>
        <v>2.851961907075359E-2</v>
      </c>
      <c r="AD54" s="336">
        <f t="shared" si="77"/>
        <v>2.8773042384175194E-2</v>
      </c>
      <c r="AE54" s="336">
        <f t="shared" ref="AE54:AL54" si="78">AE7/AE$49</f>
        <v>2.9030142164031197E-2</v>
      </c>
      <c r="AF54" s="336">
        <f t="shared" si="78"/>
        <v>2.9310992078940088E-2</v>
      </c>
      <c r="AG54" s="336">
        <f t="shared" si="78"/>
        <v>2.9598819596665913E-2</v>
      </c>
      <c r="AH54" s="336">
        <f t="shared" si="78"/>
        <v>2.9887450288954318E-2</v>
      </c>
      <c r="AI54" s="336">
        <f t="shared" si="78"/>
        <v>3.0167026775900059E-2</v>
      </c>
      <c r="AJ54" s="336">
        <f t="shared" si="78"/>
        <v>3.0457623353021782E-2</v>
      </c>
      <c r="AK54" s="336">
        <f t="shared" si="78"/>
        <v>3.0778559996707235E-2</v>
      </c>
      <c r="AL54" s="336">
        <f t="shared" si="78"/>
        <v>3.1103748582627481E-2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0.17574086461232397</v>
      </c>
      <c r="N56" s="337">
        <f t="shared" si="79"/>
        <v>0.17718954286926725</v>
      </c>
      <c r="O56" s="337">
        <f t="shared" si="79"/>
        <v>0.1727451800748615</v>
      </c>
      <c r="P56" s="337">
        <f t="shared" si="79"/>
        <v>0.17598695644251663</v>
      </c>
      <c r="Q56" s="337">
        <f t="shared" si="79"/>
        <v>0.17386674503234689</v>
      </c>
      <c r="R56" s="337">
        <f t="shared" si="79"/>
        <v>0.16926579484644633</v>
      </c>
      <c r="S56" s="337">
        <f t="shared" si="79"/>
        <v>0.1802428729444068</v>
      </c>
      <c r="T56" s="337">
        <f t="shared" si="79"/>
        <v>0.17871655661461419</v>
      </c>
      <c r="U56" s="337">
        <f t="shared" si="79"/>
        <v>0.18535176197651412</v>
      </c>
      <c r="V56" s="337">
        <f t="shared" si="79"/>
        <v>0.18836955703026162</v>
      </c>
      <c r="W56" s="337">
        <f t="shared" si="79"/>
        <v>0.20329666804144325</v>
      </c>
      <c r="X56" s="337">
        <f t="shared" si="79"/>
        <v>0.20522871816114266</v>
      </c>
      <c r="Y56" s="337">
        <f t="shared" si="79"/>
        <v>0.20635656398828978</v>
      </c>
      <c r="Z56" s="337">
        <f t="shared" si="79"/>
        <v>0.20779899902150806</v>
      </c>
      <c r="AA56" s="337">
        <f t="shared" si="79"/>
        <v>0.20928826244853038</v>
      </c>
      <c r="AB56" s="337">
        <f t="shared" si="79"/>
        <v>0.21072750582787797</v>
      </c>
      <c r="AC56" s="337">
        <f t="shared" si="79"/>
        <v>0.21222807024837981</v>
      </c>
      <c r="AD56" s="337">
        <f t="shared" si="79"/>
        <v>0.21376336112296943</v>
      </c>
      <c r="AE56" s="337">
        <f t="shared" ref="AE56:AL56" si="80">AE9/AE$49</f>
        <v>0.21522534885331193</v>
      </c>
      <c r="AF56" s="337">
        <f t="shared" si="80"/>
        <v>0.21672127187257831</v>
      </c>
      <c r="AG56" s="337">
        <f t="shared" si="80"/>
        <v>0.2182352979706155</v>
      </c>
      <c r="AH56" s="337">
        <f t="shared" si="80"/>
        <v>0.2197655659437803</v>
      </c>
      <c r="AI56" s="337">
        <f t="shared" si="80"/>
        <v>0.22124484286020252</v>
      </c>
      <c r="AJ56" s="337">
        <f t="shared" si="80"/>
        <v>0.22273598316389839</v>
      </c>
      <c r="AK56" s="337">
        <f t="shared" si="80"/>
        <v>0.22421792302786173</v>
      </c>
      <c r="AL56" s="337">
        <f t="shared" si="80"/>
        <v>0.22562526299843846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4.6595079051894049E-2</v>
      </c>
      <c r="N57" s="336">
        <f t="shared" si="81"/>
        <v>4.4093200715526942E-2</v>
      </c>
      <c r="O57" s="336">
        <f t="shared" si="81"/>
        <v>4.3464401487877113E-2</v>
      </c>
      <c r="P57" s="336">
        <f t="shared" si="81"/>
        <v>4.5157199516518517E-2</v>
      </c>
      <c r="Q57" s="336">
        <f t="shared" si="81"/>
        <v>4.5387450894817105E-2</v>
      </c>
      <c r="R57" s="336">
        <f t="shared" si="81"/>
        <v>4.6976799945079376E-2</v>
      </c>
      <c r="S57" s="336">
        <f t="shared" si="81"/>
        <v>4.8872014032913212E-2</v>
      </c>
      <c r="T57" s="336">
        <f t="shared" si="81"/>
        <v>4.7520633787729499E-2</v>
      </c>
      <c r="U57" s="336">
        <f t="shared" si="81"/>
        <v>5.289134419030421E-2</v>
      </c>
      <c r="V57" s="336">
        <f t="shared" si="81"/>
        <v>5.2862530956473204E-2</v>
      </c>
      <c r="W57" s="336">
        <f t="shared" si="81"/>
        <v>5.7323025974980429E-2</v>
      </c>
      <c r="X57" s="336">
        <f t="shared" si="81"/>
        <v>6.504354177594189E-2</v>
      </c>
      <c r="Y57" s="336">
        <f t="shared" si="81"/>
        <v>6.5688633010973871E-2</v>
      </c>
      <c r="Z57" s="336">
        <f t="shared" si="81"/>
        <v>6.6468384520702015E-2</v>
      </c>
      <c r="AA57" s="336">
        <f t="shared" si="81"/>
        <v>6.72030214232964E-2</v>
      </c>
      <c r="AB57" s="336">
        <f t="shared" si="81"/>
        <v>6.7899305821279607E-2</v>
      </c>
      <c r="AC57" s="336">
        <f t="shared" si="81"/>
        <v>6.8564708977821062E-2</v>
      </c>
      <c r="AD57" s="336">
        <f t="shared" si="81"/>
        <v>6.9212697900371115E-2</v>
      </c>
      <c r="AE57" s="336">
        <f t="shared" ref="AE57:AL57" si="82">AE10/AE$49</f>
        <v>6.9845690961821041E-2</v>
      </c>
      <c r="AF57" s="336">
        <f t="shared" si="82"/>
        <v>7.0494626164275875E-2</v>
      </c>
      <c r="AG57" s="336">
        <f t="shared" si="82"/>
        <v>7.1178677359309328E-2</v>
      </c>
      <c r="AH57" s="336">
        <f t="shared" si="82"/>
        <v>7.1853386495141447E-2</v>
      </c>
      <c r="AI57" s="336">
        <f t="shared" si="82"/>
        <v>7.2527321709707562E-2</v>
      </c>
      <c r="AJ57" s="336">
        <f t="shared" si="82"/>
        <v>7.3190565834562862E-2</v>
      </c>
      <c r="AK57" s="336">
        <f t="shared" si="82"/>
        <v>7.3866062882163519E-2</v>
      </c>
      <c r="AL57" s="336">
        <f t="shared" si="82"/>
        <v>7.4531812298161942E-2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Stoke-on-Trent and Staffordshire</v>
      </c>
      <c r="L58" s="232" t="str">
        <f>'Occ T3'!A13</f>
        <v>22 Health professionals</v>
      </c>
      <c r="M58" s="336">
        <f t="shared" ref="M58:AD58" si="83">M11/M$49</f>
        <v>4.1687638327037327E-2</v>
      </c>
      <c r="N58" s="336">
        <f t="shared" si="83"/>
        <v>4.4604599930581704E-2</v>
      </c>
      <c r="O58" s="336">
        <f t="shared" si="83"/>
        <v>4.416732227113096E-2</v>
      </c>
      <c r="P58" s="336">
        <f t="shared" si="83"/>
        <v>4.4393481059173776E-2</v>
      </c>
      <c r="Q58" s="336">
        <f t="shared" si="83"/>
        <v>4.6376739364732328E-2</v>
      </c>
      <c r="R58" s="336">
        <f t="shared" si="83"/>
        <v>4.2559728191477277E-2</v>
      </c>
      <c r="S58" s="336">
        <f t="shared" si="83"/>
        <v>4.6883323522898521E-2</v>
      </c>
      <c r="T58" s="336">
        <f t="shared" si="83"/>
        <v>4.9081337404180039E-2</v>
      </c>
      <c r="U58" s="336">
        <f t="shared" si="83"/>
        <v>4.7164024198948551E-2</v>
      </c>
      <c r="V58" s="336">
        <f t="shared" si="83"/>
        <v>4.8763635152749757E-2</v>
      </c>
      <c r="W58" s="336">
        <f t="shared" si="83"/>
        <v>4.9501244294216873E-2</v>
      </c>
      <c r="X58" s="336">
        <f t="shared" si="83"/>
        <v>4.6429164871021542E-2</v>
      </c>
      <c r="Y58" s="336">
        <f t="shared" si="83"/>
        <v>4.6569292753517295E-2</v>
      </c>
      <c r="Z58" s="336">
        <f t="shared" si="83"/>
        <v>4.6707219025400641E-2</v>
      </c>
      <c r="AA58" s="336">
        <f t="shared" si="83"/>
        <v>4.6882889129224552E-2</v>
      </c>
      <c r="AB58" s="336">
        <f t="shared" si="83"/>
        <v>4.705712246608805E-2</v>
      </c>
      <c r="AC58" s="336">
        <f t="shared" si="83"/>
        <v>4.7246027528018313E-2</v>
      </c>
      <c r="AD58" s="336">
        <f t="shared" si="83"/>
        <v>4.7439897974222933E-2</v>
      </c>
      <c r="AE58" s="336">
        <f t="shared" ref="AE58:AL58" si="84">AE11/AE$49</f>
        <v>4.7559932938118298E-2</v>
      </c>
      <c r="AF58" s="336">
        <f t="shared" si="84"/>
        <v>4.7734328776327939E-2</v>
      </c>
      <c r="AG58" s="336">
        <f t="shared" si="84"/>
        <v>4.7882935696709115E-2</v>
      </c>
      <c r="AH58" s="336">
        <f t="shared" si="84"/>
        <v>4.8043448785310895E-2</v>
      </c>
      <c r="AI58" s="336">
        <f t="shared" si="84"/>
        <v>4.8198986046163551E-2</v>
      </c>
      <c r="AJ58" s="336">
        <f t="shared" si="84"/>
        <v>4.8356872509918672E-2</v>
      </c>
      <c r="AK58" s="336">
        <f t="shared" si="84"/>
        <v>4.8507196271796081E-2</v>
      </c>
      <c r="AL58" s="336">
        <f t="shared" si="84"/>
        <v>4.862578745195336E-2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3.8440564608961593E-2</v>
      </c>
      <c r="N59" s="336">
        <f t="shared" si="85"/>
        <v>4.1653477844659753E-2</v>
      </c>
      <c r="O59" s="336">
        <f t="shared" si="85"/>
        <v>4.0809826512869483E-2</v>
      </c>
      <c r="P59" s="336">
        <f t="shared" si="85"/>
        <v>3.885517021139643E-2</v>
      </c>
      <c r="Q59" s="336">
        <f t="shared" si="85"/>
        <v>3.6100136344024987E-2</v>
      </c>
      <c r="R59" s="336">
        <f t="shared" si="85"/>
        <v>3.4618856951176565E-2</v>
      </c>
      <c r="S59" s="336">
        <f t="shared" si="85"/>
        <v>3.6072925748503515E-2</v>
      </c>
      <c r="T59" s="336">
        <f t="shared" si="85"/>
        <v>3.3318566788276098E-2</v>
      </c>
      <c r="U59" s="336">
        <f t="shared" si="85"/>
        <v>3.3613633549155239E-2</v>
      </c>
      <c r="V59" s="336">
        <f t="shared" si="85"/>
        <v>3.5374645166567284E-2</v>
      </c>
      <c r="W59" s="336">
        <f t="shared" si="85"/>
        <v>3.8480565111513425E-2</v>
      </c>
      <c r="X59" s="336">
        <f t="shared" si="85"/>
        <v>3.6264191455360001E-2</v>
      </c>
      <c r="Y59" s="336">
        <f t="shared" si="85"/>
        <v>3.6342538986612841E-2</v>
      </c>
      <c r="Z59" s="336">
        <f t="shared" si="85"/>
        <v>3.647775230711324E-2</v>
      </c>
      <c r="AA59" s="336">
        <f t="shared" si="85"/>
        <v>3.6622862782209477E-2</v>
      </c>
      <c r="AB59" s="336">
        <f t="shared" si="85"/>
        <v>3.6781421649513701E-2</v>
      </c>
      <c r="AC59" s="336">
        <f t="shared" si="85"/>
        <v>3.6989395496108468E-2</v>
      </c>
      <c r="AD59" s="336">
        <f t="shared" si="85"/>
        <v>3.7213169270671316E-2</v>
      </c>
      <c r="AE59" s="336">
        <f t="shared" ref="AE59:AL59" si="86">AE12/AE$49</f>
        <v>3.7416521963004407E-2</v>
      </c>
      <c r="AF59" s="336">
        <f t="shared" si="86"/>
        <v>3.7588430252442379E-2</v>
      </c>
      <c r="AG59" s="336">
        <f t="shared" si="86"/>
        <v>3.7748847202031165E-2</v>
      </c>
      <c r="AH59" s="336">
        <f t="shared" si="86"/>
        <v>3.792602321255524E-2</v>
      </c>
      <c r="AI59" s="336">
        <f t="shared" si="86"/>
        <v>3.8060343958443731E-2</v>
      </c>
      <c r="AJ59" s="336">
        <f t="shared" si="86"/>
        <v>3.8196824942260212E-2</v>
      </c>
      <c r="AK59" s="336">
        <f t="shared" si="86"/>
        <v>3.8329298276148983E-2</v>
      </c>
      <c r="AL59" s="336">
        <f t="shared" si="86"/>
        <v>3.8442797051160875E-2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4.901758262443099E-2</v>
      </c>
      <c r="N60" s="336">
        <f t="shared" si="87"/>
        <v>4.6838264378498848E-2</v>
      </c>
      <c r="O60" s="336">
        <f t="shared" si="87"/>
        <v>4.4303629802983954E-2</v>
      </c>
      <c r="P60" s="336">
        <f t="shared" si="87"/>
        <v>4.7581105655427926E-2</v>
      </c>
      <c r="Q60" s="336">
        <f t="shared" si="87"/>
        <v>4.6002418428772479E-2</v>
      </c>
      <c r="R60" s="336">
        <f t="shared" si="87"/>
        <v>4.511040975871309E-2</v>
      </c>
      <c r="S60" s="336">
        <f t="shared" si="87"/>
        <v>4.8414609640091547E-2</v>
      </c>
      <c r="T60" s="336">
        <f t="shared" si="87"/>
        <v>4.8796018634428569E-2</v>
      </c>
      <c r="U60" s="336">
        <f t="shared" si="87"/>
        <v>5.1682760038106144E-2</v>
      </c>
      <c r="V60" s="336">
        <f t="shared" si="87"/>
        <v>5.1368745754471368E-2</v>
      </c>
      <c r="W60" s="336">
        <f t="shared" si="87"/>
        <v>5.7991832660732517E-2</v>
      </c>
      <c r="X60" s="336">
        <f t="shared" si="87"/>
        <v>5.749182005881924E-2</v>
      </c>
      <c r="Y60" s="336">
        <f t="shared" si="87"/>
        <v>5.7756099237185755E-2</v>
      </c>
      <c r="Z60" s="336">
        <f t="shared" si="87"/>
        <v>5.8145643168292155E-2</v>
      </c>
      <c r="AA60" s="336">
        <f t="shared" si="87"/>
        <v>5.857948911379994E-2</v>
      </c>
      <c r="AB60" s="336">
        <f t="shared" si="87"/>
        <v>5.8989655890996626E-2</v>
      </c>
      <c r="AC60" s="336">
        <f t="shared" si="87"/>
        <v>5.9427938246431958E-2</v>
      </c>
      <c r="AD60" s="336">
        <f t="shared" si="87"/>
        <v>5.9897595977704055E-2</v>
      </c>
      <c r="AE60" s="336">
        <f t="shared" ref="AE60:AL60" si="88">AE13/AE$49</f>
        <v>6.0403202990368214E-2</v>
      </c>
      <c r="AF60" s="336">
        <f t="shared" si="88"/>
        <v>6.0903886679532108E-2</v>
      </c>
      <c r="AG60" s="336">
        <f t="shared" si="88"/>
        <v>6.1424837712565884E-2</v>
      </c>
      <c r="AH60" s="336">
        <f t="shared" si="88"/>
        <v>6.1942707450772704E-2</v>
      </c>
      <c r="AI60" s="336">
        <f t="shared" si="88"/>
        <v>6.2458191145887687E-2</v>
      </c>
      <c r="AJ60" s="336">
        <f t="shared" si="88"/>
        <v>6.2991719877156627E-2</v>
      </c>
      <c r="AK60" s="336">
        <f t="shared" si="88"/>
        <v>6.3515365597753184E-2</v>
      </c>
      <c r="AL60" s="336">
        <f t="shared" si="88"/>
        <v>6.4024866197162272E-2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0.1100076371811273</v>
      </c>
      <c r="N62" s="337">
        <f t="shared" si="89"/>
        <v>0.11172321045282971</v>
      </c>
      <c r="O62" s="337">
        <f t="shared" si="89"/>
        <v>0.11215550907667902</v>
      </c>
      <c r="P62" s="337">
        <f t="shared" si="89"/>
        <v>0.11253415454906396</v>
      </c>
      <c r="Q62" s="337">
        <f t="shared" si="89"/>
        <v>0.11299924504333191</v>
      </c>
      <c r="R62" s="337">
        <f t="shared" si="89"/>
        <v>0.11213700755252592</v>
      </c>
      <c r="S62" s="337">
        <f t="shared" si="89"/>
        <v>0.11231581014287734</v>
      </c>
      <c r="T62" s="337">
        <f t="shared" si="89"/>
        <v>0.11545772178518149</v>
      </c>
      <c r="U62" s="337">
        <f t="shared" si="89"/>
        <v>0.11533285528049089</v>
      </c>
      <c r="V62" s="337">
        <f t="shared" si="89"/>
        <v>0.11593781354437528</v>
      </c>
      <c r="W62" s="337">
        <f t="shared" si="89"/>
        <v>0.12314934172700592</v>
      </c>
      <c r="X62" s="337">
        <f t="shared" si="89"/>
        <v>0.1245839442507809</v>
      </c>
      <c r="Y62" s="337">
        <f t="shared" si="89"/>
        <v>0.12495646597816537</v>
      </c>
      <c r="Z62" s="337">
        <f t="shared" si="89"/>
        <v>0.12563107022403672</v>
      </c>
      <c r="AA62" s="337">
        <f t="shared" si="89"/>
        <v>0.12645945557337993</v>
      </c>
      <c r="AB62" s="337">
        <f t="shared" si="89"/>
        <v>0.12722686054075105</v>
      </c>
      <c r="AC62" s="337">
        <f t="shared" si="89"/>
        <v>0.1280028157932103</v>
      </c>
      <c r="AD62" s="337">
        <f t="shared" si="89"/>
        <v>0.1287817446883294</v>
      </c>
      <c r="AE62" s="337">
        <f t="shared" ref="AE62:AL62" si="90">AE15/AE$49</f>
        <v>0.12960481648463973</v>
      </c>
      <c r="AF62" s="337">
        <f t="shared" si="90"/>
        <v>0.13043531239037801</v>
      </c>
      <c r="AG62" s="337">
        <f t="shared" si="90"/>
        <v>0.13124397654423875</v>
      </c>
      <c r="AH62" s="337">
        <f t="shared" si="90"/>
        <v>0.13203078638358709</v>
      </c>
      <c r="AI62" s="337">
        <f t="shared" si="90"/>
        <v>0.13280112460031954</v>
      </c>
      <c r="AJ62" s="337">
        <f t="shared" si="90"/>
        <v>0.13365283314550575</v>
      </c>
      <c r="AK62" s="337">
        <f t="shared" si="90"/>
        <v>0.13449852472934601</v>
      </c>
      <c r="AL62" s="337">
        <f t="shared" si="90"/>
        <v>0.13535809861752501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1.6149366106859488E-2</v>
      </c>
      <c r="N63" s="336">
        <f t="shared" si="91"/>
        <v>1.6027414646235753E-2</v>
      </c>
      <c r="O63" s="336">
        <f t="shared" si="91"/>
        <v>1.5865605447047244E-2</v>
      </c>
      <c r="P63" s="336">
        <f t="shared" si="91"/>
        <v>1.6428977301688658E-2</v>
      </c>
      <c r="Q63" s="336">
        <f t="shared" si="91"/>
        <v>1.4766358122422845E-2</v>
      </c>
      <c r="R63" s="336">
        <f t="shared" si="91"/>
        <v>1.4514781578070183E-2</v>
      </c>
      <c r="S63" s="336">
        <f t="shared" si="91"/>
        <v>1.5113176386692982E-2</v>
      </c>
      <c r="T63" s="336">
        <f t="shared" si="91"/>
        <v>1.6541144216692897E-2</v>
      </c>
      <c r="U63" s="336">
        <f t="shared" si="91"/>
        <v>1.7463995493701197E-2</v>
      </c>
      <c r="V63" s="336">
        <f t="shared" si="91"/>
        <v>1.6236074212076373E-2</v>
      </c>
      <c r="W63" s="336">
        <f t="shared" si="91"/>
        <v>1.8062546140289425E-2</v>
      </c>
      <c r="X63" s="336">
        <f t="shared" si="91"/>
        <v>1.612359438398581E-2</v>
      </c>
      <c r="Y63" s="336">
        <f t="shared" si="91"/>
        <v>1.6176158914266332E-2</v>
      </c>
      <c r="Z63" s="336">
        <f t="shared" si="91"/>
        <v>1.6246753033794789E-2</v>
      </c>
      <c r="AA63" s="336">
        <f t="shared" si="91"/>
        <v>1.6305916707194456E-2</v>
      </c>
      <c r="AB63" s="336">
        <f t="shared" si="91"/>
        <v>1.6357161664781874E-2</v>
      </c>
      <c r="AC63" s="336">
        <f t="shared" si="91"/>
        <v>1.6415514748903966E-2</v>
      </c>
      <c r="AD63" s="336">
        <f t="shared" si="91"/>
        <v>1.6470679316408467E-2</v>
      </c>
      <c r="AE63" s="336">
        <f t="shared" ref="AE63:AL63" si="92">AE16/AE$49</f>
        <v>1.6528080567588116E-2</v>
      </c>
      <c r="AF63" s="336">
        <f t="shared" si="92"/>
        <v>1.6572641317422386E-2</v>
      </c>
      <c r="AG63" s="336">
        <f t="shared" si="92"/>
        <v>1.6615306209489346E-2</v>
      </c>
      <c r="AH63" s="336">
        <f t="shared" si="92"/>
        <v>1.6667250596796229E-2</v>
      </c>
      <c r="AI63" s="336">
        <f t="shared" si="92"/>
        <v>1.6714539229508711E-2</v>
      </c>
      <c r="AJ63" s="336">
        <f t="shared" si="92"/>
        <v>1.6765354959880442E-2</v>
      </c>
      <c r="AK63" s="336">
        <f t="shared" si="92"/>
        <v>1.6825989829643447E-2</v>
      </c>
      <c r="AL63" s="336">
        <f t="shared" si="92"/>
        <v>1.6887051756003652E-2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1.5403417609656389E-2</v>
      </c>
      <c r="N64" s="336">
        <f t="shared" si="93"/>
        <v>1.9873311101522483E-2</v>
      </c>
      <c r="O64" s="336">
        <f t="shared" si="93"/>
        <v>1.9075400810670454E-2</v>
      </c>
      <c r="P64" s="336">
        <f t="shared" si="93"/>
        <v>1.8224747448502755E-2</v>
      </c>
      <c r="Q64" s="336">
        <f t="shared" si="93"/>
        <v>1.9045571491887334E-2</v>
      </c>
      <c r="R64" s="336">
        <f t="shared" si="93"/>
        <v>1.7664568910461594E-2</v>
      </c>
      <c r="S64" s="336">
        <f t="shared" si="93"/>
        <v>1.9089295453212064E-2</v>
      </c>
      <c r="T64" s="336">
        <f t="shared" si="93"/>
        <v>1.9047016803463206E-2</v>
      </c>
      <c r="U64" s="336">
        <f t="shared" si="93"/>
        <v>1.9718282430319079E-2</v>
      </c>
      <c r="V64" s="336">
        <f t="shared" si="93"/>
        <v>1.951475843808553E-2</v>
      </c>
      <c r="W64" s="336">
        <f t="shared" si="93"/>
        <v>2.0195816838992593E-2</v>
      </c>
      <c r="X64" s="336">
        <f t="shared" si="93"/>
        <v>2.946520032663132E-2</v>
      </c>
      <c r="Y64" s="336">
        <f t="shared" si="93"/>
        <v>2.9902454398712568E-2</v>
      </c>
      <c r="Z64" s="336">
        <f t="shared" si="93"/>
        <v>3.0326858327253445E-2</v>
      </c>
      <c r="AA64" s="336">
        <f t="shared" si="93"/>
        <v>3.0771075782906915E-2</v>
      </c>
      <c r="AB64" s="336">
        <f t="shared" si="93"/>
        <v>3.1206067239093895E-2</v>
      </c>
      <c r="AC64" s="336">
        <f t="shared" si="93"/>
        <v>3.1645148109451689E-2</v>
      </c>
      <c r="AD64" s="336">
        <f t="shared" si="93"/>
        <v>3.2092083919694245E-2</v>
      </c>
      <c r="AE64" s="336">
        <f t="shared" ref="AE64:AL64" si="94">AE17/AE$49</f>
        <v>3.2556533122057661E-2</v>
      </c>
      <c r="AF64" s="336">
        <f t="shared" si="94"/>
        <v>3.301132642193591E-2</v>
      </c>
      <c r="AG64" s="336">
        <f t="shared" si="94"/>
        <v>3.3449559009920186E-2</v>
      </c>
      <c r="AH64" s="336">
        <f t="shared" si="94"/>
        <v>3.3862671069989095E-2</v>
      </c>
      <c r="AI64" s="336">
        <f t="shared" si="94"/>
        <v>3.4265606059533923E-2</v>
      </c>
      <c r="AJ64" s="336">
        <f t="shared" si="94"/>
        <v>3.4711308082472171E-2</v>
      </c>
      <c r="AK64" s="336">
        <f t="shared" si="94"/>
        <v>3.5157692327034251E-2</v>
      </c>
      <c r="AL64" s="336">
        <f t="shared" si="94"/>
        <v>3.559757683152006E-2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9.8982656096054458E-3</v>
      </c>
      <c r="N65" s="336">
        <f t="shared" si="95"/>
        <v>1.1309934549243214E-2</v>
      </c>
      <c r="O65" s="336">
        <f t="shared" si="95"/>
        <v>1.1055905442212665E-2</v>
      </c>
      <c r="P65" s="336">
        <f t="shared" si="95"/>
        <v>9.6217020383861391E-3</v>
      </c>
      <c r="Q65" s="336">
        <f t="shared" si="95"/>
        <v>9.8024104663785513E-3</v>
      </c>
      <c r="R65" s="336">
        <f t="shared" si="95"/>
        <v>9.6437705306392316E-3</v>
      </c>
      <c r="S65" s="336">
        <f t="shared" si="95"/>
        <v>1.0200883891824138E-2</v>
      </c>
      <c r="T65" s="336">
        <f t="shared" si="95"/>
        <v>9.5841331019502884E-3</v>
      </c>
      <c r="U65" s="336">
        <f t="shared" si="95"/>
        <v>9.4510182199622414E-3</v>
      </c>
      <c r="V65" s="336">
        <f t="shared" si="95"/>
        <v>9.2995037374739575E-3</v>
      </c>
      <c r="W65" s="336">
        <f t="shared" si="95"/>
        <v>1.0100750406441579E-2</v>
      </c>
      <c r="X65" s="336">
        <f t="shared" si="95"/>
        <v>8.277266502452767E-3</v>
      </c>
      <c r="Y65" s="336">
        <f t="shared" si="95"/>
        <v>8.3291511839835401E-3</v>
      </c>
      <c r="Z65" s="336">
        <f t="shared" si="95"/>
        <v>8.3851332145676721E-3</v>
      </c>
      <c r="AA65" s="336">
        <f t="shared" si="95"/>
        <v>8.4472855040332029E-3</v>
      </c>
      <c r="AB65" s="336">
        <f t="shared" si="95"/>
        <v>8.5145150853864482E-3</v>
      </c>
      <c r="AC65" s="336">
        <f t="shared" si="95"/>
        <v>8.5697056109659935E-3</v>
      </c>
      <c r="AD65" s="336">
        <f t="shared" si="95"/>
        <v>8.6240655493958866E-3</v>
      </c>
      <c r="AE65" s="336">
        <f t="shared" ref="AE65:AL65" si="96">AE18/AE$49</f>
        <v>8.6588168959546262E-3</v>
      </c>
      <c r="AF65" s="336">
        <f t="shared" si="96"/>
        <v>8.7244749747554928E-3</v>
      </c>
      <c r="AG65" s="336">
        <f t="shared" si="96"/>
        <v>8.765493140080181E-3</v>
      </c>
      <c r="AH65" s="336">
        <f t="shared" si="96"/>
        <v>8.807011581688699E-3</v>
      </c>
      <c r="AI65" s="336">
        <f t="shared" si="96"/>
        <v>8.8330863622106664E-3</v>
      </c>
      <c r="AJ65" s="336">
        <f t="shared" si="96"/>
        <v>8.899423931190243E-3</v>
      </c>
      <c r="AK65" s="336">
        <f t="shared" si="96"/>
        <v>8.9302737440819634E-3</v>
      </c>
      <c r="AL65" s="336">
        <f t="shared" si="96"/>
        <v>9.0013950345167286E-3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1.3885662083872324E-2</v>
      </c>
      <c r="N66" s="336">
        <f t="shared" si="97"/>
        <v>1.264712880949421E-2</v>
      </c>
      <c r="O66" s="336">
        <f t="shared" si="97"/>
        <v>1.3942748266214182E-2</v>
      </c>
      <c r="P66" s="336">
        <f t="shared" si="97"/>
        <v>1.5456099328234154E-2</v>
      </c>
      <c r="Q66" s="336">
        <f t="shared" si="97"/>
        <v>1.5287217876848752E-2</v>
      </c>
      <c r="R66" s="336">
        <f t="shared" si="97"/>
        <v>1.6881581393100288E-2</v>
      </c>
      <c r="S66" s="336">
        <f t="shared" si="97"/>
        <v>1.4655346778427995E-2</v>
      </c>
      <c r="T66" s="336">
        <f t="shared" si="97"/>
        <v>1.5733533877647941E-2</v>
      </c>
      <c r="U66" s="336">
        <f t="shared" si="97"/>
        <v>1.4803210311290761E-2</v>
      </c>
      <c r="V66" s="336">
        <f t="shared" si="97"/>
        <v>1.7231001705486422E-2</v>
      </c>
      <c r="W66" s="336">
        <f t="shared" si="97"/>
        <v>1.7834864100181314E-2</v>
      </c>
      <c r="X66" s="336">
        <f t="shared" si="97"/>
        <v>1.5341008496818053E-2</v>
      </c>
      <c r="Y66" s="336">
        <f t="shared" si="97"/>
        <v>1.5035809544774913E-2</v>
      </c>
      <c r="Z66" s="336">
        <f t="shared" si="97"/>
        <v>1.5000209622049138E-2</v>
      </c>
      <c r="AA66" s="336">
        <f t="shared" si="97"/>
        <v>1.511587919612108E-2</v>
      </c>
      <c r="AB66" s="336">
        <f t="shared" si="97"/>
        <v>1.5219139126462366E-2</v>
      </c>
      <c r="AC66" s="336">
        <f t="shared" si="97"/>
        <v>1.533175117848876E-2</v>
      </c>
      <c r="AD66" s="336">
        <f t="shared" si="97"/>
        <v>1.5440120347358919E-2</v>
      </c>
      <c r="AE66" s="336">
        <f t="shared" ref="AE66:AL66" si="98">AE19/AE$49</f>
        <v>1.5549034992188265E-2</v>
      </c>
      <c r="AF66" s="336">
        <f t="shared" si="98"/>
        <v>1.566329981684976E-2</v>
      </c>
      <c r="AG66" s="336">
        <f t="shared" si="98"/>
        <v>1.5784138831485363E-2</v>
      </c>
      <c r="AH66" s="336">
        <f t="shared" si="98"/>
        <v>1.5892803316561181E-2</v>
      </c>
      <c r="AI66" s="336">
        <f t="shared" si="98"/>
        <v>1.6013677811931134E-2</v>
      </c>
      <c r="AJ66" s="336">
        <f t="shared" si="98"/>
        <v>1.6144002331005575E-2</v>
      </c>
      <c r="AK66" s="336">
        <f t="shared" si="98"/>
        <v>1.6262770477650627E-2</v>
      </c>
      <c r="AL66" s="336">
        <f t="shared" si="98"/>
        <v>1.6386539666721805E-2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5.4670925771133638E-2</v>
      </c>
      <c r="N67" s="336">
        <f t="shared" si="99"/>
        <v>5.1865421346334054E-2</v>
      </c>
      <c r="O67" s="336">
        <f t="shared" si="99"/>
        <v>5.2215849110534479E-2</v>
      </c>
      <c r="P67" s="336">
        <f t="shared" si="99"/>
        <v>5.2802628432252259E-2</v>
      </c>
      <c r="Q67" s="336">
        <f t="shared" si="99"/>
        <v>5.4097687085794426E-2</v>
      </c>
      <c r="R67" s="336">
        <f t="shared" si="99"/>
        <v>5.343230514025462E-2</v>
      </c>
      <c r="S67" s="336">
        <f t="shared" si="99"/>
        <v>5.3257107632720152E-2</v>
      </c>
      <c r="T67" s="336">
        <f t="shared" si="99"/>
        <v>5.4551893785427158E-2</v>
      </c>
      <c r="U67" s="336">
        <f t="shared" si="99"/>
        <v>5.389634882521762E-2</v>
      </c>
      <c r="V67" s="336">
        <f t="shared" si="99"/>
        <v>5.3656475451252982E-2</v>
      </c>
      <c r="W67" s="336">
        <f t="shared" si="99"/>
        <v>5.6955364241101022E-2</v>
      </c>
      <c r="X67" s="336">
        <f t="shared" si="99"/>
        <v>5.5376874540892955E-2</v>
      </c>
      <c r="Y67" s="336">
        <f t="shared" si="99"/>
        <v>5.5512891936428006E-2</v>
      </c>
      <c r="Z67" s="336">
        <f t="shared" si="99"/>
        <v>5.5672116026371683E-2</v>
      </c>
      <c r="AA67" s="336">
        <f t="shared" si="99"/>
        <v>5.5819298383124265E-2</v>
      </c>
      <c r="AB67" s="336">
        <f t="shared" si="99"/>
        <v>5.5929977425026471E-2</v>
      </c>
      <c r="AC67" s="336">
        <f t="shared" si="99"/>
        <v>5.6040696145399894E-2</v>
      </c>
      <c r="AD67" s="336">
        <f t="shared" si="99"/>
        <v>5.6154795555471884E-2</v>
      </c>
      <c r="AE67" s="336">
        <f t="shared" ref="AE67:AL67" si="100">AE20/AE$49</f>
        <v>5.6312350906851064E-2</v>
      </c>
      <c r="AF67" s="336">
        <f t="shared" si="100"/>
        <v>5.6463569859414441E-2</v>
      </c>
      <c r="AG67" s="336">
        <f t="shared" si="100"/>
        <v>5.6629479353263672E-2</v>
      </c>
      <c r="AH67" s="336">
        <f t="shared" si="100"/>
        <v>5.6801049818551878E-2</v>
      </c>
      <c r="AI67" s="336">
        <f t="shared" si="100"/>
        <v>5.697421513713511E-2</v>
      </c>
      <c r="AJ67" s="336">
        <f t="shared" si="100"/>
        <v>5.7132743840957297E-2</v>
      </c>
      <c r="AK67" s="336">
        <f t="shared" si="100"/>
        <v>5.7321798350935697E-2</v>
      </c>
      <c r="AL67" s="336">
        <f t="shared" si="100"/>
        <v>5.7485535328762744E-2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0.11954090990313661</v>
      </c>
      <c r="N69" s="337">
        <f t="shared" si="101"/>
        <v>0.12210232172552755</v>
      </c>
      <c r="O69" s="337">
        <f t="shared" si="101"/>
        <v>0.12089590898677317</v>
      </c>
      <c r="P69" s="337">
        <f t="shared" si="101"/>
        <v>0.11671609329157523</v>
      </c>
      <c r="Q69" s="337">
        <f t="shared" si="101"/>
        <v>0.11769742136985736</v>
      </c>
      <c r="R69" s="337">
        <f t="shared" si="101"/>
        <v>0.11905960702667207</v>
      </c>
      <c r="S69" s="337">
        <f t="shared" si="101"/>
        <v>0.11405623536513283</v>
      </c>
      <c r="T69" s="337">
        <f t="shared" si="101"/>
        <v>0.11740405242986482</v>
      </c>
      <c r="U69" s="337">
        <f t="shared" si="101"/>
        <v>0.11409175983348079</v>
      </c>
      <c r="V69" s="337">
        <f t="shared" si="101"/>
        <v>0.10718326808694711</v>
      </c>
      <c r="W69" s="337">
        <f t="shared" si="101"/>
        <v>0.11370577726779627</v>
      </c>
      <c r="X69" s="337">
        <f t="shared" si="101"/>
        <v>0.11557325702366639</v>
      </c>
      <c r="Y69" s="337">
        <f t="shared" si="101"/>
        <v>0.11525209282843243</v>
      </c>
      <c r="Z69" s="337">
        <f t="shared" si="101"/>
        <v>0.11476611508612952</v>
      </c>
      <c r="AA69" s="337">
        <f t="shared" si="101"/>
        <v>0.11423707507572342</v>
      </c>
      <c r="AB69" s="337">
        <f t="shared" si="101"/>
        <v>0.11361934086968027</v>
      </c>
      <c r="AC69" s="337">
        <f t="shared" si="101"/>
        <v>0.11286184913344084</v>
      </c>
      <c r="AD69" s="337">
        <f t="shared" si="101"/>
        <v>0.11208945526464334</v>
      </c>
      <c r="AE69" s="337">
        <f t="shared" ref="AE69:AL69" si="102">AE22/AE$49</f>
        <v>0.11120697041188207</v>
      </c>
      <c r="AF69" s="337">
        <f t="shared" si="102"/>
        <v>0.11029675068689938</v>
      </c>
      <c r="AG69" s="337">
        <f t="shared" si="102"/>
        <v>0.10939152150653947</v>
      </c>
      <c r="AH69" s="337">
        <f t="shared" si="102"/>
        <v>0.10844125657824311</v>
      </c>
      <c r="AI69" s="337">
        <f t="shared" si="102"/>
        <v>0.10748241434203769</v>
      </c>
      <c r="AJ69" s="337">
        <f t="shared" si="102"/>
        <v>0.10636804698807927</v>
      </c>
      <c r="AK69" s="337">
        <f t="shared" si="102"/>
        <v>0.10528744028060459</v>
      </c>
      <c r="AL69" s="337">
        <f t="shared" si="102"/>
        <v>0.1043148450894822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9.2953823302176969E-2</v>
      </c>
      <c r="N70" s="336">
        <f t="shared" si="103"/>
        <v>9.6955812021329982E-2</v>
      </c>
      <c r="O70" s="336">
        <f t="shared" si="103"/>
        <v>9.6939535200491686E-2</v>
      </c>
      <c r="P70" s="336">
        <f t="shared" si="103"/>
        <v>9.281715391288009E-2</v>
      </c>
      <c r="Q70" s="336">
        <f t="shared" si="103"/>
        <v>9.41614290852196E-2</v>
      </c>
      <c r="R70" s="336">
        <f t="shared" si="103"/>
        <v>9.7019666485963441E-2</v>
      </c>
      <c r="S70" s="336">
        <f t="shared" si="103"/>
        <v>9.3132361319540641E-2</v>
      </c>
      <c r="T70" s="336">
        <f t="shared" si="103"/>
        <v>9.5419729656816027E-2</v>
      </c>
      <c r="U70" s="336">
        <f t="shared" si="103"/>
        <v>9.2422251432667829E-2</v>
      </c>
      <c r="V70" s="336">
        <f t="shared" si="103"/>
        <v>8.8596063634016675E-2</v>
      </c>
      <c r="W70" s="336">
        <f t="shared" si="103"/>
        <v>9.5037569468174529E-2</v>
      </c>
      <c r="X70" s="336">
        <f t="shared" si="103"/>
        <v>9.717053543699436E-2</v>
      </c>
      <c r="Y70" s="336">
        <f t="shared" si="103"/>
        <v>9.7135306781346714E-2</v>
      </c>
      <c r="Z70" s="336">
        <f t="shared" si="103"/>
        <v>9.7015819824625232E-2</v>
      </c>
      <c r="AA70" s="336">
        <f t="shared" si="103"/>
        <v>9.6864440848583436E-2</v>
      </c>
      <c r="AB70" s="336">
        <f t="shared" si="103"/>
        <v>9.6683621908483341E-2</v>
      </c>
      <c r="AC70" s="336">
        <f t="shared" si="103"/>
        <v>9.6480079480237985E-2</v>
      </c>
      <c r="AD70" s="336">
        <f t="shared" si="103"/>
        <v>9.6215474639713056E-2</v>
      </c>
      <c r="AE70" s="336">
        <f t="shared" ref="AE70:AL70" si="104">AE23/AE$49</f>
        <v>9.591072971124881E-2</v>
      </c>
      <c r="AF70" s="336">
        <f t="shared" si="104"/>
        <v>9.5617899950931673E-2</v>
      </c>
      <c r="AG70" s="336">
        <f t="shared" si="104"/>
        <v>9.534748642746968E-2</v>
      </c>
      <c r="AH70" s="336">
        <f t="shared" si="104"/>
        <v>9.5057803895673781E-2</v>
      </c>
      <c r="AI70" s="336">
        <f t="shared" si="104"/>
        <v>9.4712782325466066E-2</v>
      </c>
      <c r="AJ70" s="336">
        <f t="shared" si="104"/>
        <v>9.4346123302062559E-2</v>
      </c>
      <c r="AK70" s="336">
        <f t="shared" si="104"/>
        <v>9.3935137989474907E-2</v>
      </c>
      <c r="AL70" s="336">
        <f t="shared" si="104"/>
        <v>9.3475356116275679E-2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2.6587086600959649E-2</v>
      </c>
      <c r="N71" s="336">
        <f t="shared" si="105"/>
        <v>2.5146509704197559E-2</v>
      </c>
      <c r="O71" s="336">
        <f t="shared" si="105"/>
        <v>2.3956373786281487E-2</v>
      </c>
      <c r="P71" s="336">
        <f t="shared" si="105"/>
        <v>2.3898939378695146E-2</v>
      </c>
      <c r="Q71" s="336">
        <f t="shared" si="105"/>
        <v>2.3535992284637767E-2</v>
      </c>
      <c r="R71" s="336">
        <f t="shared" si="105"/>
        <v>2.2039940540708632E-2</v>
      </c>
      <c r="S71" s="336">
        <f t="shared" si="105"/>
        <v>2.0923874045592192E-2</v>
      </c>
      <c r="T71" s="336">
        <f t="shared" si="105"/>
        <v>2.1984322773048789E-2</v>
      </c>
      <c r="U71" s="336">
        <f t="shared" si="105"/>
        <v>2.1669508400812949E-2</v>
      </c>
      <c r="V71" s="336">
        <f t="shared" si="105"/>
        <v>1.858720445293045E-2</v>
      </c>
      <c r="W71" s="336">
        <f t="shared" si="105"/>
        <v>1.8668207799621733E-2</v>
      </c>
      <c r="X71" s="336">
        <f t="shared" si="105"/>
        <v>1.8402721586672031E-2</v>
      </c>
      <c r="Y71" s="336">
        <f t="shared" si="105"/>
        <v>1.811678604708572E-2</v>
      </c>
      <c r="Z71" s="336">
        <f t="shared" si="105"/>
        <v>1.7750295261504293E-2</v>
      </c>
      <c r="AA71" s="336">
        <f t="shared" si="105"/>
        <v>1.7372634227139982E-2</v>
      </c>
      <c r="AB71" s="336">
        <f t="shared" si="105"/>
        <v>1.6935718961196937E-2</v>
      </c>
      <c r="AC71" s="336">
        <f t="shared" si="105"/>
        <v>1.6381769653202857E-2</v>
      </c>
      <c r="AD71" s="336">
        <f t="shared" si="105"/>
        <v>1.5873980624930277E-2</v>
      </c>
      <c r="AE71" s="336">
        <f t="shared" ref="AE71:AL71" si="106">AE24/AE$49</f>
        <v>1.5296240700633257E-2</v>
      </c>
      <c r="AF71" s="336">
        <f t="shared" si="106"/>
        <v>1.4678850735967714E-2</v>
      </c>
      <c r="AG71" s="336">
        <f t="shared" si="106"/>
        <v>1.4044035079069785E-2</v>
      </c>
      <c r="AH71" s="336">
        <f t="shared" si="106"/>
        <v>1.3383452682569321E-2</v>
      </c>
      <c r="AI71" s="336">
        <f t="shared" si="106"/>
        <v>1.2769632016571631E-2</v>
      </c>
      <c r="AJ71" s="336">
        <f t="shared" si="106"/>
        <v>1.2021923686016702E-2</v>
      </c>
      <c r="AK71" s="336">
        <f t="shared" si="106"/>
        <v>1.1352302291129684E-2</v>
      </c>
      <c r="AL71" s="336">
        <f t="shared" si="106"/>
        <v>1.083948897320652E-2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0.12911951563067883</v>
      </c>
      <c r="N73" s="337">
        <f t="shared" si="107"/>
        <v>0.12066708264687387</v>
      </c>
      <c r="O73" s="337">
        <f t="shared" si="107"/>
        <v>0.11948659200130803</v>
      </c>
      <c r="P73" s="337">
        <f t="shared" si="107"/>
        <v>0.12433115460422119</v>
      </c>
      <c r="Q73" s="337">
        <f t="shared" si="107"/>
        <v>0.1183538600526511</v>
      </c>
      <c r="R73" s="337">
        <f t="shared" si="107"/>
        <v>0.12335120622310948</v>
      </c>
      <c r="S73" s="337">
        <f t="shared" si="107"/>
        <v>0.11407011196949045</v>
      </c>
      <c r="T73" s="337">
        <f t="shared" si="107"/>
        <v>0.11337826970366661</v>
      </c>
      <c r="U73" s="337">
        <f t="shared" si="107"/>
        <v>0.12174735987205715</v>
      </c>
      <c r="V73" s="337">
        <f t="shared" si="107"/>
        <v>0.12360401619308614</v>
      </c>
      <c r="W73" s="337">
        <f t="shared" si="107"/>
        <v>0.10812486989976036</v>
      </c>
      <c r="X73" s="337">
        <f t="shared" si="107"/>
        <v>0.10822112622597671</v>
      </c>
      <c r="Y73" s="337">
        <f t="shared" si="107"/>
        <v>0.10709933357868215</v>
      </c>
      <c r="Z73" s="337">
        <f t="shared" si="107"/>
        <v>0.10583369437208562</v>
      </c>
      <c r="AA73" s="337">
        <f t="shared" si="107"/>
        <v>0.10456349361771471</v>
      </c>
      <c r="AB73" s="337">
        <f t="shared" si="107"/>
        <v>0.10336959039688974</v>
      </c>
      <c r="AC73" s="337">
        <f t="shared" si="107"/>
        <v>0.10221431976031926</v>
      </c>
      <c r="AD73" s="337">
        <f t="shared" si="107"/>
        <v>0.10107538022937633</v>
      </c>
      <c r="AE73" s="337">
        <f t="shared" ref="AE73:AL73" si="108">AE26/AE$49</f>
        <v>9.9980590307987449E-2</v>
      </c>
      <c r="AF73" s="337">
        <f t="shared" si="108"/>
        <v>9.8875286777696872E-2</v>
      </c>
      <c r="AG73" s="337">
        <f t="shared" si="108"/>
        <v>9.7787683862186267E-2</v>
      </c>
      <c r="AH73" s="337">
        <f t="shared" si="108"/>
        <v>9.6707705258418819E-2</v>
      </c>
      <c r="AI73" s="337">
        <f t="shared" si="108"/>
        <v>9.5652029116866266E-2</v>
      </c>
      <c r="AJ73" s="337">
        <f t="shared" si="108"/>
        <v>9.4607177020383668E-2</v>
      </c>
      <c r="AK73" s="337">
        <f t="shared" si="108"/>
        <v>9.3567864759038111E-2</v>
      </c>
      <c r="AL73" s="337">
        <f t="shared" si="108"/>
        <v>9.2523056694632136E-2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1.5872132052166591E-2</v>
      </c>
      <c r="N74" s="336">
        <f t="shared" si="109"/>
        <v>1.2121478209957086E-2</v>
      </c>
      <c r="O74" s="336">
        <f t="shared" si="109"/>
        <v>1.4322939079329399E-2</v>
      </c>
      <c r="P74" s="336">
        <f t="shared" si="109"/>
        <v>1.3052732193389056E-2</v>
      </c>
      <c r="Q74" s="336">
        <f t="shared" si="109"/>
        <v>1.165413202266085E-2</v>
      </c>
      <c r="R74" s="336">
        <f t="shared" si="109"/>
        <v>1.3731159459492262E-2</v>
      </c>
      <c r="S74" s="336">
        <f t="shared" si="109"/>
        <v>1.1484615718280597E-2</v>
      </c>
      <c r="T74" s="336">
        <f t="shared" si="109"/>
        <v>9.6697046523720864E-3</v>
      </c>
      <c r="U74" s="336">
        <f t="shared" si="109"/>
        <v>1.3336240348165947E-2</v>
      </c>
      <c r="V74" s="336">
        <f t="shared" si="109"/>
        <v>1.1834677619753431E-2</v>
      </c>
      <c r="W74" s="336">
        <f t="shared" si="109"/>
        <v>1.0106265574397606E-2</v>
      </c>
      <c r="X74" s="336">
        <f t="shared" si="109"/>
        <v>9.5022172581809144E-3</v>
      </c>
      <c r="Y74" s="336">
        <f t="shared" si="109"/>
        <v>9.5231343088818896E-3</v>
      </c>
      <c r="Z74" s="336">
        <f t="shared" si="109"/>
        <v>9.5949160279802034E-3</v>
      </c>
      <c r="AA74" s="336">
        <f t="shared" si="109"/>
        <v>9.6618444775978113E-3</v>
      </c>
      <c r="AB74" s="336">
        <f t="shared" si="109"/>
        <v>9.6851694212890995E-3</v>
      </c>
      <c r="AC74" s="336">
        <f t="shared" si="109"/>
        <v>9.7073614216094031E-3</v>
      </c>
      <c r="AD74" s="336">
        <f t="shared" si="109"/>
        <v>9.7323771612180116E-3</v>
      </c>
      <c r="AE74" s="336">
        <f t="shared" ref="AE74:AL74" si="110">AE27/AE$49</f>
        <v>9.7549573156213935E-3</v>
      </c>
      <c r="AF74" s="336">
        <f t="shared" si="110"/>
        <v>9.7772960119794604E-3</v>
      </c>
      <c r="AG74" s="336">
        <f t="shared" si="110"/>
        <v>9.7960217393263122E-3</v>
      </c>
      <c r="AH74" s="336">
        <f t="shared" si="110"/>
        <v>9.819597416801544E-3</v>
      </c>
      <c r="AI74" s="336">
        <f t="shared" si="110"/>
        <v>9.8400855263665217E-3</v>
      </c>
      <c r="AJ74" s="336">
        <f t="shared" si="110"/>
        <v>9.8608439139182269E-3</v>
      </c>
      <c r="AK74" s="336">
        <f t="shared" si="110"/>
        <v>9.8800639060878156E-3</v>
      </c>
      <c r="AL74" s="336">
        <f t="shared" si="110"/>
        <v>9.897810776434415E-3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4.9256286792876684E-2</v>
      </c>
      <c r="N75" s="336">
        <f t="shared" si="111"/>
        <v>5.1064819618122002E-2</v>
      </c>
      <c r="O75" s="336">
        <f t="shared" si="111"/>
        <v>4.7914191284723941E-2</v>
      </c>
      <c r="P75" s="336">
        <f t="shared" si="111"/>
        <v>5.0964598544909645E-2</v>
      </c>
      <c r="Q75" s="336">
        <f t="shared" si="111"/>
        <v>5.0826044303122403E-2</v>
      </c>
      <c r="R75" s="336">
        <f t="shared" si="111"/>
        <v>5.2314178022779947E-2</v>
      </c>
      <c r="S75" s="336">
        <f t="shared" si="111"/>
        <v>4.8413374989032018E-2</v>
      </c>
      <c r="T75" s="336">
        <f t="shared" si="111"/>
        <v>4.7849999282403757E-2</v>
      </c>
      <c r="U75" s="336">
        <f t="shared" si="111"/>
        <v>4.9872505156232386E-2</v>
      </c>
      <c r="V75" s="336">
        <f t="shared" si="111"/>
        <v>5.2558200250379987E-2</v>
      </c>
      <c r="W75" s="336">
        <f t="shared" si="111"/>
        <v>4.5059422536829867E-2</v>
      </c>
      <c r="X75" s="336">
        <f t="shared" si="111"/>
        <v>4.498068148631839E-2</v>
      </c>
      <c r="Y75" s="336">
        <f t="shared" si="111"/>
        <v>4.4556109248909799E-2</v>
      </c>
      <c r="Z75" s="336">
        <f t="shared" si="111"/>
        <v>4.4164482852189116E-2</v>
      </c>
      <c r="AA75" s="336">
        <f t="shared" si="111"/>
        <v>4.3720272683280638E-2</v>
      </c>
      <c r="AB75" s="336">
        <f t="shared" si="111"/>
        <v>4.3271841357393474E-2</v>
      </c>
      <c r="AC75" s="336">
        <f t="shared" si="111"/>
        <v>4.2813046693683555E-2</v>
      </c>
      <c r="AD75" s="336">
        <f t="shared" si="111"/>
        <v>4.2357283495603304E-2</v>
      </c>
      <c r="AE75" s="336">
        <f t="shared" ref="AE75:AL75" si="112">AE28/AE$49</f>
        <v>4.1890099684171421E-2</v>
      </c>
      <c r="AF75" s="336">
        <f t="shared" si="112"/>
        <v>4.1420084981577322E-2</v>
      </c>
      <c r="AG75" s="336">
        <f t="shared" si="112"/>
        <v>4.0976743112604727E-2</v>
      </c>
      <c r="AH75" s="336">
        <f t="shared" si="112"/>
        <v>4.0541255296215488E-2</v>
      </c>
      <c r="AI75" s="336">
        <f t="shared" si="112"/>
        <v>4.0127248955377406E-2</v>
      </c>
      <c r="AJ75" s="336">
        <f t="shared" si="112"/>
        <v>3.9709385534618738E-2</v>
      </c>
      <c r="AK75" s="336">
        <f t="shared" si="112"/>
        <v>3.9286554749179831E-2</v>
      </c>
      <c r="AL75" s="336">
        <f t="shared" si="112"/>
        <v>3.886050042982031E-2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4.38975791500891E-2</v>
      </c>
      <c r="N76" s="336">
        <f t="shared" si="113"/>
        <v>3.8558909947105827E-2</v>
      </c>
      <c r="O76" s="336">
        <f t="shared" si="113"/>
        <v>3.6738529301481276E-2</v>
      </c>
      <c r="P76" s="336">
        <f t="shared" si="113"/>
        <v>3.9860002229114691E-2</v>
      </c>
      <c r="Q76" s="336">
        <f t="shared" si="113"/>
        <v>3.465870012703412E-2</v>
      </c>
      <c r="R76" s="336">
        <f t="shared" si="113"/>
        <v>3.6777908844739353E-2</v>
      </c>
      <c r="S76" s="336">
        <f t="shared" si="113"/>
        <v>3.380322773834351E-2</v>
      </c>
      <c r="T76" s="336">
        <f t="shared" si="113"/>
        <v>3.5243167287660707E-2</v>
      </c>
      <c r="U76" s="336">
        <f t="shared" si="113"/>
        <v>4.0732807367627792E-2</v>
      </c>
      <c r="V76" s="336">
        <f t="shared" si="113"/>
        <v>4.2477840790682245E-2</v>
      </c>
      <c r="W76" s="336">
        <f t="shared" si="113"/>
        <v>3.5700283928772426E-2</v>
      </c>
      <c r="X76" s="336">
        <f t="shared" si="113"/>
        <v>3.59722125097185E-2</v>
      </c>
      <c r="Y76" s="336">
        <f t="shared" si="113"/>
        <v>3.5358838849316176E-2</v>
      </c>
      <c r="Z76" s="336">
        <f t="shared" si="113"/>
        <v>3.4632809207123277E-2</v>
      </c>
      <c r="AA76" s="336">
        <f t="shared" si="113"/>
        <v>3.3978427698752027E-2</v>
      </c>
      <c r="AB76" s="336">
        <f t="shared" si="113"/>
        <v>3.340952899414721E-2</v>
      </c>
      <c r="AC76" s="336">
        <f t="shared" si="113"/>
        <v>3.282633944555452E-2</v>
      </c>
      <c r="AD76" s="336">
        <f t="shared" si="113"/>
        <v>3.2243360068280172E-2</v>
      </c>
      <c r="AE76" s="336">
        <f t="shared" ref="AE76:AL76" si="114">AE29/AE$49</f>
        <v>3.1700505468762803E-2</v>
      </c>
      <c r="AF76" s="336">
        <f t="shared" si="114"/>
        <v>3.1140753506103437E-2</v>
      </c>
      <c r="AG76" s="336">
        <f t="shared" si="114"/>
        <v>3.0570089630424048E-2</v>
      </c>
      <c r="AH76" s="336">
        <f t="shared" si="114"/>
        <v>2.9995985623289426E-2</v>
      </c>
      <c r="AI76" s="336">
        <f t="shared" si="114"/>
        <v>2.943012935367954E-2</v>
      </c>
      <c r="AJ76" s="336">
        <f t="shared" si="114"/>
        <v>2.8872661937678706E-2</v>
      </c>
      <c r="AK76" s="336">
        <f t="shared" si="114"/>
        <v>2.8311028598361369E-2</v>
      </c>
      <c r="AL76" s="336">
        <f t="shared" si="114"/>
        <v>2.7747541555024163E-2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2.0093517635546451E-2</v>
      </c>
      <c r="N77" s="336">
        <f t="shared" si="115"/>
        <v>1.8921874871688962E-2</v>
      </c>
      <c r="O77" s="336">
        <f t="shared" si="115"/>
        <v>2.0510932335773426E-2</v>
      </c>
      <c r="P77" s="336">
        <f t="shared" si="115"/>
        <v>2.0453821636807784E-2</v>
      </c>
      <c r="Q77" s="336">
        <f t="shared" si="115"/>
        <v>2.1214983599833724E-2</v>
      </c>
      <c r="R77" s="336">
        <f t="shared" si="115"/>
        <v>2.0527959896097916E-2</v>
      </c>
      <c r="S77" s="336">
        <f t="shared" si="115"/>
        <v>2.0368893523834319E-2</v>
      </c>
      <c r="T77" s="336">
        <f t="shared" si="115"/>
        <v>2.0615398481230063E-2</v>
      </c>
      <c r="U77" s="336">
        <f t="shared" si="115"/>
        <v>1.7805807000031006E-2</v>
      </c>
      <c r="V77" s="336">
        <f t="shared" si="115"/>
        <v>1.6733297532270461E-2</v>
      </c>
      <c r="W77" s="336">
        <f t="shared" si="115"/>
        <v>1.7258897859760459E-2</v>
      </c>
      <c r="X77" s="336">
        <f t="shared" si="115"/>
        <v>1.776601497175891E-2</v>
      </c>
      <c r="Y77" s="336">
        <f t="shared" si="115"/>
        <v>1.7661251171574275E-2</v>
      </c>
      <c r="Z77" s="336">
        <f t="shared" si="115"/>
        <v>1.7441486284793025E-2</v>
      </c>
      <c r="AA77" s="336">
        <f t="shared" si="115"/>
        <v>1.7202948758084226E-2</v>
      </c>
      <c r="AB77" s="336">
        <f t="shared" si="115"/>
        <v>1.7003050624059969E-2</v>
      </c>
      <c r="AC77" s="336">
        <f t="shared" si="115"/>
        <v>1.6867572199471794E-2</v>
      </c>
      <c r="AD77" s="336">
        <f t="shared" si="115"/>
        <v>1.6742359504274842E-2</v>
      </c>
      <c r="AE77" s="336">
        <f t="shared" ref="AE77:AL77" si="116">AE30/AE$49</f>
        <v>1.663502783943183E-2</v>
      </c>
      <c r="AF77" s="336">
        <f t="shared" si="116"/>
        <v>1.6537152278036649E-2</v>
      </c>
      <c r="AG77" s="336">
        <f t="shared" si="116"/>
        <v>1.6444829379831168E-2</v>
      </c>
      <c r="AH77" s="336">
        <f t="shared" si="116"/>
        <v>1.6350866922112364E-2</v>
      </c>
      <c r="AI77" s="336">
        <f t="shared" si="116"/>
        <v>1.6254565281442784E-2</v>
      </c>
      <c r="AJ77" s="336">
        <f t="shared" si="116"/>
        <v>1.6164285634167986E-2</v>
      </c>
      <c r="AK77" s="336">
        <f t="shared" si="116"/>
        <v>1.6090217505409097E-2</v>
      </c>
      <c r="AL77" s="336">
        <f t="shared" si="116"/>
        <v>1.6017203933353246E-2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0.10371349577102565</v>
      </c>
      <c r="N79" s="337">
        <f t="shared" si="117"/>
        <v>0.10215658750391171</v>
      </c>
      <c r="O79" s="337">
        <f t="shared" si="117"/>
        <v>0.10009325653205627</v>
      </c>
      <c r="P79" s="337">
        <f t="shared" si="117"/>
        <v>9.8588679056613046E-2</v>
      </c>
      <c r="Q79" s="337">
        <f t="shared" si="117"/>
        <v>9.9331849775793415E-2</v>
      </c>
      <c r="R79" s="337">
        <f t="shared" si="117"/>
        <v>9.7693953968686562E-2</v>
      </c>
      <c r="S79" s="337">
        <f t="shared" si="117"/>
        <v>0.10240442436272652</v>
      </c>
      <c r="T79" s="337">
        <f t="shared" si="117"/>
        <v>0.10124329594932396</v>
      </c>
      <c r="U79" s="337">
        <f t="shared" si="117"/>
        <v>9.5265647851767235E-2</v>
      </c>
      <c r="V79" s="337">
        <f t="shared" si="117"/>
        <v>9.4844175321012456E-2</v>
      </c>
      <c r="W79" s="337">
        <f t="shared" si="117"/>
        <v>9.3257006583399457E-2</v>
      </c>
      <c r="X79" s="337">
        <f t="shared" si="117"/>
        <v>9.0805383195001976E-2</v>
      </c>
      <c r="Y79" s="337">
        <f t="shared" si="117"/>
        <v>9.1000859624194769E-2</v>
      </c>
      <c r="Z79" s="337">
        <f t="shared" si="117"/>
        <v>9.1207213345803798E-2</v>
      </c>
      <c r="AA79" s="337">
        <f t="shared" si="117"/>
        <v>9.1439256568926763E-2</v>
      </c>
      <c r="AB79" s="337">
        <f t="shared" si="117"/>
        <v>9.165635606170186E-2</v>
      </c>
      <c r="AC79" s="337">
        <f t="shared" si="117"/>
        <v>9.1907688675870902E-2</v>
      </c>
      <c r="AD79" s="337">
        <f t="shared" si="117"/>
        <v>9.2177208050078757E-2</v>
      </c>
      <c r="AE79" s="337">
        <f t="shared" ref="AE79:AL79" si="118">AE32/AE$49</f>
        <v>9.2482542103871315E-2</v>
      </c>
      <c r="AF79" s="337">
        <f t="shared" si="118"/>
        <v>9.2761148887363712E-2</v>
      </c>
      <c r="AG79" s="337">
        <f t="shared" si="118"/>
        <v>9.2992677783506408E-2</v>
      </c>
      <c r="AH79" s="337">
        <f t="shared" si="118"/>
        <v>9.3260109332035865E-2</v>
      </c>
      <c r="AI79" s="337">
        <f t="shared" si="118"/>
        <v>9.3516477590809124E-2</v>
      </c>
      <c r="AJ79" s="337">
        <f t="shared" si="118"/>
        <v>9.3803152001928555E-2</v>
      </c>
      <c r="AK79" s="337">
        <f t="shared" si="118"/>
        <v>9.4103979371160718E-2</v>
      </c>
      <c r="AL79" s="337">
        <f t="shared" si="118"/>
        <v>9.4392801111185379E-2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8.1778792609800449E-2</v>
      </c>
      <c r="N80" s="336">
        <f t="shared" si="119"/>
        <v>7.7870977899528113E-2</v>
      </c>
      <c r="O80" s="336">
        <f t="shared" si="119"/>
        <v>7.6991893127312458E-2</v>
      </c>
      <c r="P80" s="336">
        <f t="shared" si="119"/>
        <v>7.5225722531865297E-2</v>
      </c>
      <c r="Q80" s="336">
        <f t="shared" si="119"/>
        <v>7.9174229324603912E-2</v>
      </c>
      <c r="R80" s="336">
        <f t="shared" si="119"/>
        <v>7.4041853769575908E-2</v>
      </c>
      <c r="S80" s="336">
        <f t="shared" si="119"/>
        <v>7.8719029377245744E-2</v>
      </c>
      <c r="T80" s="336">
        <f t="shared" si="119"/>
        <v>7.7596388032080479E-2</v>
      </c>
      <c r="U80" s="336">
        <f t="shared" si="119"/>
        <v>7.4161198241163684E-2</v>
      </c>
      <c r="V80" s="336">
        <f t="shared" si="119"/>
        <v>7.310295219157037E-2</v>
      </c>
      <c r="W80" s="336">
        <f t="shared" si="119"/>
        <v>7.2602977242803235E-2</v>
      </c>
      <c r="X80" s="336">
        <f t="shared" si="119"/>
        <v>7.2066048519612388E-2</v>
      </c>
      <c r="Y80" s="336">
        <f t="shared" si="119"/>
        <v>7.2314199854304845E-2</v>
      </c>
      <c r="Z80" s="336">
        <f t="shared" si="119"/>
        <v>7.2568486565753113E-2</v>
      </c>
      <c r="AA80" s="336">
        <f t="shared" si="119"/>
        <v>7.2840304318135346E-2</v>
      </c>
      <c r="AB80" s="336">
        <f t="shared" si="119"/>
        <v>7.3096346040343957E-2</v>
      </c>
      <c r="AC80" s="336">
        <f t="shared" si="119"/>
        <v>7.3380420478965064E-2</v>
      </c>
      <c r="AD80" s="336">
        <f t="shared" si="119"/>
        <v>7.3682523661794758E-2</v>
      </c>
      <c r="AE80" s="336">
        <f t="shared" ref="AE80:AL80" si="120">AE33/AE$49</f>
        <v>7.4026334641167604E-2</v>
      </c>
      <c r="AF80" s="336">
        <f t="shared" si="120"/>
        <v>7.4347408121713282E-2</v>
      </c>
      <c r="AG80" s="336">
        <f t="shared" si="120"/>
        <v>7.4624430491142479E-2</v>
      </c>
      <c r="AH80" s="336">
        <f t="shared" si="120"/>
        <v>7.4931850155287305E-2</v>
      </c>
      <c r="AI80" s="336">
        <f t="shared" si="120"/>
        <v>7.5233206945638398E-2</v>
      </c>
      <c r="AJ80" s="336">
        <f t="shared" si="120"/>
        <v>7.5567721922857281E-2</v>
      </c>
      <c r="AK80" s="336">
        <f t="shared" si="120"/>
        <v>7.5905959703732762E-2</v>
      </c>
      <c r="AL80" s="336">
        <f t="shared" si="120"/>
        <v>7.6222456386382559E-2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2.0409669447802481E-2</v>
      </c>
      <c r="N81" s="336">
        <f t="shared" si="121"/>
        <v>2.3217302608173056E-2</v>
      </c>
      <c r="O81" s="336">
        <f t="shared" si="121"/>
        <v>2.2034042925567012E-2</v>
      </c>
      <c r="P81" s="336">
        <f t="shared" si="121"/>
        <v>2.2442917678919008E-2</v>
      </c>
      <c r="Q81" s="336">
        <f t="shared" si="121"/>
        <v>1.9096260066876668E-2</v>
      </c>
      <c r="R81" s="336">
        <f t="shared" si="121"/>
        <v>2.2691783394149654E-2</v>
      </c>
      <c r="S81" s="336">
        <f t="shared" si="121"/>
        <v>2.2893323290941764E-2</v>
      </c>
      <c r="T81" s="336">
        <f t="shared" si="121"/>
        <v>2.2815854435123271E-2</v>
      </c>
      <c r="U81" s="336">
        <f t="shared" si="121"/>
        <v>2.0226623274868197E-2</v>
      </c>
      <c r="V81" s="336">
        <f t="shared" si="121"/>
        <v>2.096854264204184E-2</v>
      </c>
      <c r="W81" s="336">
        <f t="shared" si="121"/>
        <v>1.9682712811070317E-2</v>
      </c>
      <c r="X81" s="336">
        <f t="shared" si="121"/>
        <v>1.8050871269371108E-2</v>
      </c>
      <c r="Y81" s="336">
        <f t="shared" si="121"/>
        <v>1.7992946259632343E-2</v>
      </c>
      <c r="Z81" s="336">
        <f t="shared" si="121"/>
        <v>1.7939946744733464E-2</v>
      </c>
      <c r="AA81" s="336">
        <f t="shared" si="121"/>
        <v>1.7894721935094692E-2</v>
      </c>
      <c r="AB81" s="336">
        <f t="shared" si="121"/>
        <v>1.7848901854320101E-2</v>
      </c>
      <c r="AC81" s="336">
        <f t="shared" si="121"/>
        <v>1.7810945092053696E-2</v>
      </c>
      <c r="AD81" s="336">
        <f t="shared" si="121"/>
        <v>1.7773202282773549E-2</v>
      </c>
      <c r="AE81" s="336">
        <f t="shared" ref="AE81:AL81" si="122">AE34/AE$49</f>
        <v>1.7730939723129391E-2</v>
      </c>
      <c r="AF81" s="336">
        <f t="shared" si="122"/>
        <v>1.7681412771281366E-2</v>
      </c>
      <c r="AG81" s="336">
        <f t="shared" si="122"/>
        <v>1.7630967083886558E-2</v>
      </c>
      <c r="AH81" s="336">
        <f t="shared" si="122"/>
        <v>1.758603045946024E-2</v>
      </c>
      <c r="AI81" s="336">
        <f t="shared" si="122"/>
        <v>1.7537433582776447E-2</v>
      </c>
      <c r="AJ81" s="336">
        <f t="shared" si="122"/>
        <v>1.7482962436635465E-2</v>
      </c>
      <c r="AK81" s="336">
        <f t="shared" si="122"/>
        <v>1.7441856203809735E-2</v>
      </c>
      <c r="AL81" s="336">
        <f t="shared" si="122"/>
        <v>1.7407703591985312E-2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1.5250337134227064E-3</v>
      </c>
      <c r="N82" s="336">
        <f t="shared" si="123"/>
        <v>1.068306996210557E-3</v>
      </c>
      <c r="O82" s="336">
        <f t="shared" si="123"/>
        <v>1.0673204791767869E-3</v>
      </c>
      <c r="P82" s="336">
        <f t="shared" si="123"/>
        <v>9.2003884582874101E-4</v>
      </c>
      <c r="Q82" s="336">
        <f t="shared" si="123"/>
        <v>1.0613603843128443E-3</v>
      </c>
      <c r="R82" s="336">
        <f t="shared" si="123"/>
        <v>9.6031680496100552E-4</v>
      </c>
      <c r="S82" s="336">
        <f t="shared" si="123"/>
        <v>7.920716945390312E-4</v>
      </c>
      <c r="T82" s="336">
        <f t="shared" si="123"/>
        <v>8.3105348212022471E-4</v>
      </c>
      <c r="U82" s="336">
        <f t="shared" si="123"/>
        <v>8.7782633573535169E-4</v>
      </c>
      <c r="V82" s="336">
        <f t="shared" si="123"/>
        <v>7.7268048740023788E-4</v>
      </c>
      <c r="W82" s="336">
        <f t="shared" si="123"/>
        <v>9.7131652952589509E-4</v>
      </c>
      <c r="X82" s="336">
        <f t="shared" si="123"/>
        <v>6.8846340601847551E-4</v>
      </c>
      <c r="Y82" s="336">
        <f t="shared" si="123"/>
        <v>6.9371351025758953E-4</v>
      </c>
      <c r="Z82" s="336">
        <f t="shared" si="123"/>
        <v>6.9878003531720747E-4</v>
      </c>
      <c r="AA82" s="336">
        <f t="shared" si="123"/>
        <v>7.0423031569671803E-4</v>
      </c>
      <c r="AB82" s="336">
        <f t="shared" si="123"/>
        <v>7.1110816703779875E-4</v>
      </c>
      <c r="AC82" s="336">
        <f t="shared" si="123"/>
        <v>7.1632310485214437E-4</v>
      </c>
      <c r="AD82" s="336">
        <f t="shared" si="123"/>
        <v>7.2148210551044106E-4</v>
      </c>
      <c r="AE82" s="336">
        <f t="shared" ref="AE82:AL82" si="124">AE35/AE$49</f>
        <v>7.2526773957431946E-4</v>
      </c>
      <c r="AF82" s="336">
        <f t="shared" si="124"/>
        <v>7.3232799436905754E-4</v>
      </c>
      <c r="AG82" s="336">
        <f t="shared" si="124"/>
        <v>7.3728020847735126E-4</v>
      </c>
      <c r="AH82" s="336">
        <f t="shared" si="124"/>
        <v>7.4222871728831495E-4</v>
      </c>
      <c r="AI82" s="336">
        <f t="shared" si="124"/>
        <v>7.4583706239427742E-4</v>
      </c>
      <c r="AJ82" s="336">
        <f t="shared" si="124"/>
        <v>7.5246764243581011E-4</v>
      </c>
      <c r="AK82" s="336">
        <f t="shared" si="124"/>
        <v>7.5616346361821198E-4</v>
      </c>
      <c r="AL82" s="336">
        <f t="shared" si="124"/>
        <v>7.6264113281750601E-4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7.981731592494129E-2</v>
      </c>
      <c r="N84" s="337">
        <f t="shared" si="125"/>
        <v>8.4960688983823904E-2</v>
      </c>
      <c r="O84" s="337">
        <f t="shared" si="125"/>
        <v>8.8047247659101963E-2</v>
      </c>
      <c r="P84" s="337">
        <f t="shared" si="125"/>
        <v>8.6532312231600891E-2</v>
      </c>
      <c r="Q84" s="337">
        <f t="shared" si="125"/>
        <v>8.9963916178833744E-2</v>
      </c>
      <c r="R84" s="337">
        <f t="shared" si="125"/>
        <v>8.3626048261020602E-2</v>
      </c>
      <c r="S84" s="337">
        <f t="shared" si="125"/>
        <v>8.1411352910148047E-2</v>
      </c>
      <c r="T84" s="337">
        <f t="shared" si="125"/>
        <v>8.2411606678165675E-2</v>
      </c>
      <c r="U84" s="337">
        <f t="shared" si="125"/>
        <v>7.8218658505110575E-2</v>
      </c>
      <c r="V84" s="337">
        <f t="shared" si="125"/>
        <v>7.5429281673891638E-2</v>
      </c>
      <c r="W84" s="337">
        <f t="shared" si="125"/>
        <v>7.6690144397144125E-2</v>
      </c>
      <c r="X84" s="337">
        <f t="shared" si="125"/>
        <v>7.5969926872145349E-2</v>
      </c>
      <c r="Y84" s="337">
        <f t="shared" si="125"/>
        <v>7.591104585102447E-2</v>
      </c>
      <c r="Z84" s="337">
        <f t="shared" si="125"/>
        <v>7.5791777343190925E-2</v>
      </c>
      <c r="AA84" s="337">
        <f t="shared" si="125"/>
        <v>7.5634137299331092E-2</v>
      </c>
      <c r="AB84" s="337">
        <f t="shared" si="125"/>
        <v>7.542414244027347E-2</v>
      </c>
      <c r="AC84" s="337">
        <f t="shared" si="125"/>
        <v>7.5204482579273188E-2</v>
      </c>
      <c r="AD84" s="337">
        <f t="shared" si="125"/>
        <v>7.4998153741642315E-2</v>
      </c>
      <c r="AE84" s="337">
        <f t="shared" ref="AE84:AL84" si="126">AE37/AE$49</f>
        <v>7.4806288221466163E-2</v>
      </c>
      <c r="AF84" s="337">
        <f t="shared" si="126"/>
        <v>7.4623565058587332E-2</v>
      </c>
      <c r="AG84" s="337">
        <f t="shared" si="126"/>
        <v>7.442913350266861E-2</v>
      </c>
      <c r="AH84" s="337">
        <f t="shared" si="126"/>
        <v>7.4322966709455096E-2</v>
      </c>
      <c r="AI84" s="337">
        <f t="shared" si="126"/>
        <v>7.4192940765586066E-2</v>
      </c>
      <c r="AJ84" s="337">
        <f t="shared" si="126"/>
        <v>7.4066745864583033E-2</v>
      </c>
      <c r="AK84" s="337">
        <f t="shared" si="126"/>
        <v>7.3906693837038503E-2</v>
      </c>
      <c r="AL84" s="337">
        <f t="shared" si="126"/>
        <v>7.3701727662970729E-2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6.3585355774906691E-2</v>
      </c>
      <c r="N85" s="336">
        <f t="shared" si="127"/>
        <v>6.814013269514102E-2</v>
      </c>
      <c r="O85" s="336">
        <f t="shared" si="127"/>
        <v>7.0935710087182122E-2</v>
      </c>
      <c r="P85" s="336">
        <f t="shared" si="127"/>
        <v>6.9452300341529397E-2</v>
      </c>
      <c r="Q85" s="336">
        <f t="shared" si="127"/>
        <v>7.3415912517252546E-2</v>
      </c>
      <c r="R85" s="336">
        <f t="shared" si="127"/>
        <v>6.6095718368013631E-2</v>
      </c>
      <c r="S85" s="336">
        <f t="shared" si="127"/>
        <v>6.4616199337537525E-2</v>
      </c>
      <c r="T85" s="336">
        <f t="shared" si="127"/>
        <v>6.419328955809471E-2</v>
      </c>
      <c r="U85" s="336">
        <f t="shared" si="127"/>
        <v>6.0006383174047835E-2</v>
      </c>
      <c r="V85" s="336">
        <f t="shared" si="127"/>
        <v>5.790394291615255E-2</v>
      </c>
      <c r="W85" s="336">
        <f t="shared" si="127"/>
        <v>5.8337449952168934E-2</v>
      </c>
      <c r="X85" s="336">
        <f t="shared" si="127"/>
        <v>5.6494388067302614E-2</v>
      </c>
      <c r="Y85" s="336">
        <f t="shared" si="127"/>
        <v>5.6173774803030416E-2</v>
      </c>
      <c r="Z85" s="336">
        <f t="shared" si="127"/>
        <v>5.5845590991689585E-2</v>
      </c>
      <c r="AA85" s="336">
        <f t="shared" si="127"/>
        <v>5.5503345574705092E-2</v>
      </c>
      <c r="AB85" s="336">
        <f t="shared" si="127"/>
        <v>5.5120662574951261E-2</v>
      </c>
      <c r="AC85" s="336">
        <f t="shared" si="127"/>
        <v>5.4731482763514014E-2</v>
      </c>
      <c r="AD85" s="336">
        <f t="shared" si="127"/>
        <v>5.4341831179271667E-2</v>
      </c>
      <c r="AE85" s="336">
        <f t="shared" ref="AE85:AL85" si="128">AE38/AE$49</f>
        <v>5.395447949844747E-2</v>
      </c>
      <c r="AF85" s="336">
        <f t="shared" si="128"/>
        <v>5.3571429128906632E-2</v>
      </c>
      <c r="AG85" s="336">
        <f t="shared" si="128"/>
        <v>5.3176025261130834E-2</v>
      </c>
      <c r="AH85" s="336">
        <f t="shared" si="128"/>
        <v>5.2879283669716649E-2</v>
      </c>
      <c r="AI85" s="336">
        <f t="shared" si="128"/>
        <v>5.2563573152593718E-2</v>
      </c>
      <c r="AJ85" s="336">
        <f t="shared" si="128"/>
        <v>5.2238401488486859E-2</v>
      </c>
      <c r="AK85" s="336">
        <f t="shared" si="128"/>
        <v>5.188039453363423E-2</v>
      </c>
      <c r="AL85" s="336">
        <f t="shared" si="128"/>
        <v>5.147228770861266E-2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1.6231960150034596E-2</v>
      </c>
      <c r="N86" s="336">
        <f t="shared" si="129"/>
        <v>1.6820556288682877E-2</v>
      </c>
      <c r="O86" s="336">
        <f t="shared" si="129"/>
        <v>1.7111537571919837E-2</v>
      </c>
      <c r="P86" s="336">
        <f t="shared" si="129"/>
        <v>1.7080011890071498E-2</v>
      </c>
      <c r="Q86" s="336">
        <f t="shared" si="129"/>
        <v>1.6548003661581205E-2</v>
      </c>
      <c r="R86" s="336">
        <f t="shared" si="129"/>
        <v>1.7530329893006968E-2</v>
      </c>
      <c r="S86" s="336">
        <f t="shared" si="129"/>
        <v>1.6795153572610525E-2</v>
      </c>
      <c r="T86" s="336">
        <f t="shared" si="129"/>
        <v>1.8218317120070954E-2</v>
      </c>
      <c r="U86" s="336">
        <f t="shared" si="129"/>
        <v>1.8212275331062729E-2</v>
      </c>
      <c r="V86" s="336">
        <f t="shared" si="129"/>
        <v>1.7525338757739095E-2</v>
      </c>
      <c r="W86" s="336">
        <f t="shared" si="129"/>
        <v>1.8352694444975184E-2</v>
      </c>
      <c r="X86" s="336">
        <f t="shared" si="129"/>
        <v>1.9475538804842728E-2</v>
      </c>
      <c r="Y86" s="336">
        <f t="shared" si="129"/>
        <v>1.9737271047994057E-2</v>
      </c>
      <c r="Z86" s="336">
        <f t="shared" si="129"/>
        <v>1.9946186351501336E-2</v>
      </c>
      <c r="AA86" s="336">
        <f t="shared" si="129"/>
        <v>2.0130791724625997E-2</v>
      </c>
      <c r="AB86" s="336">
        <f t="shared" si="129"/>
        <v>2.0303479865322223E-2</v>
      </c>
      <c r="AC86" s="336">
        <f t="shared" si="129"/>
        <v>2.0472999815759174E-2</v>
      </c>
      <c r="AD86" s="336">
        <f t="shared" si="129"/>
        <v>2.0656322562370655E-2</v>
      </c>
      <c r="AE86" s="336">
        <f t="shared" ref="AE86:AL86" si="130">AE39/AE$49</f>
        <v>2.0851808723018686E-2</v>
      </c>
      <c r="AF86" s="336">
        <f t="shared" si="130"/>
        <v>2.1052135929680704E-2</v>
      </c>
      <c r="AG86" s="336">
        <f t="shared" si="130"/>
        <v>2.1253108241537783E-2</v>
      </c>
      <c r="AH86" s="336">
        <f t="shared" si="130"/>
        <v>2.144368303973845E-2</v>
      </c>
      <c r="AI86" s="336">
        <f t="shared" si="130"/>
        <v>2.1629367612992351E-2</v>
      </c>
      <c r="AJ86" s="336">
        <f t="shared" si="130"/>
        <v>2.1828344376096178E-2</v>
      </c>
      <c r="AK86" s="336">
        <f t="shared" si="130"/>
        <v>2.2026299303404266E-2</v>
      </c>
      <c r="AL86" s="336">
        <f t="shared" si="130"/>
        <v>2.2229439954358079E-2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8.728523836351533E-2</v>
      </c>
      <c r="N88" s="337">
        <f t="shared" si="131"/>
        <v>8.3201714808356947E-2</v>
      </c>
      <c r="O88" s="337">
        <f t="shared" si="131"/>
        <v>8.6853702044995804E-2</v>
      </c>
      <c r="P88" s="337">
        <f t="shared" si="131"/>
        <v>8.6024776358426563E-2</v>
      </c>
      <c r="Q88" s="337">
        <f t="shared" si="131"/>
        <v>8.6298711901914016E-2</v>
      </c>
      <c r="R88" s="337">
        <f t="shared" si="131"/>
        <v>8.9562068672162862E-2</v>
      </c>
      <c r="S88" s="337">
        <f t="shared" si="131"/>
        <v>9.1389562339323507E-2</v>
      </c>
      <c r="T88" s="337">
        <f t="shared" si="131"/>
        <v>8.9547311659195883E-2</v>
      </c>
      <c r="U88" s="337">
        <f t="shared" si="131"/>
        <v>8.9011331712494479E-2</v>
      </c>
      <c r="V88" s="337">
        <f t="shared" si="131"/>
        <v>9.2999175915881707E-2</v>
      </c>
      <c r="W88" s="337">
        <f t="shared" si="131"/>
        <v>8.3602869176019834E-2</v>
      </c>
      <c r="X88" s="337">
        <f t="shared" si="131"/>
        <v>8.7221820009490136E-2</v>
      </c>
      <c r="Y88" s="337">
        <f t="shared" si="131"/>
        <v>8.681559051031465E-2</v>
      </c>
      <c r="Z88" s="337">
        <f t="shared" si="131"/>
        <v>8.651038699377997E-2</v>
      </c>
      <c r="AA88" s="337">
        <f t="shared" si="131"/>
        <v>8.6121120443586455E-2</v>
      </c>
      <c r="AB88" s="337">
        <f t="shared" si="131"/>
        <v>8.56549006726844E-2</v>
      </c>
      <c r="AC88" s="337">
        <f t="shared" si="131"/>
        <v>8.5259681707390192E-2</v>
      </c>
      <c r="AD88" s="337">
        <f t="shared" si="131"/>
        <v>8.4874498235360987E-2</v>
      </c>
      <c r="AE88" s="337">
        <f t="shared" ref="AE88:AL88" si="132">AE41/AE$49</f>
        <v>8.4468602187702954E-2</v>
      </c>
      <c r="AF88" s="337">
        <f t="shared" si="132"/>
        <v>8.4031752408277413E-2</v>
      </c>
      <c r="AG88" s="337">
        <f t="shared" si="132"/>
        <v>8.3600679039457643E-2</v>
      </c>
      <c r="AH88" s="337">
        <f t="shared" si="132"/>
        <v>8.3140062643904916E-2</v>
      </c>
      <c r="AI88" s="337">
        <f t="shared" si="132"/>
        <v>8.2710546820685571E-2</v>
      </c>
      <c r="AJ88" s="337">
        <f t="shared" si="132"/>
        <v>8.2264163499512988E-2</v>
      </c>
      <c r="AK88" s="337">
        <f t="shared" si="132"/>
        <v>8.1768646188006125E-2</v>
      </c>
      <c r="AL88" s="337">
        <f t="shared" si="132"/>
        <v>8.1243560493653333E-2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4.2091060278327222E-2</v>
      </c>
      <c r="N89" s="336">
        <f t="shared" si="133"/>
        <v>3.9822196952163047E-2</v>
      </c>
      <c r="O89" s="336">
        <f t="shared" si="133"/>
        <v>3.9923927982302168E-2</v>
      </c>
      <c r="P89" s="336">
        <f t="shared" si="133"/>
        <v>4.2915431242369843E-2</v>
      </c>
      <c r="Q89" s="336">
        <f t="shared" si="133"/>
        <v>4.2924091323352377E-2</v>
      </c>
      <c r="R89" s="336">
        <f t="shared" si="133"/>
        <v>4.2523341154515573E-2</v>
      </c>
      <c r="S89" s="336">
        <f t="shared" si="133"/>
        <v>4.1943067056960111E-2</v>
      </c>
      <c r="T89" s="336">
        <f t="shared" si="133"/>
        <v>4.1611913500593005E-2</v>
      </c>
      <c r="U89" s="336">
        <f t="shared" si="133"/>
        <v>4.2222682177436077E-2</v>
      </c>
      <c r="V89" s="336">
        <f t="shared" si="133"/>
        <v>3.9546649456845669E-2</v>
      </c>
      <c r="W89" s="336">
        <f t="shared" si="133"/>
        <v>3.5078739262261925E-2</v>
      </c>
      <c r="X89" s="336">
        <f t="shared" si="133"/>
        <v>3.7043916785710077E-2</v>
      </c>
      <c r="Y89" s="336">
        <f t="shared" si="133"/>
        <v>3.6777551598933082E-2</v>
      </c>
      <c r="Z89" s="336">
        <f t="shared" si="133"/>
        <v>3.649637831615006E-2</v>
      </c>
      <c r="AA89" s="336">
        <f t="shared" si="133"/>
        <v>3.6138268102718869E-2</v>
      </c>
      <c r="AB89" s="336">
        <f t="shared" si="133"/>
        <v>3.5720703286268141E-2</v>
      </c>
      <c r="AC89" s="336">
        <f t="shared" si="133"/>
        <v>3.5395379008647407E-2</v>
      </c>
      <c r="AD89" s="336">
        <f t="shared" si="133"/>
        <v>3.5079366048195795E-2</v>
      </c>
      <c r="AE89" s="336">
        <f t="shared" ref="AE89:AL89" si="134">AE42/AE$49</f>
        <v>3.4751243652006707E-2</v>
      </c>
      <c r="AF89" s="336">
        <f t="shared" si="134"/>
        <v>3.4400100460203052E-2</v>
      </c>
      <c r="AG89" s="336">
        <f t="shared" si="134"/>
        <v>3.405046141834709E-2</v>
      </c>
      <c r="AH89" s="336">
        <f t="shared" si="134"/>
        <v>3.3688806719714616E-2</v>
      </c>
      <c r="AI89" s="336">
        <f t="shared" si="134"/>
        <v>3.3352264963575386E-2</v>
      </c>
      <c r="AJ89" s="336">
        <f t="shared" si="134"/>
        <v>3.3007086879026308E-2</v>
      </c>
      <c r="AK89" s="336">
        <f t="shared" si="134"/>
        <v>3.2619663705351527E-2</v>
      </c>
      <c r="AL89" s="336">
        <f t="shared" si="134"/>
        <v>3.2210096974830051E-2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4.5194178085188101E-2</v>
      </c>
      <c r="N90" s="336">
        <f t="shared" si="135"/>
        <v>4.3379517856193907E-2</v>
      </c>
      <c r="O90" s="336">
        <f t="shared" si="135"/>
        <v>4.6929774062693642E-2</v>
      </c>
      <c r="P90" s="336">
        <f t="shared" si="135"/>
        <v>4.3109345116056727E-2</v>
      </c>
      <c r="Q90" s="336">
        <f t="shared" si="135"/>
        <v>4.3374620578561646E-2</v>
      </c>
      <c r="R90" s="336">
        <f t="shared" si="135"/>
        <v>4.7038727517647282E-2</v>
      </c>
      <c r="S90" s="336">
        <f t="shared" si="135"/>
        <v>4.9446495282363397E-2</v>
      </c>
      <c r="T90" s="336">
        <f t="shared" si="135"/>
        <v>4.7935398158602871E-2</v>
      </c>
      <c r="U90" s="336">
        <f t="shared" si="135"/>
        <v>4.6788649535058402E-2</v>
      </c>
      <c r="V90" s="336">
        <f t="shared" si="135"/>
        <v>5.3452526459036039E-2</v>
      </c>
      <c r="W90" s="336">
        <f t="shared" si="135"/>
        <v>4.8524129913757916E-2</v>
      </c>
      <c r="X90" s="336">
        <f t="shared" si="135"/>
        <v>5.0177903223780074E-2</v>
      </c>
      <c r="Y90" s="336">
        <f t="shared" si="135"/>
        <v>5.0038038911381567E-2</v>
      </c>
      <c r="Z90" s="336">
        <f t="shared" si="135"/>
        <v>5.0014008677629909E-2</v>
      </c>
      <c r="AA90" s="336">
        <f t="shared" si="135"/>
        <v>4.9982852340867585E-2</v>
      </c>
      <c r="AB90" s="336">
        <f t="shared" si="135"/>
        <v>4.993419738641626E-2</v>
      </c>
      <c r="AC90" s="336">
        <f t="shared" si="135"/>
        <v>4.9864302698742792E-2</v>
      </c>
      <c r="AD90" s="336">
        <f t="shared" si="135"/>
        <v>4.9795132187165185E-2</v>
      </c>
      <c r="AE90" s="336">
        <f t="shared" ref="AE90:AL90" si="136">AE43/AE$49</f>
        <v>4.9717358535696247E-2</v>
      </c>
      <c r="AF90" s="336">
        <f t="shared" si="136"/>
        <v>4.9631651948074361E-2</v>
      </c>
      <c r="AG90" s="336">
        <f t="shared" si="136"/>
        <v>4.9550217621110546E-2</v>
      </c>
      <c r="AH90" s="336">
        <f t="shared" si="136"/>
        <v>4.9451255924190293E-2</v>
      </c>
      <c r="AI90" s="336">
        <f t="shared" si="136"/>
        <v>4.9358281857110185E-2</v>
      </c>
      <c r="AJ90" s="336">
        <f t="shared" si="136"/>
        <v>4.925707662048668E-2</v>
      </c>
      <c r="AK90" s="336">
        <f t="shared" si="136"/>
        <v>4.9148982482654584E-2</v>
      </c>
      <c r="AL90" s="336">
        <f t="shared" si="136"/>
        <v>4.9033463518823296E-2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0.12119244607000768</v>
      </c>
      <c r="N92" s="337">
        <f t="shared" si="137"/>
        <v>0.11750568555219416</v>
      </c>
      <c r="O92" s="337">
        <f t="shared" si="137"/>
        <v>0.11820640349736194</v>
      </c>
      <c r="P92" s="337">
        <f t="shared" si="137"/>
        <v>0.11488245117326915</v>
      </c>
      <c r="Q92" s="337">
        <f t="shared" si="137"/>
        <v>0.11822289519837684</v>
      </c>
      <c r="R92" s="337">
        <f t="shared" si="137"/>
        <v>0.12081327955794778</v>
      </c>
      <c r="S92" s="337">
        <f t="shared" si="137"/>
        <v>0.11772546596392375</v>
      </c>
      <c r="T92" s="337">
        <f t="shared" si="137"/>
        <v>0.11264001259019379</v>
      </c>
      <c r="U92" s="337">
        <f t="shared" si="137"/>
        <v>0.11058381953326191</v>
      </c>
      <c r="V92" s="337">
        <f t="shared" si="137"/>
        <v>0.10959914798907759</v>
      </c>
      <c r="W92" s="337">
        <f t="shared" si="137"/>
        <v>0.10058097290135225</v>
      </c>
      <c r="X92" s="337">
        <f t="shared" si="137"/>
        <v>0.10502742269869818</v>
      </c>
      <c r="Y92" s="337">
        <f t="shared" si="137"/>
        <v>0.10467699753341751</v>
      </c>
      <c r="Z92" s="337">
        <f t="shared" si="137"/>
        <v>0.10397809349315286</v>
      </c>
      <c r="AA92" s="337">
        <f t="shared" si="137"/>
        <v>0.10321206978033028</v>
      </c>
      <c r="AB92" s="337">
        <f t="shared" si="137"/>
        <v>0.10268551329558082</v>
      </c>
      <c r="AC92" s="337">
        <f t="shared" si="137"/>
        <v>0.102103540921835</v>
      </c>
      <c r="AD92" s="337">
        <f t="shared" si="137"/>
        <v>0.10142123288143362</v>
      </c>
      <c r="AE92" s="337">
        <f t="shared" ref="AE92:AL92" si="138">AE45/AE$49</f>
        <v>0.10078236115624284</v>
      </c>
      <c r="AF92" s="337">
        <f t="shared" si="138"/>
        <v>0.10017142985244165</v>
      </c>
      <c r="AG92" s="337">
        <f t="shared" si="138"/>
        <v>9.95691391461338E-2</v>
      </c>
      <c r="AH92" s="337">
        <f t="shared" si="138"/>
        <v>9.8926429891511555E-2</v>
      </c>
      <c r="AI92" s="337">
        <f t="shared" si="138"/>
        <v>9.8346759925973956E-2</v>
      </c>
      <c r="AJ92" s="337">
        <f t="shared" si="138"/>
        <v>9.7779262551219145E-2</v>
      </c>
      <c r="AK92" s="337">
        <f t="shared" si="138"/>
        <v>9.7227628163654586E-2</v>
      </c>
      <c r="AL92" s="337">
        <f t="shared" si="138"/>
        <v>9.6699718696636183E-2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2.1501126883567059E-2</v>
      </c>
      <c r="N93" s="336">
        <f t="shared" si="139"/>
        <v>2.0668575763013303E-2</v>
      </c>
      <c r="O93" s="336">
        <f t="shared" si="139"/>
        <v>2.0437095897691857E-2</v>
      </c>
      <c r="P93" s="336">
        <f t="shared" si="139"/>
        <v>2.128517598647842E-2</v>
      </c>
      <c r="Q93" s="336">
        <f t="shared" si="139"/>
        <v>2.2275277681327265E-2</v>
      </c>
      <c r="R93" s="336">
        <f t="shared" si="139"/>
        <v>2.3336891202799422E-2</v>
      </c>
      <c r="S93" s="336">
        <f t="shared" si="139"/>
        <v>2.3270807197680248E-2</v>
      </c>
      <c r="T93" s="336">
        <f t="shared" si="139"/>
        <v>2.053603440231171E-2</v>
      </c>
      <c r="U93" s="336">
        <f t="shared" si="139"/>
        <v>2.1213184066331141E-2</v>
      </c>
      <c r="V93" s="336">
        <f t="shared" si="139"/>
        <v>2.0367486923601387E-2</v>
      </c>
      <c r="W93" s="336">
        <f t="shared" si="139"/>
        <v>1.8096929758665399E-2</v>
      </c>
      <c r="X93" s="336">
        <f t="shared" si="139"/>
        <v>2.9599045562480268E-2</v>
      </c>
      <c r="Y93" s="336">
        <f t="shared" si="139"/>
        <v>2.980371313600752E-2</v>
      </c>
      <c r="Z93" s="336">
        <f t="shared" si="139"/>
        <v>3.0075922633910866E-2</v>
      </c>
      <c r="AA93" s="336">
        <f t="shared" si="139"/>
        <v>3.033857379160396E-2</v>
      </c>
      <c r="AB93" s="336">
        <f t="shared" si="139"/>
        <v>3.0618496558396435E-2</v>
      </c>
      <c r="AC93" s="336">
        <f t="shared" si="139"/>
        <v>3.0883766871194322E-2</v>
      </c>
      <c r="AD93" s="336">
        <f t="shared" si="139"/>
        <v>3.112792836767023E-2</v>
      </c>
      <c r="AE93" s="336">
        <f t="shared" ref="AE93:AL93" si="140">AE46/AE$49</f>
        <v>3.1352140966192876E-2</v>
      </c>
      <c r="AF93" s="336">
        <f t="shared" si="140"/>
        <v>3.1559880994347714E-2</v>
      </c>
      <c r="AG93" s="336">
        <f t="shared" si="140"/>
        <v>3.1752481780678021E-2</v>
      </c>
      <c r="AH93" s="336">
        <f t="shared" si="140"/>
        <v>3.1928190896066362E-2</v>
      </c>
      <c r="AI93" s="336">
        <f t="shared" si="140"/>
        <v>3.2138140255459767E-2</v>
      </c>
      <c r="AJ93" s="336">
        <f t="shared" si="140"/>
        <v>3.2369617876812966E-2</v>
      </c>
      <c r="AK93" s="336">
        <f t="shared" si="140"/>
        <v>3.2624856781947403E-2</v>
      </c>
      <c r="AL93" s="336">
        <f t="shared" si="140"/>
        <v>3.2876832419293324E-2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9.9691319186440613E-2</v>
      </c>
      <c r="N94" s="336">
        <f t="shared" si="141"/>
        <v>9.683710978918085E-2</v>
      </c>
      <c r="O94" s="336">
        <f t="shared" si="141"/>
        <v>9.7769307599670091E-2</v>
      </c>
      <c r="P94" s="336">
        <f t="shared" si="141"/>
        <v>9.3597275186790715E-2</v>
      </c>
      <c r="Q94" s="336">
        <f t="shared" si="141"/>
        <v>9.5947617517049569E-2</v>
      </c>
      <c r="R94" s="336">
        <f t="shared" si="141"/>
        <v>9.7476388355148352E-2</v>
      </c>
      <c r="S94" s="336">
        <f t="shared" si="141"/>
        <v>9.4454658766243496E-2</v>
      </c>
      <c r="T94" s="336">
        <f t="shared" si="141"/>
        <v>9.2103978187882088E-2</v>
      </c>
      <c r="U94" s="336">
        <f t="shared" si="141"/>
        <v>8.9370635466930762E-2</v>
      </c>
      <c r="V94" s="336">
        <f t="shared" si="141"/>
        <v>8.9231661065476225E-2</v>
      </c>
      <c r="W94" s="336">
        <f t="shared" si="141"/>
        <v>8.2484043142686841E-2</v>
      </c>
      <c r="X94" s="336">
        <f t="shared" si="141"/>
        <v>7.5428377136217903E-2</v>
      </c>
      <c r="Y94" s="336">
        <f t="shared" si="141"/>
        <v>7.4873284397410006E-2</v>
      </c>
      <c r="Z94" s="336">
        <f t="shared" si="141"/>
        <v>7.3902170859242E-2</v>
      </c>
      <c r="AA94" s="336">
        <f t="shared" si="141"/>
        <v>7.287349598872632E-2</v>
      </c>
      <c r="AB94" s="336">
        <f t="shared" si="141"/>
        <v>7.2067016737184381E-2</v>
      </c>
      <c r="AC94" s="336">
        <f t="shared" si="141"/>
        <v>7.1219774050640672E-2</v>
      </c>
      <c r="AD94" s="336">
        <f t="shared" si="141"/>
        <v>7.0293304513763394E-2</v>
      </c>
      <c r="AE94" s="336">
        <f t="shared" ref="AE94:AL94" si="142">AE47/AE$49</f>
        <v>6.9430220190049963E-2</v>
      </c>
      <c r="AF94" s="336">
        <f t="shared" si="142"/>
        <v>6.8611548858093951E-2</v>
      </c>
      <c r="AG94" s="336">
        <f t="shared" si="142"/>
        <v>6.7816657365455765E-2</v>
      </c>
      <c r="AH94" s="336">
        <f t="shared" si="142"/>
        <v>6.69982389954452E-2</v>
      </c>
      <c r="AI94" s="336">
        <f t="shared" si="142"/>
        <v>6.6208619670514196E-2</v>
      </c>
      <c r="AJ94" s="336">
        <f t="shared" si="142"/>
        <v>6.5409644674406173E-2</v>
      </c>
      <c r="AK94" s="336">
        <f t="shared" si="142"/>
        <v>6.4602771381707183E-2</v>
      </c>
      <c r="AL94" s="336">
        <f t="shared" si="142"/>
        <v>6.3822886277342852E-2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Stoke-on-Trent and Staffordshire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Stoke-on-Trent and Staffordshire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Stoke-on-Trent and Staffordshire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Stoke-on-Trent and Staffordshire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Stoke-on-Trent and Staffordshire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Stoke-on-Trent and Staffordshire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Stoke-on-Trent and Staffordshire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Stoke-on-Trent and Staffordshire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Stoke-on-Trent and Staffordshire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Stoke-on-Trent and Staffordshire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Stoke-on-Trent and Staffordshire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Stoke-on-Trent and Staffordshire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Stoke-on-Trent and Staffordshire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5.508069464309294</v>
      </c>
      <c r="Y4" s="11">
        <f>'Occ T1'!D8-'Occ T1'!C8</f>
        <v>1.531953214768123</v>
      </c>
      <c r="Z4" s="11">
        <f>'Occ T1'!E8-'Occ T1'!D8</f>
        <v>-2.5928539521365295</v>
      </c>
      <c r="AA4" s="11">
        <f>'Occ T1'!F8-'Occ T1'!E8</f>
        <v>5.4673212475071651</v>
      </c>
      <c r="AB4" s="11">
        <f>'Occ T1'!D8-'Occ T1'!B8</f>
        <v>7.040022679077417</v>
      </c>
      <c r="AC4" s="11">
        <f>'Occ T1'!F8-'Occ T1'!D8</f>
        <v>2.8744672953706356</v>
      </c>
    </row>
    <row r="5" spans="1:29" x14ac:dyDescent="0.2">
      <c r="W5" s="10" t="str">
        <f>name!E5</f>
        <v>Professional occupations</v>
      </c>
      <c r="X5" s="11">
        <f>'Occ T1'!C9-'Occ T1'!B9</f>
        <v>13.204131210021785</v>
      </c>
      <c r="Y5" s="11">
        <f>'Occ T1'!D9-'Occ T1'!C9</f>
        <v>5.0098470098608345</v>
      </c>
      <c r="Z5" s="11">
        <f>'Occ T1'!E9-'Occ T1'!D9</f>
        <v>7.7049773484331752</v>
      </c>
      <c r="AA5" s="11">
        <f>'Occ T1'!F9-'Occ T1'!E9</f>
        <v>12.629552370674901</v>
      </c>
      <c r="AB5" s="11">
        <f>'Occ T1'!D9-'Occ T1'!B9</f>
        <v>18.21397821988262</v>
      </c>
      <c r="AC5" s="11">
        <f>'Occ T1'!F9-'Occ T1'!D9</f>
        <v>20.334529719108076</v>
      </c>
    </row>
    <row r="6" spans="1:29" x14ac:dyDescent="0.2">
      <c r="W6" s="10" t="str">
        <f>name!E6</f>
        <v>Associate professional occupations</v>
      </c>
      <c r="X6" s="11">
        <f>'Occ T1'!C10-'Occ T1'!B10</f>
        <v>3.9367821414902693</v>
      </c>
      <c r="Y6" s="11">
        <f>'Occ T1'!D10-'Occ T1'!C10</f>
        <v>2.0401777485788415</v>
      </c>
      <c r="Z6" s="11">
        <f>'Occ T1'!E10-'Occ T1'!D10</f>
        <v>4.4359988122086236</v>
      </c>
      <c r="AA6" s="11">
        <f>'Occ T1'!F10-'Occ T1'!E10</f>
        <v>7.1365656570671092</v>
      </c>
      <c r="AB6" s="11">
        <f>'Occ T1'!D10-'Occ T1'!B10</f>
        <v>5.9769598900691108</v>
      </c>
      <c r="AC6" s="11">
        <f>'Occ T1'!F10-'Occ T1'!D10</f>
        <v>11.572564469275733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-4.4646441410439124</v>
      </c>
      <c r="Y7" s="11">
        <f>'Occ T1'!D11-'Occ T1'!C11</f>
        <v>1.8098376667145715</v>
      </c>
      <c r="Z7" s="11">
        <f>'Occ T1'!E11-'Occ T1'!D11</f>
        <v>1.9931447005775311</v>
      </c>
      <c r="AA7" s="11">
        <f>'Occ T1'!F11-'Occ T1'!E11</f>
        <v>-3.0014072623575316</v>
      </c>
      <c r="AB7" s="11">
        <f>'Occ T1'!D11-'Occ T1'!B11</f>
        <v>-2.6548064743293409</v>
      </c>
      <c r="AC7" s="11">
        <f>'Occ T1'!F11-'Occ T1'!D11</f>
        <v>-1.0082625617800005</v>
      </c>
    </row>
    <row r="8" spans="1:29" x14ac:dyDescent="0.2">
      <c r="W8" s="10" t="str">
        <f>name!E8</f>
        <v>Skilled trades occupations</v>
      </c>
      <c r="X8" s="11">
        <f>'Occ T1'!C12-'Occ T1'!B12</f>
        <v>2.1964467691114464</v>
      </c>
      <c r="Y8" s="11">
        <f>'Occ T1'!D12-'Occ T1'!C12</f>
        <v>-10.057997614721899</v>
      </c>
      <c r="Z8" s="11">
        <f>'Occ T1'!E12-'Occ T1'!D12</f>
        <v>-0.65605203998048722</v>
      </c>
      <c r="AA8" s="11">
        <f>'Occ T1'!F12-'Occ T1'!E12</f>
        <v>-4.0782784242580803</v>
      </c>
      <c r="AB8" s="11">
        <f>'Occ T1'!D12-'Occ T1'!B12</f>
        <v>-7.8615508456104521</v>
      </c>
      <c r="AC8" s="11">
        <f>'Occ T1'!F12-'Occ T1'!D12</f>
        <v>-4.7343304642385675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8.259452856276539E-2</v>
      </c>
      <c r="Y9" s="11">
        <f>'Occ T1'!D13-'Occ T1'!C13</f>
        <v>-2.2841570881350393</v>
      </c>
      <c r="Z9" s="11">
        <f>'Occ T1'!E13-'Occ T1'!D13</f>
        <v>0.79949496015074573</v>
      </c>
      <c r="AA9" s="11">
        <f>'Occ T1'!F13-'Occ T1'!E13</f>
        <v>3.3748905950530173</v>
      </c>
      <c r="AB9" s="11">
        <f>'Occ T1'!D13-'Occ T1'!B13</f>
        <v>-2.2015625595722739</v>
      </c>
      <c r="AC9" s="11">
        <f>'Occ T1'!F13-'Occ T1'!D13</f>
        <v>4.174385555203763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-3.057120547234689</v>
      </c>
      <c r="Y10" s="11">
        <f>'Occ T1'!D14-'Occ T1'!C14</f>
        <v>-0.48430069651097796</v>
      </c>
      <c r="Z10" s="11">
        <f>'Occ T1'!E14-'Occ T1'!D14</f>
        <v>0.68492759666771974</v>
      </c>
      <c r="AA10" s="11">
        <f>'Occ T1'!F14-'Occ T1'!E14</f>
        <v>0.52819210703357555</v>
      </c>
      <c r="AB10" s="11">
        <f>'Occ T1'!D14-'Occ T1'!B14</f>
        <v>-3.5414212437456669</v>
      </c>
      <c r="AC10" s="11">
        <f>'Occ T1'!F14-'Occ T1'!D14</f>
        <v>1.2131197037012953</v>
      </c>
    </row>
    <row r="11" spans="1:29" x14ac:dyDescent="0.2">
      <c r="W11" s="10" t="str">
        <f>name!E11</f>
        <v>Process, plant and machine operatives</v>
      </c>
      <c r="X11" s="11">
        <f>'Occ T1'!C15-'Occ T1'!B15</f>
        <v>3.3623506130685143</v>
      </c>
      <c r="Y11" s="11">
        <f>'Occ T1'!D15-'Occ T1'!C15</f>
        <v>-6.3794620941184803</v>
      </c>
      <c r="Z11" s="11">
        <f>'Occ T1'!E15-'Occ T1'!D15</f>
        <v>2.6205195727599389</v>
      </c>
      <c r="AA11" s="11">
        <f>'Occ T1'!F15-'Occ T1'!E15</f>
        <v>-0.78960462248925722</v>
      </c>
      <c r="AB11" s="11">
        <f>'Occ T1'!D15-'Occ T1'!B15</f>
        <v>-3.017111481049966</v>
      </c>
      <c r="AC11" s="11">
        <f>'Occ T1'!F15-'Occ T1'!D15</f>
        <v>1.8309149502706816</v>
      </c>
    </row>
    <row r="12" spans="1:29" x14ac:dyDescent="0.2">
      <c r="W12" s="10" t="str">
        <f>name!E12</f>
        <v>Elementary occupations</v>
      </c>
      <c r="X12" s="11">
        <f>'Occ T1'!C16-'Occ T1'!B16</f>
        <v>-4.0756100382855749</v>
      </c>
      <c r="Y12" s="11">
        <f>'Occ T1'!D16-'Occ T1'!C16</f>
        <v>-6.4328981464358037</v>
      </c>
      <c r="Z12" s="11">
        <f>'Occ T1'!E16-'Occ T1'!D16</f>
        <v>2.9538430013192141</v>
      </c>
      <c r="AA12" s="11">
        <f>'Occ T1'!F16-'Occ T1'!E16</f>
        <v>-1.3412316682312593</v>
      </c>
      <c r="AB12" s="11">
        <f>'Occ T1'!D16-'Occ T1'!B16</f>
        <v>-10.508508184721379</v>
      </c>
      <c r="AC12" s="11">
        <f>'Occ T1'!F16-'Occ T1'!D16</f>
        <v>1.6126113330879548</v>
      </c>
    </row>
    <row r="14" spans="1:29" x14ac:dyDescent="0.2">
      <c r="W14" s="10" t="str">
        <f>name!E3</f>
        <v>All occupations</v>
      </c>
      <c r="X14" s="11">
        <f>'Occ T1'!C18-'Occ T1'!B18</f>
        <v>16.69299999999987</v>
      </c>
      <c r="Y14" s="11">
        <f>'Occ T1'!D18-'Occ T1'!C18</f>
        <v>-15.246999999999844</v>
      </c>
      <c r="Z14" s="11">
        <f>'Occ T1'!E18-'Occ T1'!D18</f>
        <v>17.943999999999846</v>
      </c>
      <c r="AA14" s="11">
        <f>'Occ T1'!F18-'Occ T1'!E18</f>
        <v>19.925999999999704</v>
      </c>
      <c r="AB14" s="11">
        <f>'Occ T1'!D18-'Occ T1'!B18</f>
        <v>1.4460000000000264</v>
      </c>
      <c r="AC14" s="11">
        <f>'Occ T1'!F18-'Occ T1'!D18</f>
        <v>37.86999999999955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-20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Stoke-on-Trent and Staffordshire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2.8744672953706356</v>
      </c>
      <c r="O3" s="11">
        <f>'Occ T1'!AB64</f>
        <v>2.3106851151698429</v>
      </c>
      <c r="P3" s="11">
        <f>'Occ T1'!Q64</f>
        <v>0.56378218020083182</v>
      </c>
    </row>
    <row r="4" spans="1:16" x14ac:dyDescent="0.2">
      <c r="M4" s="10" t="str">
        <f>name!E5</f>
        <v>Professional occupations</v>
      </c>
      <c r="N4" s="11">
        <f>'Occ T1'!F65</f>
        <v>20.334529719108076</v>
      </c>
      <c r="O4" s="11">
        <f>'Occ T1'!AB65</f>
        <v>8.5320198048359401</v>
      </c>
      <c r="P4" s="11">
        <f>'Occ T1'!Q65</f>
        <v>11.802509914272136</v>
      </c>
    </row>
    <row r="5" spans="1:16" x14ac:dyDescent="0.2">
      <c r="M5" s="10" t="str">
        <f>name!E6</f>
        <v>Associate professional occupations</v>
      </c>
      <c r="N5" s="11">
        <f>'Occ T1'!F66</f>
        <v>11.572564469275733</v>
      </c>
      <c r="O5" s="11">
        <f>'Occ T1'!AB66</f>
        <v>11.27237733472505</v>
      </c>
      <c r="P5" s="11">
        <f>'Occ T1'!Q66</f>
        <v>0.3001871345506899</v>
      </c>
    </row>
    <row r="6" spans="1:16" x14ac:dyDescent="0.2">
      <c r="M6" s="10" t="str">
        <f>name!E7</f>
        <v>Administrative and secretarial occupations</v>
      </c>
      <c r="N6" s="11">
        <f>'Occ T1'!F67</f>
        <v>-1.0082625617800005</v>
      </c>
      <c r="O6" s="11">
        <f>'Occ T1'!AB67</f>
        <v>-5.4324665153674587</v>
      </c>
      <c r="P6" s="11">
        <f>'Occ T1'!Q67</f>
        <v>4.4242039535875897</v>
      </c>
    </row>
    <row r="7" spans="1:16" x14ac:dyDescent="0.2">
      <c r="M7" s="10" t="str">
        <f>name!E8</f>
        <v>Skilled trades occupations</v>
      </c>
      <c r="N7" s="11">
        <f>'Occ T1'!F68</f>
        <v>-4.7343304642385675</v>
      </c>
      <c r="O7" s="11">
        <f>'Occ T1'!AB68</f>
        <v>0.69414604911461097</v>
      </c>
      <c r="P7" s="11">
        <f>'Occ T1'!Q68</f>
        <v>-5.4284765133531607</v>
      </c>
    </row>
    <row r="8" spans="1:16" x14ac:dyDescent="0.2">
      <c r="M8" s="10" t="str">
        <f>name!E9</f>
        <v>Caring, leisure and other service occupations</v>
      </c>
      <c r="N8" s="11">
        <f>'Occ T1'!F69</f>
        <v>4.174385555203763</v>
      </c>
      <c r="O8" s="11">
        <f>'Occ T1'!AB69</f>
        <v>2.6694850511087793</v>
      </c>
      <c r="P8" s="11">
        <f>'Occ T1'!Q69</f>
        <v>1.5049005040949819</v>
      </c>
    </row>
    <row r="9" spans="1:16" x14ac:dyDescent="0.2">
      <c r="M9" s="10" t="str">
        <f>name!E10</f>
        <v>Sales and customer service occupations</v>
      </c>
      <c r="N9" s="11">
        <f>'Occ T1'!F70</f>
        <v>1.2131197037012953</v>
      </c>
      <c r="O9" s="11">
        <f>'Occ T1'!AB70</f>
        <v>-0.5405715739056518</v>
      </c>
      <c r="P9" s="11">
        <f>'Occ T1'!Q70</f>
        <v>1.7536912776070075</v>
      </c>
    </row>
    <row r="10" spans="1:16" x14ac:dyDescent="0.2">
      <c r="M10" s="10" t="str">
        <f>name!E11</f>
        <v>Process, plant and machine operatives</v>
      </c>
      <c r="N10" s="11">
        <f>'Occ T1'!F71</f>
        <v>1.8309149502706816</v>
      </c>
      <c r="O10" s="11">
        <f>'Occ T1'!AB71</f>
        <v>1.4174744495682878</v>
      </c>
      <c r="P10" s="11">
        <f>'Occ T1'!Q71</f>
        <v>0.41344050070236449</v>
      </c>
    </row>
    <row r="11" spans="1:16" x14ac:dyDescent="0.2">
      <c r="M11" s="10" t="str">
        <f>name!E12</f>
        <v>Elementary occupations</v>
      </c>
      <c r="N11" s="11">
        <f>'Occ T1'!F72</f>
        <v>1.6126113330879548</v>
      </c>
      <c r="O11" s="11">
        <f>'Occ T1'!AB72</f>
        <v>-0.3344702842514593</v>
      </c>
      <c r="P11" s="11">
        <f>'Occ T1'!Q72</f>
        <v>1.9470816173394816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37.86999999999955</v>
      </c>
      <c r="O13" s="11">
        <f>'Occ T1'!AB74</f>
        <v>20.588679430997928</v>
      </c>
      <c r="P13" s="11">
        <f>'Occ T1'!Q74</f>
        <v>17.281320569001934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Stoke-on-Trent and Staffordshire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0.85100576713922571</v>
      </c>
      <c r="O3" s="11">
        <f>'Occ T5'!H44</f>
        <v>1.3828527969871338</v>
      </c>
      <c r="P3" s="11">
        <f>'Occ T5'!G44</f>
        <v>0.64060873124425655</v>
      </c>
    </row>
    <row r="4" spans="1:16" x14ac:dyDescent="0.2">
      <c r="M4" s="10" t="str">
        <f>name!E5</f>
        <v>Professional occupations</v>
      </c>
      <c r="N4" s="11">
        <f>'Occ T5'!I45</f>
        <v>-0.66615181898606757</v>
      </c>
      <c r="O4" s="11">
        <f>'Occ T5'!H45</f>
        <v>4.5909261489181148</v>
      </c>
      <c r="P4" s="11">
        <f>'Occ T5'!G45</f>
        <v>16.409755389176041</v>
      </c>
    </row>
    <row r="5" spans="1:16" x14ac:dyDescent="0.2">
      <c r="M5" s="10" t="str">
        <f>name!E6</f>
        <v>Associate professional occupations</v>
      </c>
      <c r="N5" s="11">
        <f>'Occ T5'!I46</f>
        <v>0.52787908997566468</v>
      </c>
      <c r="O5" s="11">
        <f>'Occ T5'!H46</f>
        <v>4.0280491517936454</v>
      </c>
      <c r="P5" s="11">
        <f>'Occ T5'!G46</f>
        <v>7.0166362275063818</v>
      </c>
    </row>
    <row r="6" spans="1:16" x14ac:dyDescent="0.2">
      <c r="M6" s="10" t="str">
        <f>name!E7</f>
        <v>Administrative and secretarial occupations</v>
      </c>
      <c r="N6" s="11">
        <f>'Occ T5'!I47</f>
        <v>-0.19730961921478296</v>
      </c>
      <c r="O6" s="11">
        <f>'Occ T5'!H47</f>
        <v>-1.9755516255529209</v>
      </c>
      <c r="P6" s="11">
        <f>'Occ T5'!G47</f>
        <v>1.1645986829878296</v>
      </c>
    </row>
    <row r="7" spans="1:16" x14ac:dyDescent="0.2">
      <c r="M7" s="10" t="str">
        <f>name!E8</f>
        <v>Skilled trades occupations</v>
      </c>
      <c r="N7" s="11">
        <f>'Occ T5'!I48</f>
        <v>0.40719169694186519</v>
      </c>
      <c r="O7" s="11">
        <f>'Occ T5'!H48</f>
        <v>1.1224712508895029</v>
      </c>
      <c r="P7" s="11">
        <f>'Occ T5'!G48</f>
        <v>-6.2639934120699117</v>
      </c>
    </row>
    <row r="8" spans="1:16" x14ac:dyDescent="0.2">
      <c r="M8" s="10" t="str">
        <f>name!E9</f>
        <v>Caring, leisure and other service occupations</v>
      </c>
      <c r="N8" s="11">
        <f>'Occ T5'!I49</f>
        <v>0.99804465455617031</v>
      </c>
      <c r="O8" s="11">
        <f>'Occ T5'!H49</f>
        <v>-0.13655119082222811</v>
      </c>
      <c r="P8" s="11">
        <f>'Occ T5'!G49</f>
        <v>3.3128920914697986</v>
      </c>
    </row>
    <row r="9" spans="1:16" x14ac:dyDescent="0.2">
      <c r="M9" s="10" t="str">
        <f>name!E10</f>
        <v>Sales and customer service occupations</v>
      </c>
      <c r="N9" s="11">
        <f>'Occ T5'!I50</f>
        <v>-0.30149975716541322</v>
      </c>
      <c r="O9" s="11">
        <f>'Occ T5'!H50</f>
        <v>1.0429551846019223</v>
      </c>
      <c r="P9" s="11">
        <f>'Occ T5'!G50</f>
        <v>0.4716642762648231</v>
      </c>
    </row>
    <row r="10" spans="1:16" x14ac:dyDescent="0.2">
      <c r="M10" s="10" t="str">
        <f>name!E11</f>
        <v>Process, plant and machine operatives</v>
      </c>
      <c r="N10" s="11">
        <f>'Occ T5'!I51</f>
        <v>1.9140419849635251</v>
      </c>
      <c r="O10" s="11">
        <f>'Occ T5'!H51</f>
        <v>1.5893982916664013</v>
      </c>
      <c r="P10" s="11">
        <f>'Occ T5'!G51</f>
        <v>-1.6725253263592705</v>
      </c>
    </row>
    <row r="11" spans="1:16" x14ac:dyDescent="0.2">
      <c r="M11" s="10" t="str">
        <f>name!E12</f>
        <v>Elementary occupations</v>
      </c>
      <c r="N11" s="11">
        <f>'Occ T5'!I52</f>
        <v>1.6302431781320168</v>
      </c>
      <c r="O11" s="11">
        <f>'Occ T5'!H52</f>
        <v>-2.6658780925110008</v>
      </c>
      <c r="P11" s="11">
        <f>'Occ T5'!G52</f>
        <v>2.6482462474669539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5.163445176342222</v>
      </c>
      <c r="O13" s="11">
        <f>'Occ T5'!H54</f>
        <v>8.9786719159705513</v>
      </c>
      <c r="P13" s="11">
        <f>'Occ T5'!G54</f>
        <v>23.727882907686876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0.25602925586413727</v>
      </c>
      <c r="O18" s="11">
        <f>'Occ T5'!AN44</f>
        <v>0.99488716306052671</v>
      </c>
      <c r="P18" s="11">
        <f>'Occ T5'!AM44</f>
        <v>1.0597686962451771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0.2240272805993162</v>
      </c>
      <c r="O19" s="11">
        <f>'Occ T5'!AN45</f>
        <v>2.7734697970655837</v>
      </c>
      <c r="P19" s="11">
        <f>'Occ T5'!AM45</f>
        <v>5.53452272717103</v>
      </c>
    </row>
    <row r="20" spans="13:16" x14ac:dyDescent="0.2">
      <c r="M20" s="10" t="str">
        <f t="shared" si="0"/>
        <v>Associate professional occupations</v>
      </c>
      <c r="N20" s="11">
        <f>'Occ T5'!AO46</f>
        <v>9.7914639868897257E-2</v>
      </c>
      <c r="O20" s="11">
        <f>'Occ T5'!AN46</f>
        <v>3.6823726824447203</v>
      </c>
      <c r="P20" s="11">
        <f>'Occ T5'!AM46</f>
        <v>7.4920900124114098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-0.42354828504151731</v>
      </c>
      <c r="O21" s="11">
        <f>'Occ T5'!AN47</f>
        <v>-2.3316155332026689</v>
      </c>
      <c r="P21" s="11">
        <f>'Occ T5'!AM47</f>
        <v>-2.6773026971233307</v>
      </c>
    </row>
    <row r="22" spans="13:16" x14ac:dyDescent="0.2">
      <c r="M22" s="10" t="str">
        <f t="shared" si="0"/>
        <v>Skilled trades occupations</v>
      </c>
      <c r="N22" s="11">
        <f>'Occ T5'!AO48</f>
        <v>0.2593485539842626</v>
      </c>
      <c r="O22" s="11">
        <f>'Occ T5'!AN48</f>
        <v>0.24234315803315143</v>
      </c>
      <c r="P22" s="11">
        <f>'Occ T5'!AM48</f>
        <v>0.19245433709719162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0.63738082826693088</v>
      </c>
      <c r="O23" s="11">
        <f>'Occ T5'!AN49</f>
        <v>-0.89199424215070522</v>
      </c>
      <c r="P23" s="11">
        <f>'Occ T5'!AM49</f>
        <v>2.9240984649925394</v>
      </c>
    </row>
    <row r="24" spans="13:16" x14ac:dyDescent="0.2">
      <c r="M24" s="10" t="str">
        <f t="shared" si="0"/>
        <v>Sales and customer service occupations</v>
      </c>
      <c r="N24" s="11">
        <f>'Occ T5'!AO50</f>
        <v>-0.2066060551108766</v>
      </c>
      <c r="O24" s="11">
        <f>'Occ T5'!AN50</f>
        <v>8.0444882860888356E-3</v>
      </c>
      <c r="P24" s="11">
        <f>'Occ T5'!AM50</f>
        <v>-0.34201000708085161</v>
      </c>
    </row>
    <row r="25" spans="13:16" x14ac:dyDescent="0.2">
      <c r="M25" s="10" t="str">
        <f t="shared" si="0"/>
        <v>Process, plant and machine operatives</v>
      </c>
      <c r="N25" s="11">
        <f>'Occ T5'!AO51</f>
        <v>0.10161325411535543</v>
      </c>
      <c r="O25" s="11">
        <f>'Occ T5'!AN51</f>
        <v>0.76680014417230047</v>
      </c>
      <c r="P25" s="11">
        <f>'Occ T5'!AM51</f>
        <v>0.54906105128063354</v>
      </c>
    </row>
    <row r="26" spans="13:16" x14ac:dyDescent="0.2">
      <c r="M26" s="10" t="str">
        <f t="shared" si="0"/>
        <v>Elementary occupations</v>
      </c>
      <c r="N26" s="11">
        <f>'Occ T5'!AO52</f>
        <v>0.75284875486964697</v>
      </c>
      <c r="O26" s="11">
        <f>'Occ T5'!AN52</f>
        <v>-1.796275216483707</v>
      </c>
      <c r="P26" s="11">
        <f>'Occ T5'!AM52</f>
        <v>0.70895617736257766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1.6990082274161473</v>
      </c>
      <c r="O28" s="11">
        <f>'Occ T5'!AN54</f>
        <v>3.4480324412252941</v>
      </c>
      <c r="P28" s="11">
        <f>'Occ T5'!AM54</f>
        <v>15.441638762356391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0.59497651127509421</v>
      </c>
      <c r="O33" s="11">
        <f>'Occ T5'!X44</f>
        <v>0.3879656339266031</v>
      </c>
      <c r="P33" s="11">
        <f>'Occ T5'!W44</f>
        <v>-0.41915996500090813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-0.8901790995853851</v>
      </c>
      <c r="O34" s="11">
        <f>'Occ T5'!X45</f>
        <v>1.817456351852532</v>
      </c>
      <c r="P34" s="11">
        <f>'Occ T5'!W45</f>
        <v>10.875232662004997</v>
      </c>
    </row>
    <row r="35" spans="1:16" x14ac:dyDescent="0.2">
      <c r="M35" s="10" t="str">
        <f t="shared" si="1"/>
        <v>Associate professional occupations</v>
      </c>
      <c r="N35" s="11">
        <f>'Occ T5'!Y46</f>
        <v>0.42996445010676343</v>
      </c>
      <c r="O35" s="11">
        <f>'Occ T5'!X46</f>
        <v>0.34567646934892515</v>
      </c>
      <c r="P35" s="11">
        <f>'Occ T5'!W46</f>
        <v>-0.47545378490499601</v>
      </c>
    </row>
    <row r="36" spans="1:16" x14ac:dyDescent="0.2">
      <c r="M36" s="10" t="str">
        <f t="shared" si="1"/>
        <v>Administrative and secretarial occupations</v>
      </c>
      <c r="N36" s="11">
        <f>'Occ T5'!Y47</f>
        <v>0.22623866582673358</v>
      </c>
      <c r="O36" s="11">
        <f>'Occ T5'!X47</f>
        <v>0.35606390764972851</v>
      </c>
      <c r="P36" s="11">
        <f>'Occ T5'!W47</f>
        <v>3.8419013801111461</v>
      </c>
    </row>
    <row r="37" spans="1:16" x14ac:dyDescent="0.2">
      <c r="M37" s="10" t="str">
        <f t="shared" si="1"/>
        <v>Skilled trades occupations</v>
      </c>
      <c r="N37" s="11">
        <f>'Occ T5'!Y48</f>
        <v>0.1478431429575835</v>
      </c>
      <c r="O37" s="11">
        <f>'Occ T5'!X48</f>
        <v>0.88012809285634841</v>
      </c>
      <c r="P37" s="11">
        <f>'Occ T5'!W48</f>
        <v>-6.4564477491670935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0.36066382628924065</v>
      </c>
      <c r="O38" s="11">
        <f>'Occ T5'!X49</f>
        <v>0.75544305132848777</v>
      </c>
      <c r="P38" s="11">
        <f>'Occ T5'!W49</f>
        <v>0.38879362647725202</v>
      </c>
    </row>
    <row r="39" spans="1:16" x14ac:dyDescent="0.2">
      <c r="M39" s="10" t="str">
        <f t="shared" si="1"/>
        <v>Sales and customer service occupations</v>
      </c>
      <c r="N39" s="11">
        <f>'Occ T5'!Y50</f>
        <v>-9.4893702054536289E-2</v>
      </c>
      <c r="O39" s="11">
        <f>'Occ T5'!X50</f>
        <v>1.0349106963158583</v>
      </c>
      <c r="P39" s="11">
        <f>'Occ T5'!W50</f>
        <v>0.81367428334568359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Stoke-on-Trent and Staffordshire</v>
      </c>
      <c r="M40" s="10" t="str">
        <f t="shared" si="1"/>
        <v>Process, plant and machine operatives</v>
      </c>
      <c r="N40" s="11">
        <f>'Occ T5'!Y51</f>
        <v>1.8124287308481639</v>
      </c>
      <c r="O40" s="11">
        <f>'Occ T5'!X51</f>
        <v>0.82259814749409532</v>
      </c>
      <c r="P40" s="11">
        <f>'Occ T5'!W51</f>
        <v>-2.2215863776399125</v>
      </c>
    </row>
    <row r="41" spans="1:16" x14ac:dyDescent="0.2">
      <c r="M41" s="10" t="str">
        <f t="shared" si="1"/>
        <v>Elementary occupations</v>
      </c>
      <c r="N41" s="11">
        <f>'Occ T5'!Y52</f>
        <v>0.87739442326236894</v>
      </c>
      <c r="O41" s="11">
        <f>'Occ T5'!X52</f>
        <v>-0.86960287602731157</v>
      </c>
      <c r="P41" s="11">
        <f>'Occ T5'!W52</f>
        <v>1.939290070104402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3.4644369489260356</v>
      </c>
      <c r="O43" s="11">
        <f>'Occ T5'!X54</f>
        <v>5.5306394747452643</v>
      </c>
      <c r="P43" s="11">
        <f>'Occ T5'!W54</f>
        <v>8.2862441453306417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Stoke-on-Trent and Staffordshire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Stoke-on-Trent and Staffordshire, Stoke-on-Trent and Staffordshire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5.2321164026435136</v>
      </c>
      <c r="C5" s="11">
        <f>HLOOKUP(C$3,'Qual F1'!$M$4:$BW$14,11,FALSE)</f>
        <v>7.3706544389855706</v>
      </c>
      <c r="D5" s="11">
        <f>HLOOKUP(D$3,'Qual F1'!$M$4:$BW$14,11,FALSE)</f>
        <v>7.1553850043642084</v>
      </c>
      <c r="E5" s="11">
        <f>HLOOKUP(E$3,'Qual F1'!$M$4:$BW$14,11,FALSE)</f>
        <v>9.2878837146175517</v>
      </c>
      <c r="F5" s="11">
        <f>HLOOKUP(F$3,'Qual F1'!$M$4:$BW$14,11,FALSE)</f>
        <v>13.718088767781946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35.019166931779878</v>
      </c>
      <c r="C6" s="11">
        <f>HLOOKUP(C$3,'Qual F1'!$M$4:$BW$14,10,FALSE)</f>
        <v>49.881795258861189</v>
      </c>
      <c r="D6" s="11">
        <f>HLOOKUP(D$3,'Qual F1'!$M$4:$BW$14,10,FALSE)</f>
        <v>49.620202991835569</v>
      </c>
      <c r="E6" s="11">
        <f>HLOOKUP(E$3,'Qual F1'!$M$4:$BW$14,10,FALSE)</f>
        <v>63.433514358815977</v>
      </c>
      <c r="F6" s="11">
        <f>HLOOKUP(F$3,'Qual F1'!$M$4:$BW$14,10,FALSE)</f>
        <v>93.962857833211132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87.552480979574469</v>
      </c>
      <c r="C7" s="11">
        <f>HLOOKUP(C$3,'Qual F1'!$M$4:$BW$14,9,FALSE)</f>
        <v>87.793272549146963</v>
      </c>
      <c r="D7" s="11">
        <f>HLOOKUP(D$3,'Qual F1'!$M$4:$BW$14,9,FALSE)</f>
        <v>97.383693620264523</v>
      </c>
      <c r="E7" s="11">
        <f>HLOOKUP(E$3,'Qual F1'!$M$4:$BW$14,9,FALSE)</f>
        <v>105.19423071292692</v>
      </c>
      <c r="F7" s="11">
        <f>HLOOKUP(F$3,'Qual F1'!$M$4:$BW$14,9,FALSE)</f>
        <v>122.37614882410715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28.427542045140811</v>
      </c>
      <c r="C8" s="11">
        <f>HLOOKUP(C$3,'Qual F1'!$M$4:$BW$14,8,FALSE)</f>
        <v>26.006933426129734</v>
      </c>
      <c r="D8" s="11">
        <f>HLOOKUP(D$3,'Qual F1'!$M$4:$BW$14,8,FALSE)</f>
        <v>28.96531442925037</v>
      </c>
      <c r="E8" s="11">
        <f>HLOOKUP(E$3,'Qual F1'!$M$4:$BW$14,8,FALSE)</f>
        <v>28.724196220189036</v>
      </c>
      <c r="F8" s="11">
        <f>HLOOKUP(F$3,'Qual F1'!$M$4:$BW$14,8,FALSE)</f>
        <v>31.938994273288923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27.667314540730636</v>
      </c>
      <c r="C9" s="11">
        <f>HLOOKUP(C$3,'Qual F1'!$M$4:$BW$14,7,FALSE)</f>
        <v>26.664820336351163</v>
      </c>
      <c r="D9" s="11">
        <f>HLOOKUP(D$3,'Qual F1'!$M$4:$BW$14,7,FALSE)</f>
        <v>28.966357381625677</v>
      </c>
      <c r="E9" s="11">
        <f>HLOOKUP(E$3,'Qual F1'!$M$4:$BW$14,7,FALSE)</f>
        <v>30.434182518163588</v>
      </c>
      <c r="F9" s="11">
        <f>HLOOKUP(F$3,'Qual F1'!$M$4:$BW$14,7,FALSE)</f>
        <v>35.091126374525253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104.63716722295408</v>
      </c>
      <c r="C10" s="11">
        <f>HLOOKUP(C$3,'Qual F1'!$M$4:$BW$14,6,FALSE)</f>
        <v>115.32783199420325</v>
      </c>
      <c r="D10" s="11">
        <f>HLOOKUP(D$3,'Qual F1'!$M$4:$BW$14,6,FALSE)</f>
        <v>109.68024879891938</v>
      </c>
      <c r="E10" s="11">
        <f>HLOOKUP(E$3,'Qual F1'!$M$4:$BW$14,6,FALSE)</f>
        <v>115.63299330918356</v>
      </c>
      <c r="F10" s="11">
        <f>HLOOKUP(F$3,'Qual F1'!$M$4:$BW$14,6,FALSE)</f>
        <v>117.59812357198152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117.15156859126057</v>
      </c>
      <c r="C11" s="11">
        <f>HLOOKUP(C$3,'Qual F1'!$M$4:$BW$14,5,FALSE)</f>
        <v>122.71872549392819</v>
      </c>
      <c r="D11" s="11">
        <f>HLOOKUP(D$3,'Qual F1'!$M$4:$BW$14,5,FALSE)</f>
        <v>105.97584546177399</v>
      </c>
      <c r="E11" s="11">
        <f>HLOOKUP(E$3,'Qual F1'!$M$4:$BW$14,5,FALSE)</f>
        <v>113.47377048401732</v>
      </c>
      <c r="F11" s="11">
        <f>HLOOKUP(F$3,'Qual F1'!$M$4:$BW$14,5,FALSE)</f>
        <v>101.27566352275088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77.455932449651925</v>
      </c>
      <c r="C12" s="11">
        <f>HLOOKUP(C$3,'Qual F1'!$M$4:$BW$14,4,FALSE)</f>
        <v>71.723211064450268</v>
      </c>
      <c r="D12" s="11">
        <f>HLOOKUP(D$3,'Qual F1'!$M$4:$BW$14,4,FALSE)</f>
        <v>65.306902151632627</v>
      </c>
      <c r="E12" s="11">
        <f>HLOOKUP(E$3,'Qual F1'!$M$4:$BW$14,4,FALSE)</f>
        <v>57.479487827138598</v>
      </c>
      <c r="F12" s="11">
        <f>HLOOKUP(F$3,'Qual F1'!$M$4:$BW$14,4,FALSE)</f>
        <v>36.266140246478855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43.437710836264287</v>
      </c>
      <c r="C13" s="11">
        <f>HLOOKUP(C$3,'Qual F1'!$M$4:$BW$14,3,FALSE)</f>
        <v>35.78675543794315</v>
      </c>
      <c r="D13" s="11">
        <f>HLOOKUP(D$3,'Qual F1'!$M$4:$BW$14,3,FALSE)</f>
        <v>34.973050160333926</v>
      </c>
      <c r="E13" s="11">
        <f>HLOOKUP(E$3,'Qual F1'!$M$4:$BW$14,3,FALSE)</f>
        <v>22.310740854947291</v>
      </c>
      <c r="F13" s="11">
        <f>HLOOKUP(F$3,'Qual F1'!$M$4:$BW$14,3,FALSE)</f>
        <v>13.669856585874378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526.58100000000024</v>
      </c>
      <c r="C15" s="11">
        <f t="shared" ref="C15:F15" si="0">SUM(C5:C13)</f>
        <v>543.27399999999943</v>
      </c>
      <c r="D15" s="11">
        <f t="shared" si="0"/>
        <v>528.02700000000027</v>
      </c>
      <c r="E15" s="11">
        <f t="shared" si="0"/>
        <v>545.97099999999989</v>
      </c>
      <c r="F15" s="11">
        <f t="shared" si="0"/>
        <v>565.89699999999993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0.99360144073628009</v>
      </c>
      <c r="C19" s="18">
        <f t="shared" si="1"/>
        <v>1.3567103227810604</v>
      </c>
      <c r="D19" s="18">
        <f t="shared" si="1"/>
        <v>1.3551172580879776</v>
      </c>
      <c r="E19" s="18">
        <f t="shared" si="1"/>
        <v>1.7011679584845265</v>
      </c>
      <c r="F19" s="18">
        <f t="shared" si="1"/>
        <v>2.4241317355953376</v>
      </c>
      <c r="G19" s="11"/>
    </row>
    <row r="20" spans="1:7" x14ac:dyDescent="0.2">
      <c r="A20" t="str">
        <f>$A6</f>
        <v>RQF7 Other higher degree</v>
      </c>
      <c r="B20" s="18">
        <f t="shared" si="1"/>
        <v>6.6502906355869014</v>
      </c>
      <c r="C20" s="18">
        <f t="shared" si="1"/>
        <v>9.1817011782012834</v>
      </c>
      <c r="D20" s="18">
        <f t="shared" si="1"/>
        <v>9.3972851751587587</v>
      </c>
      <c r="E20" s="18">
        <f t="shared" si="1"/>
        <v>11.618476871265322</v>
      </c>
      <c r="F20" s="18">
        <f t="shared" si="1"/>
        <v>16.604233249727628</v>
      </c>
      <c r="G20" s="11"/>
    </row>
    <row r="21" spans="1:7" x14ac:dyDescent="0.2">
      <c r="A21" t="str">
        <f>$A7</f>
        <v>RQF6 First degree</v>
      </c>
      <c r="B21" s="18">
        <f t="shared" si="1"/>
        <v>16.62659324578259</v>
      </c>
      <c r="C21" s="18">
        <f t="shared" si="1"/>
        <v>16.160035736874402</v>
      </c>
      <c r="D21" s="18">
        <f t="shared" si="1"/>
        <v>18.442938262676808</v>
      </c>
      <c r="E21" s="18">
        <f t="shared" si="1"/>
        <v>19.267365979681511</v>
      </c>
      <c r="F21" s="18">
        <f t="shared" si="1"/>
        <v>21.625163028626616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5.3985126780382879</v>
      </c>
      <c r="C22" s="18">
        <f t="shared" si="3"/>
        <v>4.7870749246475564</v>
      </c>
      <c r="D22" s="18">
        <f t="shared" si="3"/>
        <v>5.4855744932078014</v>
      </c>
      <c r="E22" s="18">
        <f t="shared" si="3"/>
        <v>5.2611212354115953</v>
      </c>
      <c r="F22" s="18">
        <f t="shared" si="3"/>
        <v>5.6439589312699887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5.2541422004839946</v>
      </c>
      <c r="C23" s="18">
        <f t="shared" si="4"/>
        <v>4.9081716291137045</v>
      </c>
      <c r="D23" s="18">
        <f t="shared" si="4"/>
        <v>5.4857720119663691</v>
      </c>
      <c r="E23" s="18">
        <f t="shared" si="4"/>
        <v>5.5743221742846405</v>
      </c>
      <c r="F23" s="18">
        <f t="shared" si="4"/>
        <v>6.2009740950252885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19.871048750895689</v>
      </c>
      <c r="C24" s="18">
        <f t="shared" si="5"/>
        <v>21.228299531029162</v>
      </c>
      <c r="D24" s="18">
        <f t="shared" si="5"/>
        <v>20.771712203906112</v>
      </c>
      <c r="E24" s="18">
        <f t="shared" si="5"/>
        <v>21.17932881218665</v>
      </c>
      <c r="F24" s="18">
        <f t="shared" si="5"/>
        <v>20.780835306068333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22.247587473011848</v>
      </c>
      <c r="C25" s="18">
        <f t="shared" si="6"/>
        <v>22.588735241135836</v>
      </c>
      <c r="D25" s="18">
        <f t="shared" si="6"/>
        <v>20.070156537785742</v>
      </c>
      <c r="E25" s="18">
        <f t="shared" si="6"/>
        <v>20.783845750784813</v>
      </c>
      <c r="F25" s="18">
        <f t="shared" si="6"/>
        <v>17.896483551379649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14.709215191898661</v>
      </c>
      <c r="C26" s="18">
        <f>C12/C$15*100</f>
        <v>13.202032687824255</v>
      </c>
      <c r="D26" s="18">
        <f t="shared" si="7"/>
        <v>12.368099008503844</v>
      </c>
      <c r="E26" s="18">
        <f t="shared" si="7"/>
        <v>10.52793789910794</v>
      </c>
      <c r="F26" s="18">
        <f t="shared" si="7"/>
        <v>6.4086115046517049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8.249008383565732</v>
      </c>
      <c r="C27" s="18">
        <f>C13/C$15*100</f>
        <v>6.5872387483927417</v>
      </c>
      <c r="D27" s="18">
        <f t="shared" si="8"/>
        <v>6.6233450487065832</v>
      </c>
      <c r="E27" s="18">
        <f t="shared" si="8"/>
        <v>4.0864333187929942</v>
      </c>
      <c r="F27" s="18">
        <f t="shared" si="8"/>
        <v>2.4156085976554706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8.9449648891747557</v>
      </c>
      <c r="C33" s="18">
        <f t="shared" si="9"/>
        <v>-2.9206285059673709</v>
      </c>
      <c r="D33" s="18">
        <f t="shared" si="9"/>
        <v>5.3553884184361689</v>
      </c>
      <c r="E33" s="18">
        <f t="shared" si="9"/>
        <v>3.9770960447062631</v>
      </c>
      <c r="F33" s="18">
        <f>IF(F$3-D$3 &lt;&gt; 0,(EXP(LN(F5/D5)/(F$3-D$3))-1)*100,0)</f>
        <v>4.4345116245828375</v>
      </c>
    </row>
    <row r="34" spans="1:6" x14ac:dyDescent="0.2">
      <c r="A34" t="str">
        <f>$A20</f>
        <v>RQF7 Other higher degree</v>
      </c>
      <c r="B34" s="18">
        <f t="shared" si="9"/>
        <v>9.246885915514568</v>
      </c>
      <c r="C34" s="18">
        <f t="shared" si="9"/>
        <v>-0.5244243228778922</v>
      </c>
      <c r="D34" s="18">
        <f t="shared" si="9"/>
        <v>5.0345181097731118</v>
      </c>
      <c r="E34" s="18">
        <f t="shared" si="9"/>
        <v>4.0072813343810409</v>
      </c>
      <c r="F34" s="18">
        <f t="shared" ref="F34:F43" si="10">IF(F$3-D$3 &lt;&gt; 0,(EXP(LN(F6/D6)/(F$3-D$3))-1)*100,0)</f>
        <v>4.3485724498823375</v>
      </c>
    </row>
    <row r="35" spans="1:6" x14ac:dyDescent="0.2">
      <c r="A35" t="str">
        <f>$A21</f>
        <v>RQF6 First degree</v>
      </c>
      <c r="B35" s="18">
        <f t="shared" si="9"/>
        <v>6.8685554450720332E-2</v>
      </c>
      <c r="C35" s="18">
        <f t="shared" si="9"/>
        <v>10.923867846193813</v>
      </c>
      <c r="D35" s="18">
        <f t="shared" si="9"/>
        <v>1.5549591624695935</v>
      </c>
      <c r="E35" s="18">
        <f t="shared" si="9"/>
        <v>1.5244127306538235</v>
      </c>
      <c r="F35" s="18">
        <f t="shared" si="10"/>
        <v>1.5345938535697101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-2.2003143543638526</v>
      </c>
      <c r="C36" s="18">
        <f t="shared" ref="C36:E36" si="12">IF(D$3-C$3 &lt;&gt; 0,(EXP(LN(D8/C8)/(D$3-C$3))-1)*100,0)</f>
        <v>11.375355004939891</v>
      </c>
      <c r="D36" s="18">
        <f t="shared" si="12"/>
        <v>-0.1670446953097926</v>
      </c>
      <c r="E36" s="18">
        <f t="shared" si="12"/>
        <v>1.0665253929350804</v>
      </c>
      <c r="F36" s="18">
        <f t="shared" si="10"/>
        <v>0.65365099631813361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-0.91842224493665636</v>
      </c>
      <c r="C37" s="18">
        <f t="shared" si="13"/>
        <v>8.6313615326967472</v>
      </c>
      <c r="D37" s="18">
        <f t="shared" si="13"/>
        <v>0.99352976591224884</v>
      </c>
      <c r="E37" s="18">
        <f t="shared" si="13"/>
        <v>1.4340034502043908</v>
      </c>
      <c r="F37" s="18">
        <f t="shared" si="10"/>
        <v>1.2869658476919232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2.4618135578324374</v>
      </c>
      <c r="C38" s="18">
        <f t="shared" si="14"/>
        <v>-4.8969820186750219</v>
      </c>
      <c r="D38" s="18">
        <f t="shared" si="14"/>
        <v>1.0626468309989257</v>
      </c>
      <c r="E38" s="18">
        <f t="shared" si="14"/>
        <v>0.16865961611778335</v>
      </c>
      <c r="F38" s="18">
        <f t="shared" si="10"/>
        <v>0.46577320459801896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1.1674217332482195</v>
      </c>
      <c r="C39" s="18">
        <f t="shared" si="15"/>
        <v>-13.643296868319087</v>
      </c>
      <c r="D39" s="18">
        <f t="shared" si="15"/>
        <v>1.3765994217445066</v>
      </c>
      <c r="E39" s="18">
        <f t="shared" si="15"/>
        <v>-1.1308134160234018</v>
      </c>
      <c r="F39" s="18">
        <f t="shared" si="10"/>
        <v>-0.30197682587184138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-1.9040088592236604</v>
      </c>
      <c r="C40" s="18">
        <f t="shared" si="16"/>
        <v>-8.9459309163556036</v>
      </c>
      <c r="D40" s="18">
        <f t="shared" si="16"/>
        <v>-2.5210682371030413</v>
      </c>
      <c r="E40" s="18">
        <f t="shared" si="16"/>
        <v>-4.5009954420970111</v>
      </c>
      <c r="F40" s="18">
        <f t="shared" si="10"/>
        <v>-3.8455288576978219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-4.7283144420376839</v>
      </c>
      <c r="C41" s="18">
        <f t="shared" si="17"/>
        <v>-2.2737609700891892</v>
      </c>
      <c r="D41" s="18">
        <f t="shared" si="17"/>
        <v>-8.5979163603350006</v>
      </c>
      <c r="E41" s="18">
        <f t="shared" si="17"/>
        <v>-4.7806973264198582</v>
      </c>
      <c r="F41" s="18">
        <f t="shared" si="10"/>
        <v>-6.0704958252509105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0.78326738499545634</v>
      </c>
      <c r="C43" s="18">
        <f t="shared" ref="C43" si="18">IF(D$3-C$3 &lt;&gt; 0,(EXP(LN(D15/C15)/(D$3-C$3))-1)*100,0)</f>
        <v>-2.8065027960107014</v>
      </c>
      <c r="D43" s="18">
        <f>IF(E$3-D$3 &lt;&gt; 0,(EXP(LN(E15/D15)/(E$3-D$3))-1)*100,0)</f>
        <v>0.67060740942896935</v>
      </c>
      <c r="E43" s="18">
        <f>IF(F$3-E$3 &lt;&gt; 0,(EXP(LN(F15/E15)/(F$3-E$3))-1)*100,0)</f>
        <v>0.35910546481654482</v>
      </c>
      <c r="F43" s="18">
        <f t="shared" si="10"/>
        <v>0.46283220204645925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2.138538036342057</v>
      </c>
      <c r="C47" s="27">
        <f>D5-C5</f>
        <v>-0.21526943462136217</v>
      </c>
      <c r="D47" s="27">
        <f>E5-D5</f>
        <v>2.1324987102533433</v>
      </c>
      <c r="E47" s="27">
        <f>F5-E5</f>
        <v>4.4302050531643946</v>
      </c>
      <c r="F47" s="27">
        <f>F5-D5</f>
        <v>6.5627037634177379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14.86262832708131</v>
      </c>
      <c r="C48" s="27">
        <f t="shared" si="20"/>
        <v>-0.26159226702561966</v>
      </c>
      <c r="D48" s="27">
        <f t="shared" si="20"/>
        <v>13.813311366980408</v>
      </c>
      <c r="E48" s="27">
        <f t="shared" si="20"/>
        <v>30.529343474395155</v>
      </c>
      <c r="F48" s="27">
        <f t="shared" ref="F48:F57" si="21">F6-D6</f>
        <v>44.342654841375563</v>
      </c>
    </row>
    <row r="49" spans="1:6" x14ac:dyDescent="0.2">
      <c r="A49" t="str">
        <f t="shared" si="19"/>
        <v>RQF6 First degree</v>
      </c>
      <c r="B49" s="27">
        <f t="shared" ref="B49:E49" si="22">C7-B7</f>
        <v>0.24079156957249381</v>
      </c>
      <c r="C49" s="27">
        <f t="shared" si="22"/>
        <v>9.5904210711175608</v>
      </c>
      <c r="D49" s="27">
        <f t="shared" si="22"/>
        <v>7.8105370926624005</v>
      </c>
      <c r="E49" s="27">
        <f t="shared" si="22"/>
        <v>17.181918111180224</v>
      </c>
      <c r="F49" s="27">
        <f t="shared" si="21"/>
        <v>24.992455203842624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-2.4206086190110767</v>
      </c>
      <c r="C50" s="27">
        <f t="shared" si="23"/>
        <v>2.9583810031206355</v>
      </c>
      <c r="D50" s="27">
        <f t="shared" si="23"/>
        <v>-0.24111820906133374</v>
      </c>
      <c r="E50" s="27">
        <f t="shared" si="23"/>
        <v>3.2147980530998872</v>
      </c>
      <c r="F50" s="27">
        <f t="shared" si="21"/>
        <v>2.9736798440385535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-1.0024942043794738</v>
      </c>
      <c r="C51" s="27">
        <f t="shared" si="24"/>
        <v>2.3015370452745145</v>
      </c>
      <c r="D51" s="27">
        <f t="shared" si="24"/>
        <v>1.4678251365379111</v>
      </c>
      <c r="E51" s="27">
        <f t="shared" si="24"/>
        <v>4.6569438563616643</v>
      </c>
      <c r="F51" s="27">
        <f t="shared" si="21"/>
        <v>6.1247689928995754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10.690664771249175</v>
      </c>
      <c r="C52" s="27">
        <f t="shared" si="25"/>
        <v>-5.6475831952838718</v>
      </c>
      <c r="D52" s="27">
        <f t="shared" si="25"/>
        <v>5.9527445102641821</v>
      </c>
      <c r="E52" s="27">
        <f t="shared" si="25"/>
        <v>1.9651302627979561</v>
      </c>
      <c r="F52" s="27">
        <f t="shared" si="21"/>
        <v>7.9178747730621382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5.5671569026676195</v>
      </c>
      <c r="C53" s="27">
        <f>D11-C11</f>
        <v>-16.742880032154204</v>
      </c>
      <c r="D53" s="27">
        <f t="shared" si="26"/>
        <v>7.4979250222433365</v>
      </c>
      <c r="E53" s="27">
        <f t="shared" si="26"/>
        <v>-12.198106961266447</v>
      </c>
      <c r="F53" s="27">
        <f t="shared" si="21"/>
        <v>-4.7001819390231105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-5.732721385201657</v>
      </c>
      <c r="C54" s="27">
        <f t="shared" si="27"/>
        <v>-6.4163089128176409</v>
      </c>
      <c r="D54" s="27">
        <f t="shared" si="27"/>
        <v>-7.8274143244940291</v>
      </c>
      <c r="E54" s="27">
        <f t="shared" si="27"/>
        <v>-21.213347580659743</v>
      </c>
      <c r="F54" s="27">
        <f t="shared" si="21"/>
        <v>-29.040761905153772</v>
      </c>
    </row>
    <row r="55" spans="1:6" x14ac:dyDescent="0.2">
      <c r="A55" t="str">
        <f t="shared" si="19"/>
        <v>No Qualification</v>
      </c>
      <c r="B55" s="27">
        <f t="shared" ref="B55:E55" si="28">C13-B13</f>
        <v>-7.6509553983211376</v>
      </c>
      <c r="C55" s="27">
        <f t="shared" si="28"/>
        <v>-0.81370527760922329</v>
      </c>
      <c r="D55" s="27">
        <f t="shared" si="28"/>
        <v>-12.662309305386636</v>
      </c>
      <c r="E55" s="27">
        <f t="shared" si="28"/>
        <v>-8.6408842690729131</v>
      </c>
      <c r="F55" s="27">
        <f t="shared" si="21"/>
        <v>-21.303193574459549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16.692999999999188</v>
      </c>
      <c r="C57" s="29">
        <f t="shared" ref="C57" si="29">D15-C15</f>
        <v>-15.246999999999161</v>
      </c>
      <c r="D57" s="29">
        <f>E15-D15</f>
        <v>17.943999999999619</v>
      </c>
      <c r="E57" s="29">
        <f>F15-E15</f>
        <v>19.926000000000045</v>
      </c>
      <c r="F57" s="29">
        <f t="shared" si="21"/>
        <v>37.869999999999663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Stoke-on-Trent and Staffordshire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45.803640437304146</v>
      </c>
      <c r="N6" s="11">
        <v>43.296644333308045</v>
      </c>
      <c r="O6" s="11">
        <v>45.592834937853553</v>
      </c>
      <c r="P6" s="11">
        <v>48.863292131353525</v>
      </c>
      <c r="Q6" s="11">
        <v>40.280690098259939</v>
      </c>
      <c r="R6" s="11">
        <v>43.437710836264287</v>
      </c>
      <c r="S6" s="11">
        <v>39.537608587328037</v>
      </c>
      <c r="T6" s="11">
        <v>40.558240721267218</v>
      </c>
      <c r="U6" s="11">
        <v>33.417147644508496</v>
      </c>
      <c r="V6" s="11">
        <v>35.78675543794315</v>
      </c>
      <c r="W6" s="11">
        <v>34.973050160333926</v>
      </c>
      <c r="X6" s="11">
        <v>25.783413498316921</v>
      </c>
      <c r="Y6" s="11">
        <v>27.277825946655014</v>
      </c>
      <c r="Z6" s="11">
        <v>25.380551383869474</v>
      </c>
      <c r="AA6" s="11">
        <v>23.533057253409709</v>
      </c>
      <c r="AB6" s="11">
        <v>22.310740854947291</v>
      </c>
      <c r="AC6" s="11">
        <v>21.191644670870545</v>
      </c>
      <c r="AD6" s="11">
        <v>20.10139317216538</v>
      </c>
      <c r="AE6" s="11">
        <v>19.078680366297601</v>
      </c>
      <c r="AF6" s="11">
        <v>18.099728304231441</v>
      </c>
      <c r="AG6" s="11">
        <v>17.17920817800961</v>
      </c>
      <c r="AH6" s="11">
        <v>16.297493410672292</v>
      </c>
      <c r="AI6" s="11">
        <v>15.460331304942832</v>
      </c>
      <c r="AJ6" s="11">
        <v>14.666859676193532</v>
      </c>
      <c r="AK6" s="11">
        <v>13.944923692259197</v>
      </c>
      <c r="AL6" s="11">
        <v>13.669856585874378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88.345300280210921</v>
      </c>
      <c r="N7" s="11">
        <v>86.198910499328619</v>
      </c>
      <c r="O7" s="11">
        <v>80.159071760037065</v>
      </c>
      <c r="P7" s="11">
        <v>77.07542597023081</v>
      </c>
      <c r="Q7" s="11">
        <v>86.521220499361135</v>
      </c>
      <c r="R7" s="11">
        <v>77.455932449651925</v>
      </c>
      <c r="S7" s="11">
        <v>74.597314612141417</v>
      </c>
      <c r="T7" s="11">
        <v>75.129964300452286</v>
      </c>
      <c r="U7" s="11">
        <v>74.185830580572727</v>
      </c>
      <c r="V7" s="11">
        <v>71.723211064450268</v>
      </c>
      <c r="W7" s="11">
        <v>65.306902151632627</v>
      </c>
      <c r="X7" s="11">
        <v>66.210734804812105</v>
      </c>
      <c r="Y7" s="11">
        <v>63.441053958669968</v>
      </c>
      <c r="Z7" s="11">
        <v>61.503470278164272</v>
      </c>
      <c r="AA7" s="11">
        <v>59.584207888714083</v>
      </c>
      <c r="AB7" s="11">
        <v>57.479487827138598</v>
      </c>
      <c r="AC7" s="11">
        <v>55.324575924113098</v>
      </c>
      <c r="AD7" s="11">
        <v>53.150083234078359</v>
      </c>
      <c r="AE7" s="11">
        <v>50.993617052429208</v>
      </c>
      <c r="AF7" s="11">
        <v>48.849779602445302</v>
      </c>
      <c r="AG7" s="11">
        <v>46.73700256640933</v>
      </c>
      <c r="AH7" s="11">
        <v>44.627124503017789</v>
      </c>
      <c r="AI7" s="11">
        <v>42.524212309023838</v>
      </c>
      <c r="AJ7" s="11">
        <v>40.436055395963848</v>
      </c>
      <c r="AK7" s="11">
        <v>38.360965209555083</v>
      </c>
      <c r="AL7" s="11">
        <v>36.266140246478855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113.50347036365429</v>
      </c>
      <c r="N8" s="11">
        <v>112.52399991302818</v>
      </c>
      <c r="O8" s="11">
        <v>114.79491214715884</v>
      </c>
      <c r="P8" s="11">
        <v>113.44478249430132</v>
      </c>
      <c r="Q8" s="11">
        <v>107.49089272693081</v>
      </c>
      <c r="R8" s="11">
        <v>117.15156859126057</v>
      </c>
      <c r="S8" s="11">
        <v>119.05722958746341</v>
      </c>
      <c r="T8" s="11">
        <v>122.32119349621711</v>
      </c>
      <c r="U8" s="11">
        <v>130.72585226886417</v>
      </c>
      <c r="V8" s="11">
        <v>122.71872549392819</v>
      </c>
      <c r="W8" s="11">
        <v>105.97584546177399</v>
      </c>
      <c r="X8" s="11">
        <v>113.59544934825993</v>
      </c>
      <c r="Y8" s="11">
        <v>114.81990994368149</v>
      </c>
      <c r="Z8" s="11">
        <v>114.51547157188162</v>
      </c>
      <c r="AA8" s="11">
        <v>114.21062338805561</v>
      </c>
      <c r="AB8" s="11">
        <v>113.47377048401732</v>
      </c>
      <c r="AC8" s="11">
        <v>112.55708509086583</v>
      </c>
      <c r="AD8" s="11">
        <v>111.5251756799846</v>
      </c>
      <c r="AE8" s="11">
        <v>110.4308729016866</v>
      </c>
      <c r="AF8" s="11">
        <v>109.27297490918751</v>
      </c>
      <c r="AG8" s="11">
        <v>108.10906526404789</v>
      </c>
      <c r="AH8" s="11">
        <v>106.87320579528621</v>
      </c>
      <c r="AI8" s="11">
        <v>105.57932809595145</v>
      </c>
      <c r="AJ8" s="11">
        <v>104.23524050284541</v>
      </c>
      <c r="AK8" s="11">
        <v>102.82512470438098</v>
      </c>
      <c r="AL8" s="11">
        <v>101.27566352275088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97.937515541280888</v>
      </c>
      <c r="N9" s="11">
        <v>94.686681639365787</v>
      </c>
      <c r="O9" s="11">
        <v>103.28372213426836</v>
      </c>
      <c r="P9" s="11">
        <v>106.18061181481193</v>
      </c>
      <c r="Q9" s="11">
        <v>108.92764403617157</v>
      </c>
      <c r="R9" s="11">
        <v>104.63716722295408</v>
      </c>
      <c r="S9" s="11">
        <v>105.86289056415906</v>
      </c>
      <c r="T9" s="11">
        <v>111.44707232305083</v>
      </c>
      <c r="U9" s="11">
        <v>120.38249067583307</v>
      </c>
      <c r="V9" s="11">
        <v>115.32783199420325</v>
      </c>
      <c r="W9" s="11">
        <v>109.68024879891938</v>
      </c>
      <c r="X9" s="11">
        <v>112.30856731804302</v>
      </c>
      <c r="Y9" s="11">
        <v>113.40625170044731</v>
      </c>
      <c r="Z9" s="11">
        <v>114.25010527715263</v>
      </c>
      <c r="AA9" s="11">
        <v>115.13746018064293</v>
      </c>
      <c r="AB9" s="11">
        <v>115.63299330918356</v>
      </c>
      <c r="AC9" s="11">
        <v>115.98199940484614</v>
      </c>
      <c r="AD9" s="11">
        <v>116.24506163184462</v>
      </c>
      <c r="AE9" s="11">
        <v>116.47951195826147</v>
      </c>
      <c r="AF9" s="11">
        <v>116.68113000442166</v>
      </c>
      <c r="AG9" s="11">
        <v>116.9119839940424</v>
      </c>
      <c r="AH9" s="11">
        <v>117.10932509473101</v>
      </c>
      <c r="AI9" s="11">
        <v>117.28807321202694</v>
      </c>
      <c r="AJ9" s="11">
        <v>117.4513762355863</v>
      </c>
      <c r="AK9" s="11">
        <v>117.58304549061872</v>
      </c>
      <c r="AL9" s="11">
        <v>117.59812357198152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22.15906124141156</v>
      </c>
      <c r="N10" s="11">
        <v>21.833193140848209</v>
      </c>
      <c r="O10" s="11">
        <v>23.59639944910759</v>
      </c>
      <c r="P10" s="11">
        <v>23.428920994705361</v>
      </c>
      <c r="Q10" s="11">
        <v>24.260237311904564</v>
      </c>
      <c r="R10" s="11">
        <v>27.667314540730636</v>
      </c>
      <c r="S10" s="11">
        <v>28.725863206621298</v>
      </c>
      <c r="T10" s="11">
        <v>24.871753234108127</v>
      </c>
      <c r="U10" s="11">
        <v>25.490337484991567</v>
      </c>
      <c r="V10" s="11">
        <v>26.664820336351163</v>
      </c>
      <c r="W10" s="11">
        <v>28.966357381625677</v>
      </c>
      <c r="X10" s="11">
        <v>29.471469379813996</v>
      </c>
      <c r="Y10" s="11">
        <v>28.754552902623541</v>
      </c>
      <c r="Z10" s="11">
        <v>29.34734561390507</v>
      </c>
      <c r="AA10" s="11">
        <v>29.946536416890037</v>
      </c>
      <c r="AB10" s="11">
        <v>30.434182518163588</v>
      </c>
      <c r="AC10" s="11">
        <v>30.896627935620831</v>
      </c>
      <c r="AD10" s="11">
        <v>31.346667659922858</v>
      </c>
      <c r="AE10">
        <v>31.79818883750141</v>
      </c>
      <c r="AF10">
        <v>32.242069122056698</v>
      </c>
      <c r="AG10">
        <v>32.709363363862558</v>
      </c>
      <c r="AH10">
        <v>33.17370356538148</v>
      </c>
      <c r="AI10" s="11">
        <v>33.65209647188815</v>
      </c>
      <c r="AJ10" s="11">
        <v>34.155492891090248</v>
      </c>
      <c r="AK10" s="11">
        <v>34.640394386389325</v>
      </c>
      <c r="AL10" s="11">
        <v>35.091126374525253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27.005601218557743</v>
      </c>
      <c r="N11" s="11">
        <v>26.575680330478004</v>
      </c>
      <c r="O11" s="11">
        <v>27.775043587937887</v>
      </c>
      <c r="P11" s="11">
        <v>26.687317500759903</v>
      </c>
      <c r="Q11" s="11">
        <v>27.49636398448034</v>
      </c>
      <c r="R11" s="11">
        <v>28.427542045140811</v>
      </c>
      <c r="S11" s="11">
        <v>30.362116962868846</v>
      </c>
      <c r="T11" s="11">
        <v>27.059952952153012</v>
      </c>
      <c r="U11" s="11">
        <v>26.497857893697091</v>
      </c>
      <c r="V11" s="11">
        <v>26.006933426129734</v>
      </c>
      <c r="W11" s="11">
        <v>28.96531442925037</v>
      </c>
      <c r="X11" s="11">
        <v>28.797391391129079</v>
      </c>
      <c r="Y11" s="11">
        <v>27.796350460989949</v>
      </c>
      <c r="Z11" s="11">
        <v>28.105335713041619</v>
      </c>
      <c r="AA11" s="11">
        <v>28.457155343051685</v>
      </c>
      <c r="AB11" s="11">
        <v>28.724196220189036</v>
      </c>
      <c r="AC11" s="11">
        <v>28.97884154000122</v>
      </c>
      <c r="AD11" s="11">
        <v>29.238460534075173</v>
      </c>
      <c r="AE11">
        <v>29.488449019957155</v>
      </c>
      <c r="AF11">
        <v>29.80311866481777</v>
      </c>
      <c r="AG11">
        <v>30.133669145925207</v>
      </c>
      <c r="AH11">
        <v>30.473788168024562</v>
      </c>
      <c r="AI11" s="11">
        <v>30.836989958702631</v>
      </c>
      <c r="AJ11" s="11">
        <v>31.206830822208815</v>
      </c>
      <c r="AK11" s="11">
        <v>31.583476399487854</v>
      </c>
      <c r="AL11" s="11">
        <v>31.938994273288923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65.230859734299457</v>
      </c>
      <c r="N12" s="11">
        <v>67.954275174364682</v>
      </c>
      <c r="O12" s="11">
        <v>73.642806849915729</v>
      </c>
      <c r="P12" s="11">
        <v>74.766305105168939</v>
      </c>
      <c r="Q12" s="11">
        <v>78.996176569801094</v>
      </c>
      <c r="R12" s="11">
        <v>87.552480979574469</v>
      </c>
      <c r="S12" s="11">
        <v>93.037890472630821</v>
      </c>
      <c r="T12" s="11">
        <v>85.397755260872032</v>
      </c>
      <c r="U12" s="11">
        <v>85.575563795880186</v>
      </c>
      <c r="V12" s="11">
        <v>87.793272549146963</v>
      </c>
      <c r="W12" s="11">
        <v>97.383693620264523</v>
      </c>
      <c r="X12" s="11">
        <v>99.9527865129715</v>
      </c>
      <c r="Y12" s="11">
        <v>98.553195616816481</v>
      </c>
      <c r="Z12" s="11">
        <v>100.8321153815458</v>
      </c>
      <c r="AA12" s="11">
        <v>103.18854630461922</v>
      </c>
      <c r="AB12" s="11">
        <v>105.19423071292692</v>
      </c>
      <c r="AC12" s="11">
        <v>107.06669901952489</v>
      </c>
      <c r="AD12" s="11">
        <v>108.85573823317856</v>
      </c>
      <c r="AE12">
        <v>110.64234971895678</v>
      </c>
      <c r="AF12">
        <v>112.36474747962887</v>
      </c>
      <c r="AG12">
        <v>114.1140293113139</v>
      </c>
      <c r="AH12">
        <v>115.83003995852025</v>
      </c>
      <c r="AI12">
        <v>117.51128469879542</v>
      </c>
      <c r="AJ12">
        <v>119.16796695841099</v>
      </c>
      <c r="AK12">
        <v>120.80739087387899</v>
      </c>
      <c r="AL12">
        <v>122.37614882410715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29.679952549608721</v>
      </c>
      <c r="N13" s="11">
        <v>24.666416824426019</v>
      </c>
      <c r="O13" s="11">
        <v>28.347097363165702</v>
      </c>
      <c r="P13" s="11">
        <v>30.011735642483497</v>
      </c>
      <c r="Q13" s="11">
        <v>28.917146835605845</v>
      </c>
      <c r="R13" s="11">
        <v>35.019166931779878</v>
      </c>
      <c r="S13" s="11">
        <v>37.503312797745394</v>
      </c>
      <c r="T13" s="11">
        <v>37.308134906727418</v>
      </c>
      <c r="U13" s="11">
        <v>44.580572620904192</v>
      </c>
      <c r="V13" s="11">
        <v>49.881795258861189</v>
      </c>
      <c r="W13" s="11">
        <v>49.620202991835569</v>
      </c>
      <c r="X13" s="11">
        <v>50.021060471583098</v>
      </c>
      <c r="Y13" s="11">
        <v>54.23599670343755</v>
      </c>
      <c r="Z13" s="11">
        <v>57.291040516571968</v>
      </c>
      <c r="AA13" s="11">
        <v>60.443781981501203</v>
      </c>
      <c r="AB13" s="11">
        <v>63.433514358815977</v>
      </c>
      <c r="AC13" s="11">
        <v>66.392048911551854</v>
      </c>
      <c r="AD13" s="11">
        <v>69.342310821601728</v>
      </c>
      <c r="AE13">
        <v>72.322828221595131</v>
      </c>
      <c r="AF13">
        <v>75.330406867987605</v>
      </c>
      <c r="AG13">
        <v>78.3890000441382</v>
      </c>
      <c r="AH13">
        <v>81.465086563979355</v>
      </c>
      <c r="AI13">
        <v>84.569003621597801</v>
      </c>
      <c r="AJ13">
        <v>87.704526025499916</v>
      </c>
      <c r="AK13">
        <v>90.848069480290732</v>
      </c>
      <c r="AL13">
        <v>93.962857833211132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4.2995986336715974</v>
      </c>
      <c r="N14" s="11">
        <v>3.705198144852214</v>
      </c>
      <c r="O14" s="11">
        <v>4.2341117705559226</v>
      </c>
      <c r="P14" s="11">
        <v>4.4136083461840583</v>
      </c>
      <c r="Q14" s="11">
        <v>4.4446279374845252</v>
      </c>
      <c r="R14" s="11">
        <v>5.2321164026435136</v>
      </c>
      <c r="S14" s="11">
        <v>5.6087732090415754</v>
      </c>
      <c r="T14" s="11">
        <v>5.5659328051521726</v>
      </c>
      <c r="U14" s="11">
        <v>6.6393470347487797</v>
      </c>
      <c r="V14" s="11">
        <v>7.3706544389855706</v>
      </c>
      <c r="W14" s="11">
        <v>7.1553850043642084</v>
      </c>
      <c r="X14" s="11">
        <v>7.2941272750702373</v>
      </c>
      <c r="Y14" s="11">
        <v>7.9548627666781178</v>
      </c>
      <c r="Z14" s="11">
        <v>8.3955642638673336</v>
      </c>
      <c r="AA14" s="11">
        <v>8.8516312431156265</v>
      </c>
      <c r="AB14" s="11">
        <v>9.2878837146175517</v>
      </c>
      <c r="AC14" s="11">
        <v>9.723477502604938</v>
      </c>
      <c r="AD14" s="11">
        <v>10.162109033149441</v>
      </c>
      <c r="AE14">
        <v>10.593501923314911</v>
      </c>
      <c r="AF14">
        <v>11.02504504522318</v>
      </c>
      <c r="AG14">
        <v>11.465678132250352</v>
      </c>
      <c r="AH14">
        <v>11.909232940388005</v>
      </c>
      <c r="AI14">
        <v>12.357680327070868</v>
      </c>
      <c r="AJ14">
        <v>12.807651492200675</v>
      </c>
      <c r="AK14">
        <v>13.265609763139715</v>
      </c>
      <c r="AL14">
        <v>13.718088767781946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Stoke-on-Trent and Staffordshire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Stoke-on-Trent and Staffordshire</v>
      </c>
      <c r="W1" s="203" t="str">
        <f>CONCATENATE("Shift-share Figure 1: Levels of Employment, ",C4," - ",F40,", ",Info!B5)</f>
        <v>Shift-share Figure 1: Levels of Employment, 2015 - 2035, Stoke-on-Trent and Staffordshire</v>
      </c>
      <c r="AK1" s="203" t="str">
        <f>CONCATENATE("Shift-share Figure 1.1: Net Changes, ",C4,"-",F40,", ",Info!B5)</f>
        <v>Shift-share Figure 1.1: Net Changes, 2015-2035, Stoke-on-Trent and Staffordshire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30.505987982525465</v>
      </c>
      <c r="C8" s="141">
        <f t="shared" ref="C8:C33" si="0">B8/B$35*100</f>
        <v>5.7932185138706984</v>
      </c>
      <c r="E8" s="151">
        <v>36.720323620365342</v>
      </c>
      <c r="F8" s="141">
        <f t="shared" ref="F8:F33" si="1">E8/E$35*100</f>
        <v>6.9542511311666511</v>
      </c>
      <c r="H8" s="151">
        <f>E8-B8</f>
        <v>6.2143356378398771</v>
      </c>
      <c r="I8" s="141">
        <f>IF(B8&lt;&gt;0,((E8/B8)-1)*100,0)</f>
        <v>20.370871585603425</v>
      </c>
      <c r="K8" s="207">
        <f t="shared" ref="K8:K33" si="2">(($E$35/$B$35)-1)*B8</f>
        <v>8.3769939710578487E-2</v>
      </c>
      <c r="L8" s="141">
        <f>IF(B8&lt;&gt;0,K8/B8*100,0)</f>
        <v>0.27460162823955692</v>
      </c>
      <c r="N8" s="151">
        <f>H8-(K8+Q8)</f>
        <v>6.0978649039192323</v>
      </c>
      <c r="O8" s="141">
        <f>IF(B8&lt;&gt;0,N8/B8*100,0)</f>
        <v>19.989075283882727</v>
      </c>
      <c r="Q8" s="151">
        <v>3.2700794210066726E-2</v>
      </c>
      <c r="R8" s="141">
        <f>IF(B8&lt;&gt;0,Q8/B8*100,0)</f>
        <v>0.10719467348114901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13.985385135056744</v>
      </c>
      <c r="C9" s="141">
        <f t="shared" si="0"/>
        <v>2.6558848752721316</v>
      </c>
      <c r="E9" s="151">
        <v>14.811072176294283</v>
      </c>
      <c r="F9" s="141">
        <f t="shared" si="1"/>
        <v>2.8049838694411986</v>
      </c>
      <c r="H9" s="151">
        <f t="shared" ref="H9:H32" si="3">E9-B9</f>
        <v>0.82568704123753989</v>
      </c>
      <c r="I9" s="141">
        <f t="shared" ref="I9:I32" si="4">IF(B9&lt;&gt;0,((E9/B9)-1)*100,0)</f>
        <v>5.9039278022298802</v>
      </c>
      <c r="K9" s="207">
        <f t="shared" si="2"/>
        <v>3.8404095296438776E-2</v>
      </c>
      <c r="L9" s="141">
        <f t="shared" ref="L9:L32" si="5">IF(B9&lt;&gt;0,K9/B9*100,0)</f>
        <v>0.27460162823955692</v>
      </c>
      <c r="N9" s="151">
        <f t="shared" ref="N9:N31" si="6">H9-(K9+Q9)</f>
        <v>1.0523622773644288</v>
      </c>
      <c r="O9" s="141">
        <f>IF(B9&lt;&gt;0,N9/B9*100,0)</f>
        <v>7.5247286163503926</v>
      </c>
      <c r="Q9" s="151">
        <v>-0.26507933142332774</v>
      </c>
      <c r="R9" s="141">
        <f>IF(B9&lt;&gt;0,Q9/B9*100,0)</f>
        <v>-1.8954024423600704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24.737090291879849</v>
      </c>
      <c r="C10" s="141">
        <f t="shared" si="0"/>
        <v>4.6976799945079382</v>
      </c>
      <c r="E10" s="151">
        <v>30.268105436491002</v>
      </c>
      <c r="F10" s="141">
        <f t="shared" si="1"/>
        <v>5.7323025974980428</v>
      </c>
      <c r="H10" s="151">
        <f t="shared" si="3"/>
        <v>5.5310151446111533</v>
      </c>
      <c r="I10" s="141">
        <f t="shared" si="4"/>
        <v>22.359198593485164</v>
      </c>
      <c r="K10" s="207">
        <f t="shared" si="2"/>
        <v>6.792845272059142E-2</v>
      </c>
      <c r="L10" s="141">
        <f t="shared" si="5"/>
        <v>0.27460162823955686</v>
      </c>
      <c r="N10" s="151">
        <f t="shared" si="6"/>
        <v>4.5390486322476864</v>
      </c>
      <c r="O10" s="141">
        <f t="shared" ref="O10:O32" si="7">IF(B10&lt;&gt;0,N10/B10*100,0)</f>
        <v>18.349161436087194</v>
      </c>
      <c r="Q10" s="151">
        <v>0.92403805964287555</v>
      </c>
      <c r="R10" s="141">
        <f t="shared" ref="R10:R32" si="8">IF(B10&lt;&gt;0,Q10/B10*100,0)</f>
        <v>3.7354355291584094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22.4111442307963</v>
      </c>
      <c r="C11" s="141">
        <f t="shared" si="0"/>
        <v>4.2559728191477282</v>
      </c>
      <c r="E11" s="151">
        <v>26.137993520942462</v>
      </c>
      <c r="F11" s="141">
        <f t="shared" si="1"/>
        <v>4.9501244294216873</v>
      </c>
      <c r="H11" s="151">
        <f>E11-B11</f>
        <v>3.7268492901461627</v>
      </c>
      <c r="I11" s="141">
        <f>IF(B11&lt;&gt;0,((E11/B11)-1)*100,0)</f>
        <v>16.62944672421014</v>
      </c>
      <c r="K11" s="207">
        <f t="shared" si="2"/>
        <v>6.154136696488216E-2</v>
      </c>
      <c r="L11" s="141">
        <f t="shared" si="5"/>
        <v>0.27460162823955692</v>
      </c>
      <c r="N11" s="151">
        <f t="shared" si="6"/>
        <v>2.7346050403364393</v>
      </c>
      <c r="O11" s="141">
        <f t="shared" si="7"/>
        <v>12.201987601234027</v>
      </c>
      <c r="Q11" s="151">
        <v>0.93070288284484104</v>
      </c>
      <c r="R11" s="141">
        <f>IF(B11&lt;&gt;0,Q11/B11*100,0)</f>
        <v>4.152857494736546</v>
      </c>
      <c r="T11" s="136"/>
    </row>
    <row r="12" spans="1:97" x14ac:dyDescent="0.2">
      <c r="A12" s="10" t="str">
        <f>name!$D8</f>
        <v>23 Teaching and other educational professionals</v>
      </c>
      <c r="B12" s="151">
        <v>18.22963231220751</v>
      </c>
      <c r="C12" s="141">
        <f t="shared" si="0"/>
        <v>3.4618856951176573</v>
      </c>
      <c r="E12" s="151">
        <v>20.318777354137104</v>
      </c>
      <c r="F12" s="141">
        <f t="shared" si="1"/>
        <v>3.8480565111513423</v>
      </c>
      <c r="H12" s="151">
        <f t="shared" si="3"/>
        <v>2.0891450419295943</v>
      </c>
      <c r="I12" s="141">
        <f t="shared" si="4"/>
        <v>11.460160063297575</v>
      </c>
      <c r="K12" s="207">
        <f t="shared" si="2"/>
        <v>5.0058867151406214E-2</v>
      </c>
      <c r="L12" s="141">
        <f t="shared" si="5"/>
        <v>0.27460162823955692</v>
      </c>
      <c r="N12" s="151">
        <f t="shared" si="6"/>
        <v>2.3581424891523826</v>
      </c>
      <c r="O12" s="141">
        <f t="shared" si="7"/>
        <v>12.935765509506453</v>
      </c>
      <c r="Q12" s="151">
        <v>-0.31905631437419446</v>
      </c>
      <c r="R12" s="141">
        <f t="shared" si="8"/>
        <v>-1.7502070744484393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23.754284681152903</v>
      </c>
      <c r="C13" s="141">
        <f t="shared" si="0"/>
        <v>4.5110409758713095</v>
      </c>
      <c r="E13" s="151">
        <v>30.62125342434862</v>
      </c>
      <c r="F13" s="141">
        <f t="shared" si="1"/>
        <v>5.7991832660732516</v>
      </c>
      <c r="H13" s="151">
        <f t="shared" si="3"/>
        <v>6.8669687431957165</v>
      </c>
      <c r="I13" s="141">
        <f t="shared" si="4"/>
        <v>28.908337318379029</v>
      </c>
      <c r="K13" s="207">
        <f t="shared" si="2"/>
        <v>6.5229652511105518E-2</v>
      </c>
      <c r="L13" s="141">
        <f t="shared" si="5"/>
        <v>0.27460162823955692</v>
      </c>
      <c r="N13" s="151">
        <f>H13-(K13+Q13)</f>
        <v>6.7325845799812063</v>
      </c>
      <c r="O13" s="141">
        <f>IF(B13&lt;&gt;0,N13/B13*100,0)</f>
        <v>28.34261132402343</v>
      </c>
      <c r="Q13" s="151">
        <v>6.9154510703404698E-2</v>
      </c>
      <c r="R13" s="141">
        <f t="shared" si="8"/>
        <v>0.29112436611603459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7.6432081981617772</v>
      </c>
      <c r="C14" s="141">
        <f t="shared" si="0"/>
        <v>1.4514781578070186</v>
      </c>
      <c r="E14" s="151">
        <v>9.5375120508186075</v>
      </c>
      <c r="F14" s="141">
        <f t="shared" si="1"/>
        <v>1.8062546140289424</v>
      </c>
      <c r="H14" s="151">
        <f t="shared" si="3"/>
        <v>1.8943038526568303</v>
      </c>
      <c r="I14" s="141">
        <f t="shared" si="4"/>
        <v>24.784145656432834</v>
      </c>
      <c r="K14" s="207">
        <f t="shared" si="2"/>
        <v>2.0988374161891539E-2</v>
      </c>
      <c r="L14" s="141">
        <f>IF(B14&lt;&gt;0,K14/B14*100,0)</f>
        <v>0.27460162823955692</v>
      </c>
      <c r="N14" s="151">
        <f t="shared" si="6"/>
        <v>1.7041147631147502</v>
      </c>
      <c r="O14" s="141">
        <f t="shared" si="7"/>
        <v>22.295804574898231</v>
      </c>
      <c r="Q14" s="151">
        <v>0.1692007153801886</v>
      </c>
      <c r="R14" s="141">
        <f t="shared" si="8"/>
        <v>2.2137394532950454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9.3018263614397778</v>
      </c>
      <c r="C15" s="141">
        <f t="shared" si="0"/>
        <v>1.7664568910461598</v>
      </c>
      <c r="E15" s="151">
        <v>10.663936578042744</v>
      </c>
      <c r="F15" s="141">
        <f t="shared" si="1"/>
        <v>2.0195816838992591</v>
      </c>
      <c r="H15" s="151">
        <f t="shared" si="3"/>
        <v>1.3621102166029662</v>
      </c>
      <c r="I15" s="141">
        <f t="shared" si="4"/>
        <v>14.643470687106364</v>
      </c>
      <c r="K15" s="207">
        <f t="shared" si="2"/>
        <v>2.5542966644529961E-2</v>
      </c>
      <c r="L15" s="141">
        <f t="shared" si="5"/>
        <v>0.27460162823955692</v>
      </c>
      <c r="N15" s="151">
        <f t="shared" si="6"/>
        <v>0.94846303292352929</v>
      </c>
      <c r="O15" s="141">
        <f t="shared" si="7"/>
        <v>10.196524812109285</v>
      </c>
      <c r="Q15" s="151">
        <v>0.38810421703490683</v>
      </c>
      <c r="R15" s="141">
        <f t="shared" si="8"/>
        <v>4.1723442467575182</v>
      </c>
      <c r="T15" s="11"/>
    </row>
    <row r="16" spans="1:97" x14ac:dyDescent="0.2">
      <c r="A16" s="10" t="str">
        <f>name!$D12</f>
        <v>33 Protective service occupations</v>
      </c>
      <c r="B16" s="151">
        <v>5.0782263297945383</v>
      </c>
      <c r="C16" s="141">
        <f t="shared" si="0"/>
        <v>0.9643770530639233</v>
      </c>
      <c r="E16" s="151">
        <v>5.3334689348621289</v>
      </c>
      <c r="F16" s="141">
        <f t="shared" si="1"/>
        <v>1.0100750406441579</v>
      </c>
      <c r="H16" s="151">
        <f t="shared" si="3"/>
        <v>0.25524260506759067</v>
      </c>
      <c r="I16" s="141">
        <f t="shared" si="4"/>
        <v>5.0262156211914544</v>
      </c>
      <c r="K16" s="207">
        <f t="shared" si="2"/>
        <v>1.3944892187305694E-2</v>
      </c>
      <c r="L16" s="141">
        <f t="shared" si="5"/>
        <v>0.27460162823955692</v>
      </c>
      <c r="N16" s="151">
        <f t="shared" si="6"/>
        <v>0.47919130363046503</v>
      </c>
      <c r="O16" s="141">
        <f t="shared" si="7"/>
        <v>9.4361943030974125</v>
      </c>
      <c r="Q16" s="151">
        <v>-0.23789359075018002</v>
      </c>
      <c r="R16" s="141">
        <f t="shared" si="8"/>
        <v>-4.6845803101455123</v>
      </c>
      <c r="T16" s="11"/>
    </row>
    <row r="17" spans="1:20" x14ac:dyDescent="0.2">
      <c r="A17" s="10" t="str">
        <f>name!$D13</f>
        <v>34 Culture, media and sports occupations</v>
      </c>
      <c r="B17" s="151">
        <v>8.8895200115601458</v>
      </c>
      <c r="C17" s="141">
        <f t="shared" si="0"/>
        <v>1.6881581393100291</v>
      </c>
      <c r="E17" s="151">
        <v>9.4172897862264406</v>
      </c>
      <c r="F17" s="141">
        <f t="shared" si="1"/>
        <v>1.7834864100181314</v>
      </c>
      <c r="H17" s="151">
        <f t="shared" si="3"/>
        <v>0.52776977466629482</v>
      </c>
      <c r="I17" s="141">
        <f t="shared" si="4"/>
        <v>5.9369884310960686</v>
      </c>
      <c r="K17" s="207">
        <f t="shared" si="2"/>
        <v>2.441076669442541E-2</v>
      </c>
      <c r="L17" s="141">
        <f t="shared" si="5"/>
        <v>0.27460162823955692</v>
      </c>
      <c r="N17" s="151">
        <f t="shared" si="6"/>
        <v>0.71499326399746832</v>
      </c>
      <c r="O17" s="141">
        <f t="shared" si="7"/>
        <v>8.0431031491877381</v>
      </c>
      <c r="Q17" s="151">
        <v>-0.21163425602559885</v>
      </c>
      <c r="R17" s="141">
        <f t="shared" si="8"/>
        <v>-2.3807163463312371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28.136436673060423</v>
      </c>
      <c r="C18" s="141">
        <f t="shared" si="0"/>
        <v>5.3432305140254623</v>
      </c>
      <c r="E18" s="151">
        <v>30.073970114135857</v>
      </c>
      <c r="F18" s="141">
        <f t="shared" si="1"/>
        <v>5.6955364241101023</v>
      </c>
      <c r="H18" s="151">
        <f t="shared" si="3"/>
        <v>1.9375334410754341</v>
      </c>
      <c r="I18" s="141">
        <f t="shared" si="4"/>
        <v>6.8862076018693097</v>
      </c>
      <c r="K18" s="207">
        <f t="shared" si="2"/>
        <v>7.7263113232815733E-2</v>
      </c>
      <c r="L18" s="141">
        <f t="shared" si="5"/>
        <v>0.27460162823955686</v>
      </c>
      <c r="N18" s="151">
        <f t="shared" si="6"/>
        <v>2.4761547892729867</v>
      </c>
      <c r="O18" s="141">
        <f t="shared" si="7"/>
        <v>8.8005272950707774</v>
      </c>
      <c r="Q18" s="151">
        <v>-0.61588446143036846</v>
      </c>
      <c r="R18" s="141">
        <f t="shared" si="8"/>
        <v>-2.1889213214410148</v>
      </c>
      <c r="T18" s="11"/>
    </row>
    <row r="19" spans="1:20" x14ac:dyDescent="0.2">
      <c r="A19" s="10" t="str">
        <f>name!$D15</f>
        <v>41 Administrative occupations</v>
      </c>
      <c r="B19" s="151">
        <v>51.088712997845128</v>
      </c>
      <c r="C19" s="141">
        <f t="shared" si="0"/>
        <v>9.7019666485963469</v>
      </c>
      <c r="E19" s="151">
        <v>50.182402693571809</v>
      </c>
      <c r="F19" s="141">
        <f t="shared" si="1"/>
        <v>9.5037569468174521</v>
      </c>
      <c r="H19" s="151">
        <f t="shared" si="3"/>
        <v>-0.90631030427331893</v>
      </c>
      <c r="I19" s="141">
        <f t="shared" si="4"/>
        <v>-1.7739932190336205</v>
      </c>
      <c r="K19" s="207">
        <f t="shared" si="2"/>
        <v>0.14029043773871688</v>
      </c>
      <c r="L19" s="141">
        <f t="shared" si="5"/>
        <v>0.27460162823955692</v>
      </c>
      <c r="N19" s="151">
        <f t="shared" si="6"/>
        <v>-0.32438474447413923</v>
      </c>
      <c r="O19" s="141">
        <f t="shared" si="7"/>
        <v>-0.63494405209976901</v>
      </c>
      <c r="Q19" s="151">
        <v>-0.72221599753789656</v>
      </c>
      <c r="R19" s="141">
        <f t="shared" si="8"/>
        <v>-1.4136507951734054</v>
      </c>
      <c r="T19" s="11"/>
    </row>
    <row r="20" spans="1:20" x14ac:dyDescent="0.2">
      <c r="A20" s="10" t="str">
        <f>name!$D16</f>
        <v>42 Secretarial and related occupations</v>
      </c>
      <c r="B20" s="151">
        <v>11.605813929866894</v>
      </c>
      <c r="C20" s="141">
        <f t="shared" si="0"/>
        <v>2.2039940540708636</v>
      </c>
      <c r="E20" s="151">
        <v>9.8573177598108668</v>
      </c>
      <c r="F20" s="141">
        <f t="shared" si="1"/>
        <v>1.8668207799621732</v>
      </c>
      <c r="H20" s="151">
        <f t="shared" si="3"/>
        <v>-1.7484961700560273</v>
      </c>
      <c r="I20" s="141">
        <f t="shared" si="4"/>
        <v>-15.065691907711642</v>
      </c>
      <c r="K20" s="207">
        <f t="shared" si="2"/>
        <v>3.1869754021867799E-2</v>
      </c>
      <c r="L20" s="141">
        <f t="shared" si="5"/>
        <v>0.27460162823955692</v>
      </c>
      <c r="N20" s="151">
        <f t="shared" si="6"/>
        <v>-1.8063739778896069</v>
      </c>
      <c r="O20" s="141">
        <f t="shared" si="7"/>
        <v>-15.564388579770416</v>
      </c>
      <c r="Q20" s="151">
        <v>2.6008053811711736E-2</v>
      </c>
      <c r="R20" s="141">
        <f t="shared" si="8"/>
        <v>0.22409504381921463</v>
      </c>
      <c r="T20" s="11"/>
    </row>
    <row r="21" spans="1:20" x14ac:dyDescent="0.2">
      <c r="A21" s="10" t="str">
        <f>name!$D17</f>
        <v>51 Skilled agricultural and related trades</v>
      </c>
      <c r="B21" s="151">
        <v>7.230567679338896</v>
      </c>
      <c r="C21" s="141">
        <f t="shared" si="0"/>
        <v>1.3731159459492264</v>
      </c>
      <c r="E21" s="151">
        <v>5.336381092452446</v>
      </c>
      <c r="F21" s="141">
        <f t="shared" si="1"/>
        <v>1.0106265574397606</v>
      </c>
      <c r="H21" s="151">
        <f t="shared" si="3"/>
        <v>-1.89418658688645</v>
      </c>
      <c r="I21" s="141">
        <f t="shared" si="4"/>
        <v>-26.196927694889361</v>
      </c>
      <c r="K21" s="207">
        <f t="shared" si="2"/>
        <v>1.9855256578427752E-2</v>
      </c>
      <c r="L21" s="141">
        <f t="shared" si="5"/>
        <v>0.27460162823955692</v>
      </c>
      <c r="N21" s="151">
        <f t="shared" si="6"/>
        <v>-0.10995857781275187</v>
      </c>
      <c r="O21" s="141">
        <f t="shared" si="7"/>
        <v>-1.5207461251895174</v>
      </c>
      <c r="Q21" s="151">
        <v>-1.804083265652126</v>
      </c>
      <c r="R21" s="141">
        <f t="shared" si="8"/>
        <v>-24.950783197939401</v>
      </c>
      <c r="T21" s="11"/>
    </row>
    <row r="22" spans="1:20" x14ac:dyDescent="0.2">
      <c r="A22" s="10" t="str">
        <f>name!$D18</f>
        <v>52 Skilled metal, electrical and electronic trades</v>
      </c>
      <c r="B22" s="151">
        <v>27.547652177413493</v>
      </c>
      <c r="C22" s="141">
        <f t="shared" si="0"/>
        <v>5.2314178022779956</v>
      </c>
      <c r="E22" s="151">
        <v>23.792591703854672</v>
      </c>
      <c r="F22" s="141">
        <f t="shared" si="1"/>
        <v>4.5059422536829867</v>
      </c>
      <c r="H22" s="151">
        <f t="shared" si="3"/>
        <v>-3.7550604735588209</v>
      </c>
      <c r="I22" s="141">
        <f t="shared" si="4"/>
        <v>-13.631145222015039</v>
      </c>
      <c r="K22" s="207">
        <f t="shared" si="2"/>
        <v>7.5646301420947207E-2</v>
      </c>
      <c r="L22" s="141">
        <f t="shared" si="5"/>
        <v>0.27460162823955692</v>
      </c>
      <c r="N22" s="151">
        <f t="shared" si="6"/>
        <v>-4.1402749862132673</v>
      </c>
      <c r="O22" s="141">
        <f t="shared" si="7"/>
        <v>-15.029502186062546</v>
      </c>
      <c r="Q22" s="151">
        <v>0.30956821123349881</v>
      </c>
      <c r="R22" s="141">
        <f t="shared" si="8"/>
        <v>1.1237553358079493</v>
      </c>
      <c r="T22" s="11"/>
    </row>
    <row r="23" spans="1:20" x14ac:dyDescent="0.2">
      <c r="A23" s="10" t="str">
        <f>name!$D19</f>
        <v>53 Skilled construction and building trades</v>
      </c>
      <c r="B23" s="151">
        <v>19.366548017371699</v>
      </c>
      <c r="C23" s="141">
        <f t="shared" si="0"/>
        <v>3.6777908844739358</v>
      </c>
      <c r="E23" s="151">
        <v>18.850713822057923</v>
      </c>
      <c r="F23" s="141">
        <f t="shared" si="1"/>
        <v>3.5700283928772425</v>
      </c>
      <c r="H23" s="151">
        <f t="shared" si="3"/>
        <v>-0.51583419531377572</v>
      </c>
      <c r="I23" s="141">
        <f t="shared" si="4"/>
        <v>-2.663531956500842</v>
      </c>
      <c r="K23" s="207">
        <f t="shared" si="2"/>
        <v>5.3180856189498311E-2</v>
      </c>
      <c r="L23" s="141">
        <f t="shared" si="5"/>
        <v>0.27460162823955692</v>
      </c>
      <c r="N23" s="151">
        <f t="shared" si="6"/>
        <v>-2.4491678865129187</v>
      </c>
      <c r="O23" s="141">
        <f t="shared" si="7"/>
        <v>-12.646383260021492</v>
      </c>
      <c r="Q23" s="151">
        <v>1.8801528350096446</v>
      </c>
      <c r="R23" s="141">
        <f t="shared" si="8"/>
        <v>9.7082496752810918</v>
      </c>
      <c r="T23" s="11"/>
    </row>
    <row r="24" spans="1:20" x14ac:dyDescent="0.2">
      <c r="A24" s="10" t="str">
        <f>name!$D20</f>
        <v>54 Textiles, printing and other skilled trades</v>
      </c>
      <c r="B24" s="151">
        <v>10.809633650047139</v>
      </c>
      <c r="C24" s="141">
        <f t="shared" si="0"/>
        <v>2.052795989609792</v>
      </c>
      <c r="E24" s="151">
        <v>9.1131640601957393</v>
      </c>
      <c r="F24" s="141">
        <f t="shared" si="1"/>
        <v>1.725889785976046</v>
      </c>
      <c r="H24" s="151">
        <f t="shared" si="3"/>
        <v>-1.6964695898514002</v>
      </c>
      <c r="I24" s="141">
        <f t="shared" si="4"/>
        <v>-15.694052590246688</v>
      </c>
      <c r="K24" s="207">
        <f t="shared" si="2"/>
        <v>2.9683430009760491E-2</v>
      </c>
      <c r="L24" s="141">
        <f t="shared" si="5"/>
        <v>0.27460162823955692</v>
      </c>
      <c r="N24" s="151">
        <f t="shared" si="6"/>
        <v>-1.5069656820255244</v>
      </c>
      <c r="O24" s="141">
        <f t="shared" si="7"/>
        <v>-13.940950552185946</v>
      </c>
      <c r="Q24" s="151">
        <v>-0.21918733783563618</v>
      </c>
      <c r="R24" s="141">
        <f t="shared" si="8"/>
        <v>-2.0277036663002943</v>
      </c>
      <c r="T24" s="11"/>
    </row>
    <row r="25" spans="1:20" x14ac:dyDescent="0.2">
      <c r="A25" s="10" t="str">
        <f>name!$D21</f>
        <v>61 Caring personal service occupations</v>
      </c>
      <c r="B25" s="151">
        <v>38.989033399837062</v>
      </c>
      <c r="C25" s="141">
        <f t="shared" si="0"/>
        <v>7.4041853769575923</v>
      </c>
      <c r="E25" s="151">
        <v>38.336332264585678</v>
      </c>
      <c r="F25" s="141">
        <f t="shared" si="1"/>
        <v>7.2602977242803233</v>
      </c>
      <c r="H25" s="151">
        <f t="shared" si="3"/>
        <v>-0.65270113525138385</v>
      </c>
      <c r="I25" s="141">
        <f t="shared" si="4"/>
        <v>-1.6740633925387605</v>
      </c>
      <c r="K25" s="207">
        <f t="shared" si="2"/>
        <v>0.10706452055081725</v>
      </c>
      <c r="L25" s="141">
        <f t="shared" si="5"/>
        <v>0.27460162823955692</v>
      </c>
      <c r="N25" s="151">
        <f t="shared" si="6"/>
        <v>-1.8439284032897787</v>
      </c>
      <c r="O25" s="141">
        <f t="shared" si="7"/>
        <v>-4.7293514162818013</v>
      </c>
      <c r="Q25" s="151">
        <v>1.0841627474875777</v>
      </c>
      <c r="R25" s="141">
        <f t="shared" si="8"/>
        <v>2.7806863955034813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11.949061991474721</v>
      </c>
      <c r="C26" s="141">
        <f t="shared" si="0"/>
        <v>2.2691783394149656</v>
      </c>
      <c r="E26" s="151">
        <v>10.39300379749103</v>
      </c>
      <c r="F26" s="141">
        <f t="shared" si="1"/>
        <v>1.9682712811070318</v>
      </c>
      <c r="H26" s="151">
        <f t="shared" si="3"/>
        <v>-1.5560581939836915</v>
      </c>
      <c r="I26" s="141">
        <f t="shared" si="4"/>
        <v>-13.022429669323754</v>
      </c>
      <c r="K26" s="207">
        <f t="shared" si="2"/>
        <v>3.2812318787943613E-2</v>
      </c>
      <c r="L26" s="141">
        <f t="shared" si="5"/>
        <v>0.27460162823955697</v>
      </c>
      <c r="N26" s="151">
        <f t="shared" si="6"/>
        <v>-1.2757869672644551</v>
      </c>
      <c r="O26" s="141">
        <f t="shared" si="7"/>
        <v>-10.676879642725838</v>
      </c>
      <c r="Q26" s="151">
        <v>-0.31308354550718009</v>
      </c>
      <c r="R26" s="141">
        <f t="shared" si="8"/>
        <v>-2.6201516548374704</v>
      </c>
      <c r="T26" s="11"/>
    </row>
    <row r="27" spans="1:20" x14ac:dyDescent="0.2">
      <c r="A27" s="10" t="str">
        <f>name!$D23</f>
        <v>63 Community and civil enforcement occupations</v>
      </c>
      <c r="B27" s="151">
        <v>0.50568458347317136</v>
      </c>
      <c r="C27" s="141">
        <f t="shared" si="0"/>
        <v>9.6031680496100572E-2</v>
      </c>
      <c r="E27" s="151">
        <v>0.51288135313596994</v>
      </c>
      <c r="F27" s="141">
        <f t="shared" si="1"/>
        <v>9.7131652952589506E-2</v>
      </c>
      <c r="H27" s="151">
        <f t="shared" si="3"/>
        <v>7.1967696627985855E-3</v>
      </c>
      <c r="I27" s="141">
        <f t="shared" si="4"/>
        <v>1.4231736339220147</v>
      </c>
      <c r="K27" s="207">
        <f t="shared" si="2"/>
        <v>1.3886180999737499E-3</v>
      </c>
      <c r="L27" s="141">
        <f t="shared" si="5"/>
        <v>0.27460162823955692</v>
      </c>
      <c r="N27" s="151">
        <f t="shared" si="6"/>
        <v>2.2830116574051464E-2</v>
      </c>
      <c r="O27" s="141">
        <f t="shared" si="7"/>
        <v>4.5146949937149303</v>
      </c>
      <c r="Q27" s="151">
        <v>-1.7021965011226627E-2</v>
      </c>
      <c r="R27" s="141">
        <f t="shared" si="8"/>
        <v>-3.3661229880324628</v>
      </c>
      <c r="T27" s="172"/>
    </row>
    <row r="28" spans="1:20" x14ac:dyDescent="0.2">
      <c r="A28" s="10" t="str">
        <f>name!$D24</f>
        <v>71 Sales occupations</v>
      </c>
      <c r="B28" s="151">
        <v>34.804749473946991</v>
      </c>
      <c r="C28" s="141">
        <f t="shared" si="0"/>
        <v>6.609571836801365</v>
      </c>
      <c r="E28" s="151">
        <v>30.803748685893915</v>
      </c>
      <c r="F28" s="141">
        <f t="shared" si="1"/>
        <v>5.8337449952168932</v>
      </c>
      <c r="H28" s="151">
        <f t="shared" si="3"/>
        <v>-4.0010007880530765</v>
      </c>
      <c r="I28" s="141">
        <f t="shared" si="4"/>
        <v>-11.495559797228294</v>
      </c>
      <c r="K28" s="207">
        <f t="shared" si="2"/>
        <v>9.5574408760157062E-2</v>
      </c>
      <c r="L28" s="141">
        <f t="shared" si="5"/>
        <v>0.27460162823955692</v>
      </c>
      <c r="N28" s="151">
        <f>H28-(K28+Q28)</f>
        <v>-2.6508892059555405</v>
      </c>
      <c r="O28" s="141">
        <f t="shared" si="7"/>
        <v>-7.6164582306212463</v>
      </c>
      <c r="Q28" s="151">
        <v>-1.4456859908576931</v>
      </c>
      <c r="R28" s="141">
        <f t="shared" si="8"/>
        <v>-4.1537031948466048</v>
      </c>
      <c r="T28" s="11"/>
    </row>
    <row r="29" spans="1:20" x14ac:dyDescent="0.2">
      <c r="A29" s="10" t="str">
        <f>name!$D25</f>
        <v>72 Customer service occupations</v>
      </c>
      <c r="B29" s="151">
        <v>9.231138645389505</v>
      </c>
      <c r="C29" s="141">
        <f t="shared" si="0"/>
        <v>1.7530329893006971</v>
      </c>
      <c r="E29" s="151">
        <v>9.6907181896969146</v>
      </c>
      <c r="F29" s="141">
        <f t="shared" si="1"/>
        <v>1.8352694444975184</v>
      </c>
      <c r="H29" s="151">
        <f t="shared" si="3"/>
        <v>0.45957954430740955</v>
      </c>
      <c r="I29" s="141">
        <f t="shared" si="4"/>
        <v>4.9785791543380808</v>
      </c>
      <c r="K29" s="207">
        <f t="shared" si="2"/>
        <v>2.534885702529056E-2</v>
      </c>
      <c r="L29" s="141">
        <f t="shared" si="5"/>
        <v>0.27460162823955692</v>
      </c>
      <c r="N29" s="151">
        <f t="shared" si="6"/>
        <v>0.73968954108124096</v>
      </c>
      <c r="O29" s="141">
        <f t="shared" si="7"/>
        <v>8.0129826828099819</v>
      </c>
      <c r="Q29" s="151">
        <v>-0.30545885379912191</v>
      </c>
      <c r="R29" s="141">
        <f t="shared" si="8"/>
        <v>-3.3090051567114469</v>
      </c>
      <c r="T29" s="11"/>
    </row>
    <row r="30" spans="1:20" x14ac:dyDescent="0.2">
      <c r="A30" s="10" t="str">
        <f>name!$D26</f>
        <v>81 Process, plant and machine operatives</v>
      </c>
      <c r="B30" s="151">
        <v>22.391983508485971</v>
      </c>
      <c r="C30" s="141">
        <f t="shared" si="0"/>
        <v>4.2523341154515588</v>
      </c>
      <c r="E30" s="151">
        <v>18.522521456434383</v>
      </c>
      <c r="F30" s="141">
        <f t="shared" si="1"/>
        <v>3.5078739262261927</v>
      </c>
      <c r="H30" s="151">
        <f t="shared" si="3"/>
        <v>-3.8694620520515883</v>
      </c>
      <c r="I30" s="141">
        <f t="shared" si="4"/>
        <v>-17.280568515000759</v>
      </c>
      <c r="K30" s="207">
        <f t="shared" si="2"/>
        <v>6.1488751309435541E-2</v>
      </c>
      <c r="L30" s="141">
        <f t="shared" si="5"/>
        <v>0.27460162823955692</v>
      </c>
      <c r="N30" s="151">
        <f t="shared" si="6"/>
        <v>-3.5341530934694219</v>
      </c>
      <c r="O30" s="141">
        <f t="shared" si="7"/>
        <v>-15.783117614971765</v>
      </c>
      <c r="Q30" s="151">
        <v>-0.39679770989160212</v>
      </c>
      <c r="R30" s="141">
        <f t="shared" si="8"/>
        <v>-1.7720525282685486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24.769700174970229</v>
      </c>
      <c r="C31" s="141">
        <f t="shared" si="0"/>
        <v>4.7038727517647292</v>
      </c>
      <c r="E31" s="151">
        <v>25.622050745971858</v>
      </c>
      <c r="F31" s="141">
        <f t="shared" si="1"/>
        <v>4.8524129913757914</v>
      </c>
      <c r="H31" s="151">
        <f t="shared" si="3"/>
        <v>0.85235057100162948</v>
      </c>
      <c r="I31" s="141">
        <f t="shared" si="4"/>
        <v>3.4411016886790158</v>
      </c>
      <c r="K31" s="207">
        <f t="shared" si="2"/>
        <v>6.801799999052463E-2</v>
      </c>
      <c r="L31" s="141">
        <f t="shared" si="5"/>
        <v>0.27460162823955692</v>
      </c>
      <c r="N31" s="151">
        <f t="shared" si="6"/>
        <v>-1.3865215654933922</v>
      </c>
      <c r="O31" s="141">
        <f t="shared" si="7"/>
        <v>-5.5976517910962507</v>
      </c>
      <c r="Q31" s="151">
        <v>2.1708541365044969</v>
      </c>
      <c r="R31" s="141">
        <f t="shared" si="8"/>
        <v>8.7641518515357077</v>
      </c>
      <c r="T31" s="11"/>
    </row>
    <row r="32" spans="1:20" x14ac:dyDescent="0.2">
      <c r="A32" s="10" t="str">
        <f>name!$D28</f>
        <v>91 Elementary trades and related occupations</v>
      </c>
      <c r="B32" s="151">
        <v>12.288763506461326</v>
      </c>
      <c r="C32" s="141">
        <f t="shared" si="0"/>
        <v>2.333689120279943</v>
      </c>
      <c r="E32" s="151">
        <v>9.5556675296788178</v>
      </c>
      <c r="F32" s="141">
        <f t="shared" si="1"/>
        <v>1.8096929758665399</v>
      </c>
      <c r="H32" s="151">
        <f t="shared" si="3"/>
        <v>-2.7330959767825078</v>
      </c>
      <c r="I32" s="141">
        <f t="shared" si="4"/>
        <v>-22.240610093484747</v>
      </c>
      <c r="K32" s="207">
        <f t="shared" si="2"/>
        <v>3.3745144679251271E-2</v>
      </c>
      <c r="L32" s="141">
        <f t="shared" si="5"/>
        <v>0.27460162823955697</v>
      </c>
      <c r="N32" s="151">
        <f>H32-(K32+Q32)</f>
        <v>-2.6735506404306082</v>
      </c>
      <c r="O32" s="141">
        <f t="shared" si="7"/>
        <v>-21.756059012974564</v>
      </c>
      <c r="Q32" s="151">
        <v>-9.3290481031150785E-2</v>
      </c>
      <c r="R32" s="141">
        <f t="shared" si="8"/>
        <v>-0.75915270874974083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51.329214056442389</v>
      </c>
      <c r="C33" s="141">
        <f t="shared" si="0"/>
        <v>9.747638835514838</v>
      </c>
      <c r="E33" s="151">
        <v>43.553801848503518</v>
      </c>
      <c r="F33" s="141">
        <f t="shared" si="1"/>
        <v>8.2484043142686847</v>
      </c>
      <c r="H33" s="151">
        <f t="shared" ref="H33" si="9">E33-B33</f>
        <v>-7.7754122079388708</v>
      </c>
      <c r="I33" s="141">
        <f>IF(B33&lt;&gt;0,((E33/B33)-1)*100,0)</f>
        <v>-15.148122469572412</v>
      </c>
      <c r="K33" s="207">
        <f t="shared" si="2"/>
        <v>0.14095085756155831</v>
      </c>
      <c r="L33" s="141">
        <f t="shared" ref="L33" si="10">IF(B33&lt;&gt;0,K33/B33*100,0)</f>
        <v>0.27460162823955692</v>
      </c>
      <c r="N33" s="151">
        <f>H33-(K33+Q33)</f>
        <v>-6.8980890027618704</v>
      </c>
      <c r="O33" s="141">
        <f t="shared" ref="O33" si="11">IF(B33&lt;&gt;0,N33/B33*100,0)</f>
        <v>-13.438914134115956</v>
      </c>
      <c r="Q33" s="151">
        <v>-1.0182740627385589</v>
      </c>
      <c r="R33" s="141">
        <f t="shared" ref="R33" si="12">IF(B33&lt;&gt;0,Q33/B33*100,0)</f>
        <v>-1.9838099636960136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526.58100000000002</v>
      </c>
      <c r="C35" s="147">
        <f>B35/B$35*100</f>
        <v>100</v>
      </c>
      <c r="D35" s="145"/>
      <c r="E35" s="152">
        <f>SUM(E8:E33)</f>
        <v>528.02700000000016</v>
      </c>
      <c r="F35" s="147">
        <f t="shared" ref="F35" si="13">E35/E$35*100</f>
        <v>100</v>
      </c>
      <c r="G35" s="145"/>
      <c r="H35" s="152">
        <f>E35-B35</f>
        <v>1.4460000000001401</v>
      </c>
      <c r="I35" s="147">
        <f>IF(B35&lt;&gt;0,((E35/B35)-1)*100,0)</f>
        <v>0.27460162823955692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Stoke-on-Trent and Staffordshire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36.720323620365342</v>
      </c>
      <c r="C44" s="141">
        <f t="shared" ref="C44:C68" si="15">B44/B$71*100</f>
        <v>6.9542511311666511</v>
      </c>
      <c r="E44" s="151">
        <v>36.804345080367128</v>
      </c>
      <c r="F44" s="141">
        <f t="shared" ref="F44:F68" si="16">E44/E$71*100</f>
        <v>6.5037180052849113</v>
      </c>
      <c r="H44" s="151">
        <f>E44-B44</f>
        <v>8.4021460001785897E-2</v>
      </c>
      <c r="I44" s="141">
        <f>IF(B44&gt;0,((E44/B44)-1)*100,0)</f>
        <v>0.2288145956186094</v>
      </c>
      <c r="K44" s="151">
        <f>(($E$71/$B$71)-1)*B44</f>
        <v>2.6335749033727751</v>
      </c>
      <c r="L44" s="141">
        <f>IF(B44&gt;0,K44/B44*100,0)</f>
        <v>7.1719817357823512</v>
      </c>
      <c r="N44" s="151">
        <f>H44-(K44+Q44)</f>
        <v>-1.9399020506259319</v>
      </c>
      <c r="O44" s="141">
        <f>IF(B44&gt;0,N44/B44*100,0)</f>
        <v>-5.2829110949067157</v>
      </c>
      <c r="Q44" s="151">
        <v>-0.60965139274505753</v>
      </c>
      <c r="R44" s="141">
        <f>IF(B44&gt;0,Q44/B44*100,0)</f>
        <v>-1.6602560452570212</v>
      </c>
      <c r="T44" s="151"/>
    </row>
    <row r="45" spans="1:20" x14ac:dyDescent="0.2">
      <c r="A45" s="135" t="str">
        <f t="shared" si="14"/>
        <v>12 Other managers and proprietors</v>
      </c>
      <c r="B45" s="151">
        <v>14.811072176294283</v>
      </c>
      <c r="C45" s="141">
        <f t="shared" si="15"/>
        <v>2.8049838694411986</v>
      </c>
      <c r="E45" s="151">
        <v>17.601518011663135</v>
      </c>
      <c r="F45" s="141">
        <f t="shared" si="16"/>
        <v>3.1103748582627491</v>
      </c>
      <c r="H45" s="151">
        <f t="shared" ref="H45:H71" si="17">E45-B45</f>
        <v>2.7904458353688515</v>
      </c>
      <c r="I45" s="141">
        <f t="shared" ref="I45:I71" si="18">IF(B45&gt;0,((E45/B45)-1)*100,0)</f>
        <v>18.840268970095721</v>
      </c>
      <c r="K45" s="151">
        <f t="shared" ref="K45:K68" si="19">(($E$71/$B$71)-1)*B45</f>
        <v>1.0622473913573676</v>
      </c>
      <c r="L45" s="141">
        <f t="shared" ref="L45:L68" si="20">IF(B45&gt;0,K45/B45*100,0)</f>
        <v>7.1719817357823512</v>
      </c>
      <c r="N45" s="151">
        <f t="shared" ref="N45:N68" si="21">H45-(K45+Q45)</f>
        <v>1.2994530826431909</v>
      </c>
      <c r="O45" s="141">
        <f t="shared" ref="O45:O68" si="22">IF(B45&gt;0,N45/B45*100,0)</f>
        <v>8.7735247467298016</v>
      </c>
      <c r="Q45" s="151">
        <v>0.428745361368293</v>
      </c>
      <c r="R45" s="141">
        <f>IF(B45&gt;0,Q45/B45*100,0)</f>
        <v>2.8947624875835607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30.268105436491002</v>
      </c>
      <c r="C46" s="141">
        <f t="shared" si="15"/>
        <v>5.7323025974980428</v>
      </c>
      <c r="E46" s="151">
        <v>42.177328984092924</v>
      </c>
      <c r="F46" s="141">
        <f t="shared" si="16"/>
        <v>7.4531812298161952</v>
      </c>
      <c r="H46" s="151">
        <f t="shared" si="17"/>
        <v>11.909223547601922</v>
      </c>
      <c r="I46" s="141">
        <f t="shared" si="18"/>
        <v>39.345784534119701</v>
      </c>
      <c r="K46" s="151">
        <f t="shared" si="19"/>
        <v>2.1708229936724797</v>
      </c>
      <c r="L46" s="141">
        <f t="shared" si="20"/>
        <v>7.1719817357823512</v>
      </c>
      <c r="N46" s="151">
        <f t="shared" si="21"/>
        <v>10.297789119006657</v>
      </c>
      <c r="O46" s="141">
        <f t="shared" si="22"/>
        <v>34.021915050526154</v>
      </c>
      <c r="Q46" s="151">
        <v>-0.55938856507721457</v>
      </c>
      <c r="R46" s="141">
        <f t="shared" ref="R46:R68" si="23">IF(B46&gt;0,Q46/B46*100,0)</f>
        <v>-1.8481122521888005</v>
      </c>
      <c r="T46" s="151"/>
    </row>
    <row r="47" spans="1:20" x14ac:dyDescent="0.2">
      <c r="A47" s="135" t="str">
        <f t="shared" si="14"/>
        <v>22 Health professionals</v>
      </c>
      <c r="B47" s="151">
        <v>26.137993520942462</v>
      </c>
      <c r="C47" s="141">
        <f t="shared" si="15"/>
        <v>4.9501244294216873</v>
      </c>
      <c r="E47" s="151">
        <v>27.517187241698036</v>
      </c>
      <c r="F47" s="141">
        <f t="shared" si="16"/>
        <v>4.8625787451953366</v>
      </c>
      <c r="H47" s="151">
        <f t="shared" si="17"/>
        <v>1.3791937207555733</v>
      </c>
      <c r="I47" s="141">
        <f t="shared" si="18"/>
        <v>5.2765860533652953</v>
      </c>
      <c r="K47" s="151">
        <f t="shared" si="19"/>
        <v>1.8746121214219678</v>
      </c>
      <c r="L47" s="141">
        <f t="shared" si="20"/>
        <v>7.1719817357823512</v>
      </c>
      <c r="N47" s="151">
        <f t="shared" si="21"/>
        <v>-1.0377556037981046</v>
      </c>
      <c r="O47" s="141">
        <f t="shared" si="22"/>
        <v>-3.9702955889350382</v>
      </c>
      <c r="Q47" s="151">
        <v>0.54233720313171008</v>
      </c>
      <c r="R47" s="141">
        <f t="shared" si="23"/>
        <v>2.0748999065179774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20.318777354137104</v>
      </c>
      <c r="C48" s="141">
        <f t="shared" si="15"/>
        <v>3.8480565111513423</v>
      </c>
      <c r="E48" s="151">
        <v>21.754663522860774</v>
      </c>
      <c r="F48" s="141">
        <f t="shared" si="16"/>
        <v>3.8442797051160884</v>
      </c>
      <c r="H48" s="151">
        <f t="shared" si="17"/>
        <v>1.4358861687236697</v>
      </c>
      <c r="I48" s="141">
        <f t="shared" si="18"/>
        <v>7.0667941466040496</v>
      </c>
      <c r="K48" s="151">
        <f t="shared" si="19"/>
        <v>1.4572590007729935</v>
      </c>
      <c r="L48" s="141">
        <f t="shared" si="20"/>
        <v>7.1719817357823512</v>
      </c>
      <c r="N48" s="151">
        <f t="shared" si="21"/>
        <v>8.1722287800066962E-2</v>
      </c>
      <c r="O48" s="141">
        <f t="shared" si="22"/>
        <v>0.40220081344327296</v>
      </c>
      <c r="Q48" s="151">
        <v>-0.10309511984939089</v>
      </c>
      <c r="R48" s="141">
        <f t="shared" si="23"/>
        <v>-0.50738840262157658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30.62125342434862</v>
      </c>
      <c r="C49" s="141">
        <f t="shared" si="15"/>
        <v>5.7991832660732516</v>
      </c>
      <c r="E49" s="151">
        <v>36.231479706375517</v>
      </c>
      <c r="F49" s="141">
        <f t="shared" si="16"/>
        <v>6.4024866197162282</v>
      </c>
      <c r="H49" s="151">
        <f t="shared" si="17"/>
        <v>5.6102262820268969</v>
      </c>
      <c r="I49" s="141">
        <f t="shared" si="18"/>
        <v>18.321347608736026</v>
      </c>
      <c r="K49" s="151">
        <f t="shared" si="19"/>
        <v>2.1961507028619107</v>
      </c>
      <c r="L49" s="141">
        <f t="shared" si="20"/>
        <v>7.1719817357823512</v>
      </c>
      <c r="N49" s="151">
        <f t="shared" si="21"/>
        <v>3.5730729771042435</v>
      </c>
      <c r="O49" s="141">
        <f t="shared" si="22"/>
        <v>11.668604572088153</v>
      </c>
      <c r="Q49" s="151">
        <v>-0.15899739793925718</v>
      </c>
      <c r="R49" s="141">
        <f t="shared" si="23"/>
        <v>-0.51923869913447018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9.5375120508186075</v>
      </c>
      <c r="C50" s="141">
        <f t="shared" si="15"/>
        <v>1.8062546140289424</v>
      </c>
      <c r="E50" s="151">
        <v>9.5563319275671947</v>
      </c>
      <c r="F50" s="141">
        <f t="shared" si="16"/>
        <v>1.6887051756003655</v>
      </c>
      <c r="H50" s="151">
        <f t="shared" si="17"/>
        <v>1.8819876748587205E-2</v>
      </c>
      <c r="I50" s="141">
        <f t="shared" si="18"/>
        <v>0.19732480177545586</v>
      </c>
      <c r="K50" s="151">
        <f t="shared" si="19"/>
        <v>0.6840286223327513</v>
      </c>
      <c r="L50" s="141">
        <f t="shared" si="20"/>
        <v>7.1719817357823512</v>
      </c>
      <c r="N50" s="151">
        <f t="shared" si="21"/>
        <v>-0.45614086175523938</v>
      </c>
      <c r="O50" s="141">
        <f t="shared" si="22"/>
        <v>-4.7825980121942671</v>
      </c>
      <c r="Q50" s="151">
        <v>-0.20906788382892469</v>
      </c>
      <c r="R50" s="141">
        <f t="shared" si="23"/>
        <v>-2.1920589218126367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10.663936578042744</v>
      </c>
      <c r="C51" s="141">
        <f t="shared" si="15"/>
        <v>2.0195816838992591</v>
      </c>
      <c r="E51" s="151">
        <v>20.144561936226697</v>
      </c>
      <c r="F51" s="141">
        <f t="shared" si="16"/>
        <v>3.5597576831520068</v>
      </c>
      <c r="H51" s="151">
        <f t="shared" si="17"/>
        <v>9.4806253581839535</v>
      </c>
      <c r="I51" s="141">
        <f t="shared" si="18"/>
        <v>88.903617241167282</v>
      </c>
      <c r="K51" s="151">
        <f t="shared" si="19"/>
        <v>0.76481558369263902</v>
      </c>
      <c r="L51" s="141">
        <f t="shared" si="20"/>
        <v>7.1719817357823512</v>
      </c>
      <c r="N51" s="151">
        <f t="shared" si="21"/>
        <v>8.4585478571329737</v>
      </c>
      <c r="O51" s="141">
        <f t="shared" si="22"/>
        <v>79.319187574214297</v>
      </c>
      <c r="Q51" s="151">
        <v>0.25726191735834142</v>
      </c>
      <c r="R51" s="141">
        <f t="shared" si="23"/>
        <v>2.4124479311706408</v>
      </c>
      <c r="T51" s="151"/>
    </row>
    <row r="52" spans="1:20" x14ac:dyDescent="0.2">
      <c r="A52" s="135" t="str">
        <f t="shared" si="14"/>
        <v>33 Protective service occupations</v>
      </c>
      <c r="B52" s="151">
        <v>5.3334689348621289</v>
      </c>
      <c r="C52" s="141">
        <f t="shared" si="15"/>
        <v>1.0100750406441579</v>
      </c>
      <c r="E52" s="151">
        <v>5.0938624458479103</v>
      </c>
      <c r="F52" s="141">
        <f t="shared" si="16"/>
        <v>0.90013950345167304</v>
      </c>
      <c r="H52" s="151">
        <f t="shared" si="17"/>
        <v>-0.23960648901421866</v>
      </c>
      <c r="I52" s="141">
        <f t="shared" si="18"/>
        <v>-4.4925074457270231</v>
      </c>
      <c r="K52" s="151">
        <f t="shared" si="19"/>
        <v>0.38251541789193738</v>
      </c>
      <c r="L52" s="141">
        <f t="shared" si="20"/>
        <v>7.1719817357823512</v>
      </c>
      <c r="N52" s="151">
        <f t="shared" si="21"/>
        <v>-0.59219837936099051</v>
      </c>
      <c r="O52" s="141">
        <f t="shared" si="22"/>
        <v>-11.103437304942302</v>
      </c>
      <c r="Q52" s="151">
        <v>-2.9923527545165519E-2</v>
      </c>
      <c r="R52" s="141">
        <f t="shared" si="23"/>
        <v>-0.56105187656706668</v>
      </c>
      <c r="T52" s="151"/>
    </row>
    <row r="53" spans="1:20" x14ac:dyDescent="0.2">
      <c r="A53" s="135" t="str">
        <f t="shared" si="14"/>
        <v>34 Culture, media and sports occupations</v>
      </c>
      <c r="B53" s="151">
        <v>9.4172897862264406</v>
      </c>
      <c r="C53" s="141">
        <f t="shared" si="15"/>
        <v>1.7834864100181314</v>
      </c>
      <c r="E53" s="151">
        <v>9.2730936377788638</v>
      </c>
      <c r="F53" s="141">
        <f t="shared" si="16"/>
        <v>1.6386539666721809</v>
      </c>
      <c r="H53" s="151">
        <f t="shared" si="17"/>
        <v>-0.14419614844757689</v>
      </c>
      <c r="I53" s="141">
        <f t="shared" si="18"/>
        <v>-1.5311852106162815</v>
      </c>
      <c r="K53" s="151">
        <f t="shared" si="19"/>
        <v>0.67540630347385711</v>
      </c>
      <c r="L53" s="141">
        <f t="shared" si="20"/>
        <v>7.1719817357823512</v>
      </c>
      <c r="N53" s="151">
        <f t="shared" si="21"/>
        <v>-0.82147166451720921</v>
      </c>
      <c r="O53" s="141">
        <f t="shared" si="22"/>
        <v>-8.7230156782334429</v>
      </c>
      <c r="Q53" s="151">
        <v>1.86921259577523E-3</v>
      </c>
      <c r="R53" s="141">
        <f t="shared" si="23"/>
        <v>1.9848731834812037E-2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30.073970114135857</v>
      </c>
      <c r="C54" s="141">
        <f t="shared" si="15"/>
        <v>5.6955364241101023</v>
      </c>
      <c r="E54" s="151">
        <v>32.530891985940833</v>
      </c>
      <c r="F54" s="141">
        <f t="shared" si="16"/>
        <v>5.7485535328762758</v>
      </c>
      <c r="H54" s="151">
        <f t="shared" si="17"/>
        <v>2.4569218718049761</v>
      </c>
      <c r="I54" s="141">
        <f t="shared" si="18"/>
        <v>8.1695960409634552</v>
      </c>
      <c r="K54" s="151">
        <f t="shared" si="19"/>
        <v>2.1568996438104664</v>
      </c>
      <c r="L54" s="141">
        <f t="shared" si="20"/>
        <v>7.1719817357823512</v>
      </c>
      <c r="N54" s="151">
        <f t="shared" si="21"/>
        <v>0.54297901077083988</v>
      </c>
      <c r="O54" s="141">
        <f t="shared" si="22"/>
        <v>1.8054783213195389</v>
      </c>
      <c r="Q54" s="151">
        <v>-0.24295678277633015</v>
      </c>
      <c r="R54" s="141">
        <f t="shared" si="23"/>
        <v>-0.80786401613843339</v>
      </c>
      <c r="T54" s="151"/>
    </row>
    <row r="55" spans="1:20" x14ac:dyDescent="0.2">
      <c r="A55" s="135" t="str">
        <f t="shared" si="14"/>
        <v>41 Administrative occupations</v>
      </c>
      <c r="B55" s="151">
        <v>50.182402693571809</v>
      </c>
      <c r="C55" s="141">
        <f t="shared" si="15"/>
        <v>9.5037569468174521</v>
      </c>
      <c r="E55" s="151">
        <v>52.897423600132029</v>
      </c>
      <c r="F55" s="141">
        <f t="shared" si="16"/>
        <v>9.3475356116275687</v>
      </c>
      <c r="H55" s="151">
        <f t="shared" si="17"/>
        <v>2.7150209065602198</v>
      </c>
      <c r="I55" s="141">
        <f t="shared" si="18"/>
        <v>5.4103047300045004</v>
      </c>
      <c r="K55" s="151">
        <f t="shared" si="19"/>
        <v>3.5990727557597206</v>
      </c>
      <c r="L55" s="141">
        <f t="shared" si="20"/>
        <v>7.1719817357823512</v>
      </c>
      <c r="N55" s="151">
        <f t="shared" si="21"/>
        <v>-0.78832375032131718</v>
      </c>
      <c r="O55" s="141">
        <f t="shared" si="22"/>
        <v>-1.5709167118502652</v>
      </c>
      <c r="Q55" s="151">
        <v>-9.5728098878183732E-2</v>
      </c>
      <c r="R55" s="141">
        <f t="shared" si="23"/>
        <v>-0.19076029392758861</v>
      </c>
      <c r="T55" s="151"/>
    </row>
    <row r="56" spans="1:20" x14ac:dyDescent="0.2">
      <c r="A56" s="135" t="str">
        <f t="shared" si="14"/>
        <v>42 Secretarial and related occupations</v>
      </c>
      <c r="B56" s="151">
        <v>9.8573177598108668</v>
      </c>
      <c r="C56" s="141">
        <f t="shared" si="15"/>
        <v>1.8668207799621732</v>
      </c>
      <c r="E56" s="151">
        <v>6.1340342914706474</v>
      </c>
      <c r="F56" s="141">
        <f t="shared" si="16"/>
        <v>1.0839488973206524</v>
      </c>
      <c r="H56" s="151">
        <f t="shared" si="17"/>
        <v>-3.7232834683402194</v>
      </c>
      <c r="I56" s="141">
        <f t="shared" si="18"/>
        <v>-37.771770770344517</v>
      </c>
      <c r="K56" s="151">
        <f t="shared" si="19"/>
        <v>0.70696502937166539</v>
      </c>
      <c r="L56" s="141">
        <f t="shared" si="20"/>
        <v>7.1719817357823512</v>
      </c>
      <c r="N56" s="151">
        <f t="shared" si="21"/>
        <v>-4.546991094767443</v>
      </c>
      <c r="O56" s="141">
        <f t="shared" si="22"/>
        <v>-46.128076679296242</v>
      </c>
      <c r="Q56" s="151">
        <v>0.11674259705555812</v>
      </c>
      <c r="R56" s="141">
        <f t="shared" si="23"/>
        <v>1.1843241731693761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5.336381092452446</v>
      </c>
      <c r="C57" s="141">
        <f t="shared" si="15"/>
        <v>1.0106265574397606</v>
      </c>
      <c r="E57" s="151">
        <v>5.6011414249519031</v>
      </c>
      <c r="F57" s="141">
        <f t="shared" si="16"/>
        <v>0.9897810776434417</v>
      </c>
      <c r="H57" s="151">
        <f t="shared" si="17"/>
        <v>0.26476033249945718</v>
      </c>
      <c r="I57" s="141">
        <f t="shared" si="18"/>
        <v>4.9614210063430919</v>
      </c>
      <c r="K57" s="151">
        <f t="shared" si="19"/>
        <v>0.38272427730243214</v>
      </c>
      <c r="L57" s="141">
        <f t="shared" si="20"/>
        <v>7.1719817357823512</v>
      </c>
      <c r="N57" s="151">
        <f t="shared" si="21"/>
        <v>4.102998303737343E-2</v>
      </c>
      <c r="O57" s="141">
        <f t="shared" si="22"/>
        <v>0.76887280586846618</v>
      </c>
      <c r="Q57" s="151">
        <v>-0.15899392784034838</v>
      </c>
      <c r="R57" s="141">
        <f t="shared" si="23"/>
        <v>-2.9794335353077153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23.792591703854672</v>
      </c>
      <c r="C58" s="141">
        <f t="shared" si="15"/>
        <v>4.5059422536829867</v>
      </c>
      <c r="E58" s="151">
        <v>21.991040611734011</v>
      </c>
      <c r="F58" s="141">
        <f t="shared" si="16"/>
        <v>3.8860500429820317</v>
      </c>
      <c r="H58" s="151">
        <f t="shared" si="17"/>
        <v>-1.8015510921206612</v>
      </c>
      <c r="I58" s="141">
        <f t="shared" si="18"/>
        <v>-7.5718993312896998</v>
      </c>
      <c r="K58" s="151">
        <f t="shared" si="19"/>
        <v>1.706400331469724</v>
      </c>
      <c r="L58" s="141">
        <f t="shared" si="20"/>
        <v>7.1719817357823512</v>
      </c>
      <c r="N58" s="151">
        <f t="shared" si="21"/>
        <v>-1.7958081310819234</v>
      </c>
      <c r="O58" s="141">
        <f t="shared" si="22"/>
        <v>-7.5477617295091974</v>
      </c>
      <c r="Q58" s="151">
        <v>-1.7121432925084619</v>
      </c>
      <c r="R58" s="141">
        <f t="shared" si="23"/>
        <v>-7.1961193375628563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18.850713822057923</v>
      </c>
      <c r="C59" s="141">
        <f t="shared" si="15"/>
        <v>3.5700283928772425</v>
      </c>
      <c r="E59" s="151">
        <v>15.702250523363501</v>
      </c>
      <c r="F59" s="141">
        <f t="shared" si="16"/>
        <v>2.7747541555024169</v>
      </c>
      <c r="H59" s="151">
        <f t="shared" si="17"/>
        <v>-3.1484632986944217</v>
      </c>
      <c r="I59" s="141">
        <f t="shared" si="18"/>
        <v>-16.702090586141559</v>
      </c>
      <c r="K59" s="151">
        <f t="shared" si="19"/>
        <v>1.3519697523825933</v>
      </c>
      <c r="L59" s="141">
        <f t="shared" si="20"/>
        <v>7.1719817357823512</v>
      </c>
      <c r="N59" s="151">
        <f t="shared" si="21"/>
        <v>-3.4491103163994055</v>
      </c>
      <c r="O59" s="141">
        <f t="shared" si="22"/>
        <v>-18.296974581214389</v>
      </c>
      <c r="Q59" s="151">
        <v>-1.0513227346776097</v>
      </c>
      <c r="R59" s="141">
        <f t="shared" si="23"/>
        <v>-5.5770977407095206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9.1131640601957393</v>
      </c>
      <c r="C60" s="141">
        <f t="shared" si="15"/>
        <v>1.725889785976046</v>
      </c>
      <c r="E60" s="151">
        <v>9.0640876542727966</v>
      </c>
      <c r="F60" s="141">
        <f t="shared" si="16"/>
        <v>1.601720393335325</v>
      </c>
      <c r="H60" s="151">
        <f t="shared" si="17"/>
        <v>-4.9076405922942712E-2</v>
      </c>
      <c r="I60" s="141">
        <f t="shared" si="18"/>
        <v>-0.53852213785218206</v>
      </c>
      <c r="K60" s="151">
        <f t="shared" si="19"/>
        <v>0.65359446194911974</v>
      </c>
      <c r="L60" s="141">
        <f t="shared" si="20"/>
        <v>7.1719817357823512</v>
      </c>
      <c r="N60" s="151">
        <f t="shared" si="21"/>
        <v>-0.83493251468725294</v>
      </c>
      <c r="O60" s="141">
        <f t="shared" si="22"/>
        <v>-9.1618290768411743</v>
      </c>
      <c r="Q60" s="151">
        <v>0.13226164681519045</v>
      </c>
      <c r="R60" s="141">
        <f t="shared" si="23"/>
        <v>1.4513252032066417</v>
      </c>
      <c r="T60" s="151"/>
    </row>
    <row r="61" spans="1:20" x14ac:dyDescent="0.2">
      <c r="A61" s="135" t="str">
        <f t="shared" si="14"/>
        <v>61 Caring personal service occupations</v>
      </c>
      <c r="B61" s="151">
        <v>38.336332264585678</v>
      </c>
      <c r="C61" s="141">
        <f t="shared" si="15"/>
        <v>7.2602977242803233</v>
      </c>
      <c r="E61" s="151">
        <v>43.134059401684709</v>
      </c>
      <c r="F61" s="141">
        <f t="shared" si="16"/>
        <v>7.6222456386382573</v>
      </c>
      <c r="H61" s="151">
        <f t="shared" si="17"/>
        <v>4.7977271370990309</v>
      </c>
      <c r="I61" s="141">
        <f t="shared" si="18"/>
        <v>12.514830850240388</v>
      </c>
      <c r="K61" s="151">
        <f t="shared" si="19"/>
        <v>2.7494747481849213</v>
      </c>
      <c r="L61" s="141">
        <f t="shared" si="20"/>
        <v>7.1719817357823512</v>
      </c>
      <c r="N61" s="151">
        <f t="shared" si="21"/>
        <v>1.1406611055108824</v>
      </c>
      <c r="O61" s="141">
        <f t="shared" si="22"/>
        <v>2.9754048917313924</v>
      </c>
      <c r="Q61" s="151">
        <v>0.90759128340322714</v>
      </c>
      <c r="R61" s="141">
        <f t="shared" si="23"/>
        <v>2.3674442227266521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10.39300379749103</v>
      </c>
      <c r="C62" s="141">
        <f t="shared" si="15"/>
        <v>1.9682712811070318</v>
      </c>
      <c r="E62" s="151">
        <v>9.8509672395937073</v>
      </c>
      <c r="F62" s="141">
        <f t="shared" si="16"/>
        <v>1.7407703591985315</v>
      </c>
      <c r="H62" s="151">
        <f t="shared" si="17"/>
        <v>-0.54203655789732252</v>
      </c>
      <c r="I62" s="141">
        <f t="shared" si="18"/>
        <v>-5.2153984397482418</v>
      </c>
      <c r="K62" s="151">
        <f t="shared" si="19"/>
        <v>0.74538433415522287</v>
      </c>
      <c r="L62" s="141">
        <f t="shared" si="20"/>
        <v>7.1719817357823512</v>
      </c>
      <c r="N62" s="151">
        <f t="shared" si="21"/>
        <v>-1.4773266116102621</v>
      </c>
      <c r="O62" s="141">
        <f t="shared" si="22"/>
        <v>-14.214625919475782</v>
      </c>
      <c r="Q62" s="151">
        <v>0.18990571955771671</v>
      </c>
      <c r="R62" s="141">
        <f t="shared" si="23"/>
        <v>1.827245743945189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0.51288135313596994</v>
      </c>
      <c r="C63" s="141">
        <f t="shared" si="15"/>
        <v>9.7131652952589506E-2</v>
      </c>
      <c r="E63" s="151">
        <v>0.43157632913802796</v>
      </c>
      <c r="F63" s="141">
        <f t="shared" si="16"/>
        <v>7.6264113281750617E-2</v>
      </c>
      <c r="H63" s="151">
        <f t="shared" si="17"/>
        <v>-8.1305023997941983E-2</v>
      </c>
      <c r="I63" s="141">
        <f t="shared" si="18"/>
        <v>-15.852598949212959</v>
      </c>
      <c r="K63" s="151">
        <f t="shared" si="19"/>
        <v>3.6783756973145149E-2</v>
      </c>
      <c r="L63" s="141">
        <f t="shared" si="20"/>
        <v>7.1719817357823512</v>
      </c>
      <c r="N63" s="151">
        <f t="shared" si="21"/>
        <v>-0.1338439946787863</v>
      </c>
      <c r="O63" s="141">
        <f t="shared" si="22"/>
        <v>-26.096482911770615</v>
      </c>
      <c r="Q63" s="151">
        <v>1.5755213707699174E-2</v>
      </c>
      <c r="R63" s="141">
        <f t="shared" si="23"/>
        <v>3.0719022267753049</v>
      </c>
      <c r="T63" s="151"/>
    </row>
    <row r="64" spans="1:20" x14ac:dyDescent="0.2">
      <c r="A64" s="135" t="str">
        <f t="shared" si="14"/>
        <v>71 Sales occupations</v>
      </c>
      <c r="B64" s="151">
        <v>30.803748685893915</v>
      </c>
      <c r="C64" s="141">
        <f t="shared" si="15"/>
        <v>5.8337449952168932</v>
      </c>
      <c r="E64" s="151">
        <v>29.128013197440762</v>
      </c>
      <c r="F64" s="141">
        <f t="shared" si="16"/>
        <v>5.1472287708612665</v>
      </c>
      <c r="H64" s="151">
        <f t="shared" si="17"/>
        <v>-1.675735488453153</v>
      </c>
      <c r="I64" s="141">
        <f t="shared" si="18"/>
        <v>-5.4400375277069095</v>
      </c>
      <c r="K64" s="151">
        <f t="shared" si="19"/>
        <v>2.2092392296886074</v>
      </c>
      <c r="L64" s="141">
        <f t="shared" si="20"/>
        <v>7.1719817357823512</v>
      </c>
      <c r="N64" s="151">
        <f t="shared" si="21"/>
        <v>-3.2741021884754735</v>
      </c>
      <c r="O64" s="141">
        <f t="shared" si="22"/>
        <v>-10.628908260035235</v>
      </c>
      <c r="Q64" s="151">
        <v>-0.61087252966628713</v>
      </c>
      <c r="R64" s="141">
        <f t="shared" si="23"/>
        <v>-1.9831110034540258</v>
      </c>
      <c r="T64" s="151"/>
    </row>
    <row r="65" spans="1:20" x14ac:dyDescent="0.2">
      <c r="A65" s="135" t="str">
        <f t="shared" si="14"/>
        <v>72 Customer service occupations</v>
      </c>
      <c r="B65" s="151">
        <v>9.6907181896969146</v>
      </c>
      <c r="C65" s="141">
        <f t="shared" si="15"/>
        <v>1.8352694444975184</v>
      </c>
      <c r="E65" s="151">
        <v>12.579573381851366</v>
      </c>
      <c r="F65" s="141">
        <f t="shared" si="16"/>
        <v>2.2229439954358083</v>
      </c>
      <c r="H65" s="151">
        <f t="shared" si="17"/>
        <v>2.8888551921544519</v>
      </c>
      <c r="I65" s="141">
        <f t="shared" si="18"/>
        <v>29.810537625847555</v>
      </c>
      <c r="K65" s="151">
        <f t="shared" si="19"/>
        <v>0.69501653863120083</v>
      </c>
      <c r="L65" s="141">
        <f t="shared" si="20"/>
        <v>7.1719817357823512</v>
      </c>
      <c r="N65" s="151">
        <f t="shared" si="21"/>
        <v>2.0600784472819149</v>
      </c>
      <c r="O65" s="141">
        <f t="shared" si="22"/>
        <v>21.258263907335291</v>
      </c>
      <c r="Q65" s="151">
        <v>0.13376020624133614</v>
      </c>
      <c r="R65" s="141">
        <f t="shared" si="23"/>
        <v>1.3802919827299156</v>
      </c>
      <c r="T65" s="151"/>
    </row>
    <row r="66" spans="1:20" x14ac:dyDescent="0.2">
      <c r="A66" s="135" t="str">
        <f t="shared" si="14"/>
        <v>81 Process, plant and machine operatives</v>
      </c>
      <c r="B66" s="151">
        <v>18.522521456434383</v>
      </c>
      <c r="C66" s="141">
        <f t="shared" si="15"/>
        <v>3.5078739262261927</v>
      </c>
      <c r="E66" s="151">
        <v>18.227597247765392</v>
      </c>
      <c r="F66" s="141">
        <f t="shared" si="16"/>
        <v>3.2210096974830056</v>
      </c>
      <c r="H66" s="151">
        <f t="shared" si="17"/>
        <v>-0.29492420866899138</v>
      </c>
      <c r="I66" s="141">
        <f t="shared" si="18"/>
        <v>-1.5922465489521143</v>
      </c>
      <c r="K66" s="151">
        <f t="shared" si="19"/>
        <v>1.3284318558618411</v>
      </c>
      <c r="L66" s="141">
        <f t="shared" si="20"/>
        <v>7.1719817357823512</v>
      </c>
      <c r="N66" s="151">
        <f t="shared" si="21"/>
        <v>-0.19638250151276582</v>
      </c>
      <c r="O66" s="141">
        <f t="shared" si="22"/>
        <v>-1.0602363289180921</v>
      </c>
      <c r="Q66" s="151">
        <v>-1.4269735630180667</v>
      </c>
      <c r="R66" s="141">
        <f t="shared" si="23"/>
        <v>-7.7039919558163739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25.622050745971858</v>
      </c>
      <c r="C67" s="141">
        <f t="shared" si="15"/>
        <v>4.8524129913757914</v>
      </c>
      <c r="E67" s="151">
        <v>27.747889904911531</v>
      </c>
      <c r="F67" s="141">
        <f t="shared" si="16"/>
        <v>4.9033463518823304</v>
      </c>
      <c r="H67" s="151">
        <f t="shared" si="17"/>
        <v>2.125839158939673</v>
      </c>
      <c r="I67" s="141">
        <f t="shared" si="18"/>
        <v>8.2969126086595004</v>
      </c>
      <c r="K67" s="151">
        <f t="shared" si="19"/>
        <v>1.8376087998339874</v>
      </c>
      <c r="L67" s="141">
        <f t="shared" si="20"/>
        <v>7.1719817357823512</v>
      </c>
      <c r="N67" s="151">
        <f t="shared" si="21"/>
        <v>-1.2660798673317717</v>
      </c>
      <c r="O67" s="141">
        <f t="shared" si="22"/>
        <v>-4.9413681983703706</v>
      </c>
      <c r="Q67" s="151">
        <v>1.5543102264374573</v>
      </c>
      <c r="R67" s="141">
        <f t="shared" si="23"/>
        <v>6.0662990712475127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9.5556675296788178</v>
      </c>
      <c r="C68" s="141">
        <f t="shared" si="15"/>
        <v>1.8096929758665399</v>
      </c>
      <c r="E68" s="151">
        <v>18.604900835580825</v>
      </c>
      <c r="F68" s="141">
        <f t="shared" si="16"/>
        <v>3.2876832419293329</v>
      </c>
      <c r="H68" s="151">
        <f t="shared" si="17"/>
        <v>9.0492333059020069</v>
      </c>
      <c r="I68" s="141">
        <f t="shared" si="18"/>
        <v>94.700169065071776</v>
      </c>
      <c r="K68" s="151">
        <f t="shared" si="19"/>
        <v>0.68533072996064937</v>
      </c>
      <c r="L68" s="141">
        <f t="shared" si="20"/>
        <v>7.1719817357823512</v>
      </c>
      <c r="N68" s="151">
        <f t="shared" si="21"/>
        <v>8.3970475593080387</v>
      </c>
      <c r="O68" s="141">
        <f t="shared" si="22"/>
        <v>87.875049369683097</v>
      </c>
      <c r="Q68" s="151">
        <v>-3.3144983366680765E-2</v>
      </c>
      <c r="R68" s="141">
        <f t="shared" si="23"/>
        <v>-0.34686204039368485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43.553801848503518</v>
      </c>
      <c r="C69" s="141">
        <f t="shared" ref="C69" si="25">B69/B$71*100</f>
        <v>8.2484043142686847</v>
      </c>
      <c r="E69" s="151">
        <v>36.117179875689473</v>
      </c>
      <c r="F69" s="141">
        <f t="shared" ref="F69" si="26">E69/E$71*100</f>
        <v>6.3822886277342867</v>
      </c>
      <c r="H69" s="151">
        <f t="shared" ref="H69" si="27">E69-B69</f>
        <v>-7.436621972814045</v>
      </c>
      <c r="I69" s="141">
        <f t="shared" ref="I69" si="28">IF(B69&gt;0,((E69/B69)-1)*100,0)</f>
        <v>-17.07456446323885</v>
      </c>
      <c r="K69" s="151">
        <f t="shared" ref="K69" si="29">(($E$71/$B$71)-1)*B69</f>
        <v>3.1236707138135085</v>
      </c>
      <c r="L69" s="141">
        <f t="shared" ref="L69" si="30">IF(B69&gt;0,K69/B69*100,0)</f>
        <v>7.1719817357823512</v>
      </c>
      <c r="N69" s="151">
        <f t="shared" ref="N69" si="31">H69-(K69+Q69)</f>
        <v>-13.282011898675908</v>
      </c>
      <c r="O69" s="141">
        <f t="shared" ref="O69" si="32">IF(B69&gt;0,N69/B69*100,0)</f>
        <v>-30.495642940370015</v>
      </c>
      <c r="Q69" s="151">
        <v>2.7217192120483542</v>
      </c>
      <c r="R69" s="141">
        <f t="shared" ref="R69" si="33">IF(B69&gt;0,Q69/B69*100,0)</f>
        <v>6.2490967413488168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528.02700000000016</v>
      </c>
      <c r="C71" s="147">
        <f>B71/B$71*100</f>
        <v>100</v>
      </c>
      <c r="D71" s="145"/>
      <c r="E71" s="152">
        <f>SUM(E44:E69)</f>
        <v>565.89699999999959</v>
      </c>
      <c r="F71" s="147">
        <f>E71/E$71*100</f>
        <v>100</v>
      </c>
      <c r="G71" s="145"/>
      <c r="H71" s="152">
        <f t="shared" si="17"/>
        <v>37.869999999999436</v>
      </c>
      <c r="I71" s="147">
        <f t="shared" si="18"/>
        <v>7.1719817357823512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Stoke-on-Trent and Staffordshire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Stoke-on-Trent and Staffordshire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Stoke-on-Trent and Staffordshire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Stoke-on-Trent and Staffordshire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36.720323620365285</v>
      </c>
      <c r="C7" s="11">
        <f t="shared" si="2"/>
        <v>36.804345080367057</v>
      </c>
      <c r="D7" s="11">
        <f t="shared" si="2"/>
        <v>8.40214600017819E-2</v>
      </c>
      <c r="E7" s="11">
        <f t="shared" si="2"/>
        <v>17.747356109127995</v>
      </c>
      <c r="F7" s="11">
        <f t="shared" si="2"/>
        <v>17.831377569129771</v>
      </c>
      <c r="G7" s="200">
        <f>IF(B7&gt;0,(1+(E7/B7))^(1/($C$6-$B$6))-1,0)</f>
        <v>2.6633642041881345E-2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25.154016410377789</v>
      </c>
      <c r="R7" s="11">
        <v>23.286997348358017</v>
      </c>
      <c r="S7" s="345">
        <f>R7-Q7</f>
        <v>-1.8670190620197715</v>
      </c>
      <c r="T7" s="345">
        <v>10.596385019098431</v>
      </c>
      <c r="U7" s="345">
        <f>SUM(S7:T7)</f>
        <v>8.7293659570786595</v>
      </c>
      <c r="V7" s="346">
        <f>IF(Q7&gt;0,(1+(T7/Q7))^(1/($C$6-$B$6))-1,0)</f>
        <v>2.3713048279280446E-2</v>
      </c>
      <c r="X7" s="10" t="str">
        <f>name!B4</f>
        <v>Agriculture</v>
      </c>
      <c r="Y7" s="11">
        <v>4.8769999999999998</v>
      </c>
      <c r="Z7" s="11">
        <v>5.111999999999993</v>
      </c>
      <c r="AA7" s="345">
        <f>Z7-Y7</f>
        <v>0.23499999999999321</v>
      </c>
      <c r="AB7" s="11">
        <v>2.5913775341049825</v>
      </c>
      <c r="AC7" s="345">
        <f>SUM(AA7:AB7)</f>
        <v>2.8263775341049757</v>
      </c>
      <c r="AD7" s="348">
        <f>IF(Y7&gt;0,(1+(AB7/Y7))^(1/($C$6-$B$6))-1,0)</f>
        <v>2.8817241716668551E-2</v>
      </c>
    </row>
    <row r="8" spans="1:30" x14ac:dyDescent="0.2">
      <c r="A8" s="10" t="str">
        <f>name!D5</f>
        <v>12 Other managers and proprietors</v>
      </c>
      <c r="B8" s="11">
        <f t="shared" si="2"/>
        <v>14.811072176294292</v>
      </c>
      <c r="C8" s="11">
        <f t="shared" si="2"/>
        <v>17.601518011663128</v>
      </c>
      <c r="D8" s="11">
        <f t="shared" si="2"/>
        <v>2.7904458353688315</v>
      </c>
      <c r="E8" s="11">
        <f t="shared" si="2"/>
        <v>9.1480667452896363</v>
      </c>
      <c r="F8" s="11">
        <f t="shared" si="2"/>
        <v>11.938512580658472</v>
      </c>
      <c r="G8" s="200">
        <f t="shared" ref="G8:G33" si="3">IF(B8&gt;0,(1+(E8/B8))^(1/($C$6-$B$6))-1,0)</f>
        <v>3.2584608275376015E-2</v>
      </c>
      <c r="H8" s="11"/>
      <c r="I8" s="10" t="str">
        <f>name!E4</f>
        <v>Managers, directors and senior officials</v>
      </c>
      <c r="J8" s="11">
        <f t="array" ref="J8:J16">MMULT(aggregation!$B$13:$AA$21,B7:B32)</f>
        <v>51.531395796659581</v>
      </c>
      <c r="K8" s="11">
        <f t="array" ref="K8:K16">MMULT(aggregation!$B$13:$AA$21,C7:C32)</f>
        <v>54.405863092030188</v>
      </c>
      <c r="L8" s="11">
        <f t="array" ref="L8:L16">MMULT(aggregation!$B$13:$AA$21,D7:D32)</f>
        <v>2.8744672953706134</v>
      </c>
      <c r="M8" s="11">
        <f t="array" ref="M8:M16">MMULT(aggregation!$B$13:$AA$21,E7:E32)</f>
        <v>26.895422854417632</v>
      </c>
      <c r="N8" s="11">
        <f t="array" ref="N8:N16">MMULT(aggregation!$B$13:$AA$21,F7:F32)</f>
        <v>29.769890149788242</v>
      </c>
      <c r="O8" s="11"/>
      <c r="P8" s="10" t="str">
        <f>name!D5</f>
        <v>12 Other managers and proprietors</v>
      </c>
      <c r="Q8" s="11">
        <v>8.2839508436826943</v>
      </c>
      <c r="R8" s="11">
        <v>10.714752085903298</v>
      </c>
      <c r="S8" s="345">
        <f t="shared" ref="S8:S31" si="4">R8-Q8</f>
        <v>2.4308012422206033</v>
      </c>
      <c r="T8" s="345">
        <v>4.9872480566457229</v>
      </c>
      <c r="U8" s="345">
        <f t="shared" ref="U8:U31" si="5">SUM(S8:T8)</f>
        <v>7.4180492988663262</v>
      </c>
      <c r="V8" s="346">
        <f t="shared" ref="V8:V33" si="6">IF(Q8&gt;0,(1+(T8/Q8))^(1/($C$6-$B$6))-1,0)</f>
        <v>3.1917180191934014E-2</v>
      </c>
      <c r="X8" s="10" t="str">
        <f>name!B5</f>
        <v>Mining and quarrying</v>
      </c>
      <c r="Y8" s="11">
        <v>0.67500000000000071</v>
      </c>
      <c r="Z8" s="11">
        <v>0.29000000000000042</v>
      </c>
      <c r="AA8" s="345">
        <f t="shared" ref="AA8:AA29" si="7">Z8-Y8</f>
        <v>-0.38500000000000029</v>
      </c>
      <c r="AB8" s="11">
        <v>0.18769800469650749</v>
      </c>
      <c r="AC8" s="345">
        <f t="shared" ref="AC8:AC29" si="8">SUM(AA8:AB8)</f>
        <v>-0.19730199530349279</v>
      </c>
      <c r="AD8" s="348">
        <f t="shared" ref="AD8:AD29" si="9">IF(Y8&gt;0,(1+(AB8/Y8))^(1/($C$6-$B$6))-1,0)</f>
        <v>1.6491304967636511E-2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30.268105436490973</v>
      </c>
      <c r="C9" s="11">
        <f t="shared" si="2"/>
        <v>42.177328984092959</v>
      </c>
      <c r="D9" s="11">
        <f t="shared" si="2"/>
        <v>11.909223547601975</v>
      </c>
      <c r="E9" s="11">
        <f t="shared" si="2"/>
        <v>13.794294764364103</v>
      </c>
      <c r="F9" s="11">
        <f t="shared" si="2"/>
        <v>25.703518311966075</v>
      </c>
      <c r="G9" s="200">
        <f t="shared" si="3"/>
        <v>2.5350137914567972E-2</v>
      </c>
      <c r="H9" s="11"/>
      <c r="I9" s="10" t="str">
        <f>name!E5</f>
        <v>Professional occupations</v>
      </c>
      <c r="J9" s="11">
        <v>107.34612973591918</v>
      </c>
      <c r="K9" s="11">
        <v>127.68065945502727</v>
      </c>
      <c r="L9" s="11">
        <v>20.334529719108087</v>
      </c>
      <c r="M9" s="11">
        <v>53.835550545993463</v>
      </c>
      <c r="N9" s="11">
        <v>74.170080265101547</v>
      </c>
      <c r="O9" s="11"/>
      <c r="P9" s="10" t="str">
        <f>name!D6</f>
        <v>21 Science, research, engineering and technology professionals</v>
      </c>
      <c r="Q9" s="11">
        <v>24.868636040881011</v>
      </c>
      <c r="R9" s="11">
        <v>33.033146166522549</v>
      </c>
      <c r="S9" s="345">
        <f t="shared" si="4"/>
        <v>8.164510125641538</v>
      </c>
      <c r="T9" s="345">
        <v>9.8571048545708333</v>
      </c>
      <c r="U9" s="345">
        <f t="shared" si="5"/>
        <v>18.02161498021237</v>
      </c>
      <c r="V9" s="346">
        <f t="shared" si="6"/>
        <v>2.2507817227284121E-2</v>
      </c>
      <c r="X9" s="10" t="str">
        <f>name!B6</f>
        <v>Food drink and tobacco</v>
      </c>
      <c r="Y9" s="11">
        <v>7.1809999999999912</v>
      </c>
      <c r="Z9" s="11">
        <v>7.0049999999999724</v>
      </c>
      <c r="AA9" s="345">
        <f t="shared" si="7"/>
        <v>-0.17600000000001881</v>
      </c>
      <c r="AB9" s="11">
        <v>3.1581887858720701</v>
      </c>
      <c r="AC9" s="345">
        <f t="shared" si="8"/>
        <v>2.9821887858720513</v>
      </c>
      <c r="AD9" s="348">
        <f t="shared" si="9"/>
        <v>2.4597839807523059E-2</v>
      </c>
    </row>
    <row r="10" spans="1:30" x14ac:dyDescent="0.2">
      <c r="A10" s="10" t="str">
        <f>name!D7</f>
        <v>22 Health professionals</v>
      </c>
      <c r="B10" s="11">
        <f t="shared" si="2"/>
        <v>26.137993520942462</v>
      </c>
      <c r="C10" s="11">
        <f t="shared" si="2"/>
        <v>27.51718724169805</v>
      </c>
      <c r="D10" s="11">
        <f t="shared" si="2"/>
        <v>1.3791937207555933</v>
      </c>
      <c r="E10" s="11">
        <f t="shared" si="2"/>
        <v>13.86642285715871</v>
      </c>
      <c r="F10" s="11">
        <f t="shared" si="2"/>
        <v>15.245616577914303</v>
      </c>
      <c r="G10" s="200">
        <f t="shared" si="3"/>
        <v>2.8779684394914629E-2</v>
      </c>
      <c r="H10" s="11"/>
      <c r="I10" s="10" t="str">
        <f>name!E6</f>
        <v>Associate professional occupations</v>
      </c>
      <c r="J10" s="11">
        <v>65.026177464085791</v>
      </c>
      <c r="K10" s="11">
        <v>76.598741933361509</v>
      </c>
      <c r="L10" s="11">
        <v>11.57256446927572</v>
      </c>
      <c r="M10" s="11">
        <v>33.590843973959835</v>
      </c>
      <c r="N10" s="11">
        <v>45.163408443235546</v>
      </c>
      <c r="O10" s="11"/>
      <c r="P10" s="10" t="str">
        <f>name!D7</f>
        <v>22 Health professionals</v>
      </c>
      <c r="Q10" s="11">
        <v>6.7550001160700042</v>
      </c>
      <c r="R10" s="11">
        <v>7.0542498014704558</v>
      </c>
      <c r="S10" s="345">
        <f t="shared" si="4"/>
        <v>0.2992496854004516</v>
      </c>
      <c r="T10" s="345">
        <v>2.5879734721082293</v>
      </c>
      <c r="U10" s="345">
        <f t="shared" si="5"/>
        <v>2.8872231575086809</v>
      </c>
      <c r="V10" s="346">
        <f t="shared" si="6"/>
        <v>2.1858238509148809E-2</v>
      </c>
      <c r="X10" s="10" t="str">
        <f>name!B7</f>
        <v>Engineering</v>
      </c>
      <c r="Y10" s="11">
        <v>12.060999999999988</v>
      </c>
      <c r="Z10" s="11">
        <v>11.736999999999973</v>
      </c>
      <c r="AA10" s="345">
        <f t="shared" si="7"/>
        <v>-0.32400000000001405</v>
      </c>
      <c r="AB10" s="11">
        <v>5.1968598875035976</v>
      </c>
      <c r="AC10" s="345">
        <f t="shared" si="8"/>
        <v>4.8728598875035836</v>
      </c>
      <c r="AD10" s="348">
        <f t="shared" si="9"/>
        <v>2.4173594966249823E-2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20.31877735413709</v>
      </c>
      <c r="C11" s="11">
        <f t="shared" si="2"/>
        <v>21.754663522860792</v>
      </c>
      <c r="D11" s="11">
        <f t="shared" si="2"/>
        <v>1.4358861687237066</v>
      </c>
      <c r="E11" s="11">
        <f t="shared" si="2"/>
        <v>10.444167127833508</v>
      </c>
      <c r="F11" s="11">
        <f t="shared" si="2"/>
        <v>11.880053296557215</v>
      </c>
      <c r="G11" s="200">
        <f t="shared" si="3"/>
        <v>2.8036865263413091E-2</v>
      </c>
      <c r="H11" s="11"/>
      <c r="I11" s="10" t="str">
        <f>name!E7</f>
        <v>Administrative and secretarial occupations</v>
      </c>
      <c r="J11" s="11">
        <v>60.039720453382579</v>
      </c>
      <c r="K11" s="11">
        <v>59.031457891602692</v>
      </c>
      <c r="L11" s="11">
        <v>-1.0082625617798833</v>
      </c>
      <c r="M11" s="11">
        <v>30.558597994650668</v>
      </c>
      <c r="N11" s="11">
        <v>29.550335432870781</v>
      </c>
      <c r="O11" s="11"/>
      <c r="P11" s="10" t="str">
        <f>name!D8</f>
        <v>23 Teaching and other educational professionals</v>
      </c>
      <c r="Q11" s="11">
        <v>6.5588025312863492</v>
      </c>
      <c r="R11" s="11">
        <v>7.0310347887039537</v>
      </c>
      <c r="S11" s="345">
        <f t="shared" si="4"/>
        <v>0.47223225741760455</v>
      </c>
      <c r="T11" s="345">
        <v>2.8925064814149031</v>
      </c>
      <c r="U11" s="345">
        <f t="shared" si="5"/>
        <v>3.3647387388325076</v>
      </c>
      <c r="V11" s="346">
        <f t="shared" si="6"/>
        <v>2.4655385812740738E-2</v>
      </c>
      <c r="X11" s="10" t="str">
        <f>name!B8</f>
        <v>Rest of manufacturing</v>
      </c>
      <c r="Y11" s="11">
        <v>42.175000000000061</v>
      </c>
      <c r="Z11" s="11">
        <v>38.361999999999853</v>
      </c>
      <c r="AA11" s="345">
        <f t="shared" si="7"/>
        <v>-3.8130000000002084</v>
      </c>
      <c r="AB11" s="11">
        <v>17.047578523226107</v>
      </c>
      <c r="AC11" s="345">
        <f t="shared" si="8"/>
        <v>13.234578523225899</v>
      </c>
      <c r="AD11" s="348">
        <f t="shared" si="9"/>
        <v>2.2889721782417549E-2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30.621253424348655</v>
      </c>
      <c r="C12" s="11">
        <f t="shared" si="2"/>
        <v>36.231479706375467</v>
      </c>
      <c r="D12" s="11">
        <f t="shared" si="2"/>
        <v>5.6102262820268107</v>
      </c>
      <c r="E12" s="11">
        <f t="shared" si="2"/>
        <v>15.73066579663714</v>
      </c>
      <c r="F12" s="11">
        <f t="shared" si="2"/>
        <v>21.340892078663952</v>
      </c>
      <c r="G12" s="200">
        <f t="shared" si="3"/>
        <v>2.8023361125728785E-2</v>
      </c>
      <c r="H12" s="11"/>
      <c r="I12" s="10" t="str">
        <f>name!E8</f>
        <v>Skilled trades occupations</v>
      </c>
      <c r="J12" s="11">
        <v>57.092850678560772</v>
      </c>
      <c r="K12" s="11">
        <v>52.358520214322212</v>
      </c>
      <c r="L12" s="11">
        <v>-4.7343304642385498</v>
      </c>
      <c r="M12" s="11">
        <v>22.914233769824165</v>
      </c>
      <c r="N12" s="11">
        <v>18.179903305585615</v>
      </c>
      <c r="O12" s="11"/>
      <c r="P12" s="10" t="str">
        <f>name!D9</f>
        <v>24 Business, media and public service professionals</v>
      </c>
      <c r="Q12" s="11">
        <v>17.944997463731415</v>
      </c>
      <c r="R12" s="11">
        <v>20.81151530954395</v>
      </c>
      <c r="S12" s="345">
        <f t="shared" si="4"/>
        <v>2.8665178458125347</v>
      </c>
      <c r="T12" s="345">
        <v>8.2016641387854392</v>
      </c>
      <c r="U12" s="345">
        <f t="shared" si="5"/>
        <v>11.068181984597974</v>
      </c>
      <c r="V12" s="346">
        <f t="shared" si="6"/>
        <v>2.5411513953234932E-2</v>
      </c>
      <c r="X12" s="10" t="str">
        <f>name!B9</f>
        <v>Electricity and gas</v>
      </c>
      <c r="Y12" s="11">
        <v>0.48800000000000016</v>
      </c>
      <c r="Z12" s="11">
        <v>0.45500000000000024</v>
      </c>
      <c r="AA12" s="345">
        <f t="shared" si="7"/>
        <v>-3.2999999999999918E-2</v>
      </c>
      <c r="AB12" s="11">
        <v>0.19653878905626582</v>
      </c>
      <c r="AC12" s="345">
        <f t="shared" si="8"/>
        <v>0.1635387890562659</v>
      </c>
      <c r="AD12" s="348">
        <f t="shared" si="9"/>
        <v>2.2818440463986178E-2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9.5375120508186235</v>
      </c>
      <c r="C13" s="11">
        <f t="shared" si="2"/>
        <v>9.5563319275671912</v>
      </c>
      <c r="D13" s="11">
        <f t="shared" si="2"/>
        <v>1.8819876748570608E-2</v>
      </c>
      <c r="E13" s="11">
        <f t="shared" si="2"/>
        <v>3.6574596419166281</v>
      </c>
      <c r="F13" s="11">
        <f t="shared" si="2"/>
        <v>3.676279518665198</v>
      </c>
      <c r="G13" s="200">
        <f t="shared" si="3"/>
        <v>2.1876058524684883E-2</v>
      </c>
      <c r="H13" s="11"/>
      <c r="I13" s="10" t="str">
        <f>name!E9</f>
        <v>Caring, leisure and other service occupations</v>
      </c>
      <c r="J13" s="11">
        <v>49.242217415212693</v>
      </c>
      <c r="K13" s="11">
        <v>53.416602970416449</v>
      </c>
      <c r="L13" s="11">
        <v>4.1743855552037505</v>
      </c>
      <c r="M13" s="11">
        <v>28.346653355209927</v>
      </c>
      <c r="N13" s="11">
        <v>32.521038910413679</v>
      </c>
      <c r="O13" s="11"/>
      <c r="P13" s="10" t="str">
        <f>name!D10</f>
        <v>31 Science, engineering and technology associate professionals</v>
      </c>
      <c r="Q13" s="11">
        <v>7.3175457996974469</v>
      </c>
      <c r="R13" s="11">
        <v>6.7602390499466516</v>
      </c>
      <c r="S13" s="345">
        <f t="shared" si="4"/>
        <v>-0.5573067497507953</v>
      </c>
      <c r="T13" s="345">
        <v>2.4063135656022703</v>
      </c>
      <c r="U13" s="345">
        <f t="shared" si="5"/>
        <v>1.849006815851475</v>
      </c>
      <c r="V13" s="346">
        <f t="shared" si="6"/>
        <v>1.9134603953483209E-2</v>
      </c>
      <c r="X13" s="10" t="str">
        <f>name!B10</f>
        <v>Water and sewerage</v>
      </c>
      <c r="Y13" s="11">
        <v>3.5199999999999974</v>
      </c>
      <c r="Z13" s="11">
        <v>3.6889999999999925</v>
      </c>
      <c r="AA13" s="345">
        <f t="shared" si="7"/>
        <v>0.16899999999999515</v>
      </c>
      <c r="AB13" s="11">
        <v>1.5970176293825387</v>
      </c>
      <c r="AC13" s="345">
        <f t="shared" si="8"/>
        <v>1.7660176293825338</v>
      </c>
      <c r="AD13" s="348">
        <f t="shared" si="9"/>
        <v>2.5254340652081986E-2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10.663936578042755</v>
      </c>
      <c r="C14" s="11">
        <f t="shared" si="2"/>
        <v>20.144561936226701</v>
      </c>
      <c r="D14" s="11">
        <f t="shared" si="2"/>
        <v>9.4806253581839481</v>
      </c>
      <c r="E14" s="11">
        <f t="shared" si="2"/>
        <v>10.06441778125342</v>
      </c>
      <c r="F14" s="11">
        <f t="shared" si="2"/>
        <v>19.545043139437368</v>
      </c>
      <c r="G14" s="200">
        <f t="shared" si="3"/>
        <v>4.5305297585767734E-2</v>
      </c>
      <c r="H14" s="11"/>
      <c r="I14" s="10" t="str">
        <f>name!E10</f>
        <v>Sales and customer service occupations</v>
      </c>
      <c r="J14" s="11">
        <v>40.494466875590774</v>
      </c>
      <c r="K14" s="11">
        <v>41.707586579292126</v>
      </c>
      <c r="L14" s="11">
        <v>1.213119703701361</v>
      </c>
      <c r="M14" s="11">
        <v>18.6676588951794</v>
      </c>
      <c r="N14" s="11">
        <v>19.880778598880759</v>
      </c>
      <c r="O14" s="11"/>
      <c r="P14" s="10" t="str">
        <f>name!D11</f>
        <v>32 Health and social care associate professionals</v>
      </c>
      <c r="Q14" s="11">
        <v>2.4087853010176095</v>
      </c>
      <c r="R14" s="11">
        <v>3.5620271426346704</v>
      </c>
      <c r="S14" s="345">
        <f t="shared" si="4"/>
        <v>1.1532418416170609</v>
      </c>
      <c r="T14" s="345">
        <v>1.5670166298947878</v>
      </c>
      <c r="U14" s="345">
        <f t="shared" si="5"/>
        <v>2.7202584715118485</v>
      </c>
      <c r="V14" s="346">
        <f t="shared" si="6"/>
        <v>3.3971202406739787E-2</v>
      </c>
      <c r="X14" s="10" t="str">
        <f>name!B11</f>
        <v>Construction</v>
      </c>
      <c r="Y14" s="11">
        <v>41.639999999999915</v>
      </c>
      <c r="Z14" s="11">
        <v>42.252999999999965</v>
      </c>
      <c r="AA14" s="345">
        <f t="shared" si="7"/>
        <v>0.61300000000004928</v>
      </c>
      <c r="AB14" s="11">
        <v>17.353537428783635</v>
      </c>
      <c r="AC14" s="345">
        <f t="shared" si="8"/>
        <v>17.966537428783685</v>
      </c>
      <c r="AD14" s="348">
        <f t="shared" si="9"/>
        <v>2.3496231293393732E-2</v>
      </c>
    </row>
    <row r="15" spans="1:30" x14ac:dyDescent="0.2">
      <c r="A15" s="10" t="str">
        <f>name!D12</f>
        <v>33 Protective service occupations</v>
      </c>
      <c r="B15" s="11">
        <f t="shared" si="2"/>
        <v>5.3334689348621316</v>
      </c>
      <c r="C15" s="11">
        <f t="shared" si="2"/>
        <v>5.0938624458479209</v>
      </c>
      <c r="D15" s="11">
        <f t="shared" si="2"/>
        <v>-0.23960648901420972</v>
      </c>
      <c r="E15" s="11">
        <f t="shared" si="2"/>
        <v>1.6489230216752304</v>
      </c>
      <c r="F15" s="11">
        <f t="shared" si="2"/>
        <v>1.4093165326610211</v>
      </c>
      <c r="G15" s="200">
        <f t="shared" si="3"/>
        <v>1.8121550673395825E-2</v>
      </c>
      <c r="H15" s="11"/>
      <c r="I15" s="10" t="str">
        <f>name!E11</f>
        <v>Process, plant and machine operatives</v>
      </c>
      <c r="J15" s="11">
        <v>44.144572202406266</v>
      </c>
      <c r="K15" s="11">
        <v>45.975487152676919</v>
      </c>
      <c r="L15" s="11">
        <v>1.8309149502706483</v>
      </c>
      <c r="M15" s="11">
        <v>22.132459858818073</v>
      </c>
      <c r="N15" s="11">
        <v>23.963374809088723</v>
      </c>
      <c r="O15" s="11"/>
      <c r="P15" s="10" t="str">
        <f>name!D12</f>
        <v>33 Protective service occupations</v>
      </c>
      <c r="Q15" s="11">
        <v>3.9307671904477268</v>
      </c>
      <c r="R15" s="11">
        <v>3.4399009480077249</v>
      </c>
      <c r="S15" s="345">
        <f t="shared" si="4"/>
        <v>-0.49086624244000188</v>
      </c>
      <c r="T15" s="345">
        <v>0.96780830497575732</v>
      </c>
      <c r="U15" s="345">
        <f t="shared" si="5"/>
        <v>0.47694206253575544</v>
      </c>
      <c r="V15" s="346">
        <f t="shared" si="6"/>
        <v>1.4782179984478949E-2</v>
      </c>
      <c r="X15" s="10" t="str">
        <f>name!B12</f>
        <v>Wholesale and retail trade</v>
      </c>
      <c r="Y15" s="11">
        <v>85.751000000000161</v>
      </c>
      <c r="Z15" s="11">
        <v>87.59599999999979</v>
      </c>
      <c r="AA15" s="345">
        <f t="shared" si="7"/>
        <v>1.8449999999996294</v>
      </c>
      <c r="AB15" s="11">
        <v>40.482564940023217</v>
      </c>
      <c r="AC15" s="345">
        <f t="shared" si="8"/>
        <v>42.327564940022846</v>
      </c>
      <c r="AD15" s="348">
        <f t="shared" si="9"/>
        <v>2.6114229705452408E-2</v>
      </c>
    </row>
    <row r="16" spans="1:30" x14ac:dyDescent="0.2">
      <c r="A16" s="10" t="str">
        <f>name!D13</f>
        <v>34 Culture, media and sports occupations</v>
      </c>
      <c r="B16" s="11">
        <f t="shared" si="2"/>
        <v>9.417289786226446</v>
      </c>
      <c r="C16" s="11">
        <f t="shared" si="2"/>
        <v>9.2730936377788691</v>
      </c>
      <c r="D16" s="11">
        <f t="shared" si="2"/>
        <v>-0.14419614844757511</v>
      </c>
      <c r="E16" s="11">
        <f t="shared" si="2"/>
        <v>4.0065986009236507</v>
      </c>
      <c r="F16" s="11">
        <f t="shared" si="2"/>
        <v>3.8624024524760765</v>
      </c>
      <c r="G16" s="200">
        <f t="shared" si="3"/>
        <v>2.391402838354173E-2</v>
      </c>
      <c r="H16" s="11"/>
      <c r="I16" s="10" t="str">
        <f>name!E12</f>
        <v>Elementary occupations</v>
      </c>
      <c r="J16" s="11">
        <v>53.109469378182311</v>
      </c>
      <c r="K16" s="11">
        <v>54.722080711270294</v>
      </c>
      <c r="L16" s="11">
        <v>1.6126113330879877</v>
      </c>
      <c r="M16" s="11">
        <v>26.709798836255786</v>
      </c>
      <c r="N16" s="11">
        <v>28.322410169343776</v>
      </c>
      <c r="O16" s="11"/>
      <c r="P16" s="10" t="str">
        <f>name!D13</f>
        <v>34 Culture, media and sports occupations</v>
      </c>
      <c r="Q16" s="11">
        <v>5.6718519350589354</v>
      </c>
      <c r="R16" s="11">
        <v>5.4052051880924266</v>
      </c>
      <c r="S16" s="345">
        <f t="shared" si="4"/>
        <v>-0.26664674696650881</v>
      </c>
      <c r="T16" s="345">
        <v>2.0772385913284239</v>
      </c>
      <c r="U16" s="345">
        <f t="shared" si="5"/>
        <v>1.8105918443619151</v>
      </c>
      <c r="V16" s="346">
        <f t="shared" si="6"/>
        <v>2.102189816339517E-2</v>
      </c>
      <c r="X16" s="10" t="str">
        <f>name!B13</f>
        <v>Transport and storage</v>
      </c>
      <c r="Y16" s="11">
        <v>42.308000000000007</v>
      </c>
      <c r="Z16" s="11">
        <v>50.895000000000131</v>
      </c>
      <c r="AA16" s="345">
        <f t="shared" si="7"/>
        <v>8.5870000000001241</v>
      </c>
      <c r="AB16" s="11">
        <v>22.900202646988102</v>
      </c>
      <c r="AC16" s="345">
        <f t="shared" si="8"/>
        <v>31.487202646988226</v>
      </c>
      <c r="AD16" s="348">
        <f t="shared" si="9"/>
        <v>2.9260522419942259E-2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30.073970114135832</v>
      </c>
      <c r="C17" s="11">
        <f t="shared" si="10"/>
        <v>32.530891985940819</v>
      </c>
      <c r="D17" s="11">
        <f t="shared" si="10"/>
        <v>2.456921871804985</v>
      </c>
      <c r="E17" s="11">
        <f t="shared" si="10"/>
        <v>14.213444928190903</v>
      </c>
      <c r="F17" s="11">
        <f t="shared" si="10"/>
        <v>16.670366799995886</v>
      </c>
      <c r="G17" s="200">
        <f t="shared" si="3"/>
        <v>2.6138473740312973E-2</v>
      </c>
      <c r="H17" s="11"/>
      <c r="O17" s="11"/>
      <c r="P17" s="10" t="str">
        <f>name!D14</f>
        <v>35 Business and public service associate professionals</v>
      </c>
      <c r="Q17" s="11">
        <v>16.46324269159787</v>
      </c>
      <c r="R17" s="11">
        <v>16.925007723688807</v>
      </c>
      <c r="S17" s="345">
        <f t="shared" si="4"/>
        <v>0.46176503209093767</v>
      </c>
      <c r="T17" s="345">
        <v>6.3932545002592702</v>
      </c>
      <c r="U17" s="345">
        <f t="shared" si="5"/>
        <v>6.8550195323502079</v>
      </c>
      <c r="V17" s="346">
        <f t="shared" si="6"/>
        <v>2.211466536186002E-2</v>
      </c>
      <c r="X17" s="10" t="str">
        <f>name!B14</f>
        <v>Accommodation and food</v>
      </c>
      <c r="Y17" s="11">
        <v>33.381000000000029</v>
      </c>
      <c r="Z17" s="11">
        <v>40.922999999999995</v>
      </c>
      <c r="AA17" s="345">
        <f t="shared" si="7"/>
        <v>7.5419999999999661</v>
      </c>
      <c r="AB17" s="11">
        <v>18.788714826208544</v>
      </c>
      <c r="AC17" s="345">
        <f t="shared" si="8"/>
        <v>26.33071482620851</v>
      </c>
      <c r="AD17" s="348">
        <f t="shared" si="9"/>
        <v>3.0215171708773747E-2</v>
      </c>
    </row>
    <row r="18" spans="1:30" x14ac:dyDescent="0.2">
      <c r="A18" s="10" t="str">
        <f>name!D15</f>
        <v>41 Administrative occupations</v>
      </c>
      <c r="B18" s="11">
        <f t="shared" si="10"/>
        <v>50.182402693571717</v>
      </c>
      <c r="C18" s="11">
        <f t="shared" si="10"/>
        <v>52.897423600132043</v>
      </c>
      <c r="D18" s="11">
        <f t="shared" si="10"/>
        <v>2.7150209065603326</v>
      </c>
      <c r="E18" s="11">
        <f t="shared" si="10"/>
        <v>26.205529981247011</v>
      </c>
      <c r="F18" s="11">
        <f t="shared" si="10"/>
        <v>28.920550887807341</v>
      </c>
      <c r="G18" s="200">
        <f t="shared" si="3"/>
        <v>2.8406675501862599E-2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17.47903284662026</v>
      </c>
      <c r="R18" s="11">
        <v>21.866910433336386</v>
      </c>
      <c r="S18" s="345">
        <f t="shared" si="4"/>
        <v>4.3878775867161259</v>
      </c>
      <c r="T18" s="345">
        <v>7.5740217109374974</v>
      </c>
      <c r="U18" s="345">
        <f t="shared" si="5"/>
        <v>11.961899297653623</v>
      </c>
      <c r="V18" s="346">
        <f t="shared" si="6"/>
        <v>2.4289888983923813E-2</v>
      </c>
      <c r="X18" s="10" t="str">
        <f>name!B15</f>
        <v>Media</v>
      </c>
      <c r="Y18" s="11">
        <v>2.4960000000000049</v>
      </c>
      <c r="Z18" s="11">
        <v>2.4910000000000001</v>
      </c>
      <c r="AA18" s="345">
        <f t="shared" si="7"/>
        <v>-5.0000000000047784E-3</v>
      </c>
      <c r="AB18" s="11">
        <v>1.136229107347452</v>
      </c>
      <c r="AC18" s="345">
        <f t="shared" si="8"/>
        <v>1.1312291073474472</v>
      </c>
      <c r="AD18" s="348">
        <f t="shared" si="9"/>
        <v>2.5325858258819833E-2</v>
      </c>
    </row>
    <row r="19" spans="1:30" x14ac:dyDescent="0.2">
      <c r="A19" s="10" t="str">
        <f>name!D16</f>
        <v>42 Secretarial and related occupations</v>
      </c>
      <c r="B19" s="11">
        <f t="shared" si="10"/>
        <v>9.8573177598108614</v>
      </c>
      <c r="C19" s="11">
        <f t="shared" si="10"/>
        <v>6.1340342914706465</v>
      </c>
      <c r="D19" s="11">
        <f t="shared" si="10"/>
        <v>-3.7232834683402158</v>
      </c>
      <c r="E19" s="11">
        <f t="shared" si="10"/>
        <v>4.3530680134036572</v>
      </c>
      <c r="F19" s="11">
        <f t="shared" si="10"/>
        <v>0.62978454506344128</v>
      </c>
      <c r="G19" s="200">
        <f t="shared" si="3"/>
        <v>2.4683651947982943E-2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0.57809720510532148</v>
      </c>
      <c r="K19" s="11">
        <f t="array" ref="K19:K27">MMULT(aggregation!$B$13:$AA$21,C36:C61)</f>
        <v>1.1360059324494571</v>
      </c>
      <c r="L19" s="11">
        <f t="array" ref="L19:L27">MMULT(aggregation!$B$13:$AA$21,D36:D61)</f>
        <v>0.55790872734413555</v>
      </c>
      <c r="M19" s="11">
        <f t="array" ref="M19:M27">MMULT(aggregation!$B$13:$AA$21,E36:E61)</f>
        <v>0.44387501562808851</v>
      </c>
      <c r="N19" s="11">
        <f t="array" ref="N19:N27">MMULT(aggregation!$B$13:$AA$21,F36:F61)</f>
        <v>1.0017837429722241</v>
      </c>
      <c r="O19" s="11"/>
      <c r="P19" s="10" t="str">
        <f>name!D16</f>
        <v>42 Secretarial and related occupations</v>
      </c>
      <c r="Q19" s="11">
        <v>0.77433416850484948</v>
      </c>
      <c r="R19" s="11">
        <v>0.81066053537631377</v>
      </c>
      <c r="S19" s="345">
        <f t="shared" si="4"/>
        <v>3.6326366871464288E-2</v>
      </c>
      <c r="T19" s="345">
        <v>0.2430128714836349</v>
      </c>
      <c r="U19" s="345">
        <f t="shared" si="5"/>
        <v>0.27933923835509922</v>
      </c>
      <c r="V19" s="346">
        <f t="shared" si="6"/>
        <v>1.8363238472563825E-2</v>
      </c>
      <c r="X19" s="10" t="str">
        <f>name!B16</f>
        <v>Information technology</v>
      </c>
      <c r="Y19" s="11">
        <v>12.448999999999977</v>
      </c>
      <c r="Z19" s="11">
        <v>14.395999999999972</v>
      </c>
      <c r="AA19" s="345">
        <f t="shared" si="7"/>
        <v>1.9469999999999956</v>
      </c>
      <c r="AB19" s="11">
        <v>5.8245911563433523</v>
      </c>
      <c r="AC19" s="345">
        <f t="shared" si="8"/>
        <v>7.771591156343348</v>
      </c>
      <c r="AD19" s="348">
        <f t="shared" si="9"/>
        <v>2.5917951443033216E-2</v>
      </c>
    </row>
    <row r="20" spans="1:30" x14ac:dyDescent="0.2">
      <c r="A20" s="10" t="str">
        <f>name!D17</f>
        <v>51 Skilled agricultural and related trades</v>
      </c>
      <c r="B20" s="11">
        <f t="shared" si="10"/>
        <v>5.3363810924524522</v>
      </c>
      <c r="C20" s="11">
        <f t="shared" si="10"/>
        <v>5.6011414249519067</v>
      </c>
      <c r="D20" s="11">
        <f t="shared" si="10"/>
        <v>0.26476033249945441</v>
      </c>
      <c r="E20" s="11">
        <f t="shared" si="10"/>
        <v>2.9868739363377688</v>
      </c>
      <c r="F20" s="11">
        <f t="shared" si="10"/>
        <v>3.2516342688372228</v>
      </c>
      <c r="G20" s="200">
        <f t="shared" si="3"/>
        <v>3.007716011674022E-2</v>
      </c>
      <c r="H20" s="11"/>
      <c r="I20" s="11" t="str">
        <f t="shared" si="11"/>
        <v>Professional occupations</v>
      </c>
      <c r="J20" s="11">
        <v>5.2727456978186247</v>
      </c>
      <c r="K20" s="11">
        <v>9.5328306551498709</v>
      </c>
      <c r="L20" s="11">
        <v>4.2600849573312463</v>
      </c>
      <c r="M20" s="11">
        <v>3.3675229636714219</v>
      </c>
      <c r="N20" s="11">
        <v>7.627607921002669</v>
      </c>
      <c r="O20" s="11"/>
      <c r="P20" s="10" t="str">
        <f>name!D17</f>
        <v>51 Skilled agricultural and related trades</v>
      </c>
      <c r="Q20" s="11">
        <v>4.2599497308070804</v>
      </c>
      <c r="R20" s="11">
        <v>4.3042736629657012</v>
      </c>
      <c r="S20" s="345">
        <f t="shared" si="4"/>
        <v>4.4323932158620849E-2</v>
      </c>
      <c r="T20" s="345">
        <v>2.166905790929329</v>
      </c>
      <c r="U20" s="345">
        <f t="shared" si="5"/>
        <v>2.2112297230879498</v>
      </c>
      <c r="V20" s="346">
        <f t="shared" si="6"/>
        <v>2.7794456244926824E-2</v>
      </c>
      <c r="X20" s="10" t="str">
        <f>name!B17</f>
        <v>Finance and insurance</v>
      </c>
      <c r="Y20" s="11">
        <v>7.3129999999999926</v>
      </c>
      <c r="Z20" s="11">
        <v>6.9470000000000063</v>
      </c>
      <c r="AA20" s="345">
        <f t="shared" si="7"/>
        <v>-0.36599999999998634</v>
      </c>
      <c r="AB20" s="11">
        <v>3.4659363196331925</v>
      </c>
      <c r="AC20" s="345">
        <f t="shared" si="8"/>
        <v>3.0999363196332061</v>
      </c>
      <c r="AD20" s="348">
        <f t="shared" si="9"/>
        <v>2.6200028035075151E-2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23.792591703854676</v>
      </c>
      <c r="C21" s="11">
        <f t="shared" si="10"/>
        <v>21.991040611734014</v>
      </c>
      <c r="D21" s="11">
        <f t="shared" si="10"/>
        <v>-1.801551092120661</v>
      </c>
      <c r="E21" s="11">
        <f t="shared" si="10"/>
        <v>8.6768258491047181</v>
      </c>
      <c r="F21" s="11">
        <f t="shared" si="10"/>
        <v>6.8752747569840578</v>
      </c>
      <c r="G21" s="200">
        <f t="shared" si="3"/>
        <v>2.094461571924211E-2</v>
      </c>
      <c r="H21" s="11"/>
      <c r="I21" s="11" t="str">
        <f t="shared" si="11"/>
        <v>Associate professional occupations</v>
      </c>
      <c r="J21" s="11">
        <v>0.66266506613312193</v>
      </c>
      <c r="K21" s="11">
        <v>1.4736238396164083</v>
      </c>
      <c r="L21" s="11">
        <v>0.81095877348328638</v>
      </c>
      <c r="M21" s="11">
        <v>0.48958742820692197</v>
      </c>
      <c r="N21" s="11">
        <v>1.3005462016902083</v>
      </c>
      <c r="O21" s="11"/>
      <c r="P21" s="10" t="str">
        <f>name!D18</f>
        <v>52 Skilled metal, electrical and electronic trades</v>
      </c>
      <c r="Q21" s="11">
        <v>23.320647132318459</v>
      </c>
      <c r="R21" s="11">
        <v>21.040705301669014</v>
      </c>
      <c r="S21" s="345">
        <f t="shared" si="4"/>
        <v>-2.2799418306494452</v>
      </c>
      <c r="T21" s="345">
        <v>8.2211170677820995</v>
      </c>
      <c r="U21" s="345">
        <f t="shared" si="5"/>
        <v>5.9411752371326543</v>
      </c>
      <c r="V21" s="346">
        <f t="shared" si="6"/>
        <v>2.0335566822984763E-2</v>
      </c>
      <c r="X21" s="10" t="str">
        <f>name!B18</f>
        <v>Real estate</v>
      </c>
      <c r="Y21" s="11">
        <v>6.7990000000000022</v>
      </c>
      <c r="Z21" s="11">
        <v>7.6640000000000077</v>
      </c>
      <c r="AA21" s="345">
        <f t="shared" si="7"/>
        <v>0.86500000000000554</v>
      </c>
      <c r="AB21" s="11">
        <v>3.4351873793793937</v>
      </c>
      <c r="AC21" s="345">
        <f t="shared" si="8"/>
        <v>4.3001873793793992</v>
      </c>
      <c r="AD21" s="348">
        <f t="shared" si="9"/>
        <v>2.7638945638236434E-2</v>
      </c>
    </row>
    <row r="22" spans="1:30" x14ac:dyDescent="0.2">
      <c r="A22" s="10" t="str">
        <f>name!D19</f>
        <v>53 Skilled construction and building trades</v>
      </c>
      <c r="B22" s="11">
        <f t="shared" si="10"/>
        <v>18.850713822057891</v>
      </c>
      <c r="C22" s="11">
        <f t="shared" si="10"/>
        <v>15.702250523363494</v>
      </c>
      <c r="D22" s="11">
        <f t="shared" si="10"/>
        <v>-3.1484632986943941</v>
      </c>
      <c r="E22" s="11">
        <f t="shared" si="10"/>
        <v>7.3553880152500062</v>
      </c>
      <c r="F22" s="11">
        <f t="shared" si="10"/>
        <v>4.2069247165556112</v>
      </c>
      <c r="G22" s="200">
        <f t="shared" si="3"/>
        <v>2.2205723395818167E-2</v>
      </c>
      <c r="H22" s="11"/>
      <c r="I22" s="11" t="str">
        <f t="shared" si="11"/>
        <v>Administrative and secretarial occupations</v>
      </c>
      <c r="J22" s="11">
        <v>0.32493317906724639</v>
      </c>
      <c r="K22" s="11">
        <v>0.77895528514742207</v>
      </c>
      <c r="L22" s="11">
        <v>0.45402210608017562</v>
      </c>
      <c r="M22" s="11">
        <v>0.27661134544914129</v>
      </c>
      <c r="N22" s="11">
        <v>0.73063345152931691</v>
      </c>
      <c r="O22" s="11"/>
      <c r="P22" s="10" t="str">
        <f>name!D19</f>
        <v>53 Skilled construction and building trades</v>
      </c>
      <c r="Q22" s="11">
        <v>18.560851322075308</v>
      </c>
      <c r="R22" s="11">
        <v>15.522079282945562</v>
      </c>
      <c r="S22" s="345">
        <f t="shared" si="4"/>
        <v>-3.0387720391297464</v>
      </c>
      <c r="T22" s="345">
        <v>7.261847550762468</v>
      </c>
      <c r="U22" s="345">
        <f t="shared" si="5"/>
        <v>4.2230755116327217</v>
      </c>
      <c r="V22" s="346">
        <f t="shared" si="6"/>
        <v>2.2257367553385254E-2</v>
      </c>
      <c r="X22" s="10" t="str">
        <f>name!B19</f>
        <v>Professional services</v>
      </c>
      <c r="Y22" s="11">
        <v>31.908999999999953</v>
      </c>
      <c r="Z22" s="11">
        <v>34.909000000000127</v>
      </c>
      <c r="AA22" s="345">
        <f t="shared" si="7"/>
        <v>3.0000000000001741</v>
      </c>
      <c r="AB22" s="11">
        <v>15.636433796237224</v>
      </c>
      <c r="AC22" s="345">
        <f t="shared" si="8"/>
        <v>18.636433796237398</v>
      </c>
      <c r="AD22" s="348">
        <f t="shared" si="9"/>
        <v>2.6943084484136515E-2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9.1131640601957482</v>
      </c>
      <c r="C23" s="11">
        <f t="shared" si="10"/>
        <v>9.0640876542728002</v>
      </c>
      <c r="D23" s="11">
        <f t="shared" si="10"/>
        <v>-4.9076405922948929E-2</v>
      </c>
      <c r="E23" s="11">
        <f t="shared" si="10"/>
        <v>3.8951459691316708</v>
      </c>
      <c r="F23" s="11">
        <f t="shared" si="10"/>
        <v>3.8460695632087218</v>
      </c>
      <c r="G23" s="200">
        <f t="shared" si="3"/>
        <v>2.400822744830311E-2</v>
      </c>
      <c r="H23" s="11"/>
      <c r="I23" s="11" t="str">
        <f t="shared" si="11"/>
        <v>Skilled trades occupations</v>
      </c>
      <c r="J23" s="11">
        <v>5.7047181630516627E-2</v>
      </c>
      <c r="K23" s="11">
        <v>0.10669704205058113</v>
      </c>
      <c r="L23" s="11">
        <v>4.9649860420064501E-2</v>
      </c>
      <c r="M23" s="11">
        <v>4.1379660989567538E-2</v>
      </c>
      <c r="N23" s="11">
        <v>9.1029521409632039E-2</v>
      </c>
      <c r="O23" s="11"/>
      <c r="P23" s="10" t="str">
        <f>name!D20</f>
        <v>54 Textiles, printing and other skilled trades</v>
      </c>
      <c r="Q23" s="11">
        <v>5.3972343976240538</v>
      </c>
      <c r="R23" s="11">
        <v>5.2431478218914638</v>
      </c>
      <c r="S23" s="345">
        <f t="shared" si="4"/>
        <v>-0.15408657573258999</v>
      </c>
      <c r="T23" s="345">
        <v>1.7268757364704435</v>
      </c>
      <c r="U23" s="345">
        <f t="shared" si="5"/>
        <v>1.5727891607378535</v>
      </c>
      <c r="V23" s="346">
        <f t="shared" si="6"/>
        <v>1.8678850778107048E-2</v>
      </c>
      <c r="X23" s="10" t="str">
        <f>name!B20</f>
        <v>Support services</v>
      </c>
      <c r="Y23" s="11">
        <v>35.763999999999996</v>
      </c>
      <c r="Z23" s="11">
        <v>41.908999999999963</v>
      </c>
      <c r="AA23" s="345">
        <f t="shared" si="7"/>
        <v>6.1449999999999676</v>
      </c>
      <c r="AB23" s="11">
        <v>18.389942755235605</v>
      </c>
      <c r="AC23" s="345">
        <f t="shared" si="8"/>
        <v>24.534942755235573</v>
      </c>
      <c r="AD23" s="348">
        <f t="shared" si="9"/>
        <v>2.804533416572097E-2</v>
      </c>
    </row>
    <row r="24" spans="1:30" x14ac:dyDescent="0.2">
      <c r="A24" s="10" t="str">
        <f>name!D21</f>
        <v>61 Caring personal service occupations</v>
      </c>
      <c r="B24" s="11">
        <f t="shared" si="10"/>
        <v>38.3363322645857</v>
      </c>
      <c r="C24" s="11">
        <f t="shared" si="10"/>
        <v>43.134059401684716</v>
      </c>
      <c r="D24" s="11">
        <f t="shared" si="10"/>
        <v>4.7977271370990175</v>
      </c>
      <c r="E24" s="11">
        <f t="shared" si="10"/>
        <v>23.112525017541117</v>
      </c>
      <c r="F24" s="11">
        <f t="shared" si="10"/>
        <v>27.910252154640133</v>
      </c>
      <c r="G24" s="200">
        <f t="shared" si="3"/>
        <v>3.1953709950788278E-2</v>
      </c>
      <c r="H24" s="11"/>
      <c r="I24" s="11" t="str">
        <f t="shared" si="11"/>
        <v>Caring, leisure and other service occupations</v>
      </c>
      <c r="J24" s="11">
        <v>4.6904703205400376E-2</v>
      </c>
      <c r="K24" s="11">
        <v>0.11630464642091697</v>
      </c>
      <c r="L24" s="11">
        <v>6.9399943215516596E-2</v>
      </c>
      <c r="M24" s="11">
        <v>4.267010131265607E-2</v>
      </c>
      <c r="N24" s="11">
        <v>0.11207004452817267</v>
      </c>
      <c r="O24" s="11"/>
      <c r="P24" s="10" t="str">
        <f>name!D21</f>
        <v>61 Caring personal service occupations</v>
      </c>
      <c r="Q24" s="11">
        <v>4.2636293807694248</v>
      </c>
      <c r="R24" s="11">
        <v>5.771091208315414</v>
      </c>
      <c r="S24" s="345">
        <f t="shared" si="4"/>
        <v>1.5074618275459892</v>
      </c>
      <c r="T24" s="345">
        <v>2.2935418310353652</v>
      </c>
      <c r="U24" s="345">
        <f t="shared" si="5"/>
        <v>3.8010036585813545</v>
      </c>
      <c r="V24" s="346">
        <f t="shared" si="6"/>
        <v>2.9111595927336698E-2</v>
      </c>
      <c r="X24" s="10" t="str">
        <f>name!B21</f>
        <v>Public admin. and defence</v>
      </c>
      <c r="Y24" s="11">
        <v>17.79000000000001</v>
      </c>
      <c r="Z24" s="11">
        <v>18.591999999999981</v>
      </c>
      <c r="AA24" s="345">
        <f t="shared" si="7"/>
        <v>0.80199999999997118</v>
      </c>
      <c r="AB24" s="11">
        <v>8.9517680607289449</v>
      </c>
      <c r="AC24" s="345">
        <f t="shared" si="8"/>
        <v>9.7537680607289161</v>
      </c>
      <c r="AD24" s="348">
        <f t="shared" si="9"/>
        <v>2.7545223149296527E-2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10.393003797491028</v>
      </c>
      <c r="C25" s="11">
        <f t="shared" si="10"/>
        <v>9.8509672395937038</v>
      </c>
      <c r="D25" s="11">
        <f t="shared" si="10"/>
        <v>-0.54203655789732563</v>
      </c>
      <c r="E25" s="11">
        <f t="shared" si="10"/>
        <v>5.0292331970839648</v>
      </c>
      <c r="F25" s="11">
        <f t="shared" si="10"/>
        <v>4.4871966391866405</v>
      </c>
      <c r="G25" s="200">
        <f t="shared" si="3"/>
        <v>2.66610498462867E-2</v>
      </c>
      <c r="H25" s="11"/>
      <c r="I25" s="11" t="str">
        <f t="shared" si="11"/>
        <v>Sales and customer service occupations</v>
      </c>
      <c r="J25" s="11">
        <v>9.2491896794201972E-2</v>
      </c>
      <c r="K25" s="11">
        <v>0.21528017889662002</v>
      </c>
      <c r="L25" s="11">
        <v>0.12278828210241804</v>
      </c>
      <c r="M25" s="11">
        <v>6.6321086696657483E-2</v>
      </c>
      <c r="N25" s="11">
        <v>0.18910936879907553</v>
      </c>
      <c r="O25" s="11"/>
      <c r="P25" s="10" t="str">
        <f>name!D22</f>
        <v>62 Leisure, travel and related personal service occupations</v>
      </c>
      <c r="Q25" s="11">
        <v>3.152334831774648</v>
      </c>
      <c r="R25" s="11">
        <v>3.2728151511991053</v>
      </c>
      <c r="S25" s="345">
        <f t="shared" si="4"/>
        <v>0.12048031942445725</v>
      </c>
      <c r="T25" s="345">
        <v>1.3725299615150806</v>
      </c>
      <c r="U25" s="345">
        <f t="shared" si="5"/>
        <v>1.4930102809395378</v>
      </c>
      <c r="V25" s="346">
        <f t="shared" si="6"/>
        <v>2.4388948280080536E-2</v>
      </c>
      <c r="X25" s="10" t="str">
        <f>name!B22</f>
        <v>Education</v>
      </c>
      <c r="Y25" s="11">
        <v>40.200000000000017</v>
      </c>
      <c r="Z25" s="11">
        <v>42.693999999999939</v>
      </c>
      <c r="AA25" s="345">
        <f t="shared" si="7"/>
        <v>2.4939999999999216</v>
      </c>
      <c r="AB25" s="11">
        <v>21.956895086435861</v>
      </c>
      <c r="AC25" s="345">
        <f t="shared" si="8"/>
        <v>24.450895086435782</v>
      </c>
      <c r="AD25" s="348">
        <f t="shared" si="9"/>
        <v>2.9479138873206967E-2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0.51288135313597016</v>
      </c>
      <c r="C26" s="11">
        <f t="shared" si="10"/>
        <v>0.43157632913802813</v>
      </c>
      <c r="D26" s="11">
        <f t="shared" si="10"/>
        <v>-8.1305023997942122E-2</v>
      </c>
      <c r="E26" s="11">
        <f t="shared" si="10"/>
        <v>0.2048951405848457</v>
      </c>
      <c r="F26" s="11">
        <f t="shared" si="10"/>
        <v>0.12359011658690358</v>
      </c>
      <c r="G26" s="200">
        <f t="shared" si="3"/>
        <v>2.2660515002020487E-2</v>
      </c>
      <c r="H26" s="11"/>
      <c r="I26" s="11" t="str">
        <f t="shared" si="11"/>
        <v>Process, plant and machine operatives</v>
      </c>
      <c r="J26" s="11">
        <v>8.6055254762740049E-2</v>
      </c>
      <c r="K26" s="11">
        <v>0.28135202996022279</v>
      </c>
      <c r="L26" s="11">
        <v>0.19529677519748273</v>
      </c>
      <c r="M26" s="11">
        <v>0.10346142705720122</v>
      </c>
      <c r="N26" s="11">
        <v>0.29875820225468397</v>
      </c>
      <c r="O26" s="11"/>
      <c r="P26" s="10" t="str">
        <f>name!D23</f>
        <v>63 Community and civil enforcement occupations</v>
      </c>
      <c r="Q26" s="11">
        <v>0.39927939050508371</v>
      </c>
      <c r="R26" s="11">
        <v>0.27623774762961811</v>
      </c>
      <c r="S26" s="345">
        <f t="shared" si="4"/>
        <v>-0.1230416428754656</v>
      </c>
      <c r="T26" s="345">
        <v>0.10664700030574258</v>
      </c>
      <c r="U26" s="345">
        <f t="shared" si="5"/>
        <v>-1.639464256972302E-2</v>
      </c>
      <c r="V26" s="346">
        <f t="shared" si="6"/>
        <v>1.5907179092245594E-2</v>
      </c>
      <c r="X26" s="10" t="str">
        <f>name!B23</f>
        <v>Health and social work</v>
      </c>
      <c r="Y26" s="11">
        <v>68.439999999999912</v>
      </c>
      <c r="Z26" s="11">
        <v>76.088000000000008</v>
      </c>
      <c r="AA26" s="345">
        <f t="shared" si="7"/>
        <v>7.6480000000000956</v>
      </c>
      <c r="AB26" s="11">
        <v>40.128807888690154</v>
      </c>
      <c r="AC26" s="345">
        <f t="shared" si="8"/>
        <v>47.77680788869025</v>
      </c>
      <c r="AD26" s="348">
        <f t="shared" si="9"/>
        <v>3.1239812471897332E-2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30.803748685893854</v>
      </c>
      <c r="C27" s="11">
        <f t="shared" si="12"/>
        <v>29.128013197440755</v>
      </c>
      <c r="D27" s="11">
        <f t="shared" si="12"/>
        <v>-1.6757354884530988</v>
      </c>
      <c r="E27" s="11">
        <f t="shared" si="12"/>
        <v>13.550640066654442</v>
      </c>
      <c r="F27" s="11">
        <f t="shared" si="12"/>
        <v>11.874904578201342</v>
      </c>
      <c r="G27" s="200">
        <f t="shared" si="3"/>
        <v>2.4602792385613581E-2</v>
      </c>
      <c r="H27" s="11"/>
      <c r="I27" s="11" t="str">
        <f t="shared" si="11"/>
        <v>Elementary occupations</v>
      </c>
      <c r="J27" s="11">
        <v>3.4444819847034909E-2</v>
      </c>
      <c r="K27" s="11">
        <v>7.7039158090438611E-2</v>
      </c>
      <c r="L27" s="11">
        <v>4.2594338243403702E-2</v>
      </c>
      <c r="M27" s="11">
        <v>2.9009221415905419E-2</v>
      </c>
      <c r="N27" s="11">
        <v>7.1603559659309118E-2</v>
      </c>
      <c r="O27" s="11"/>
      <c r="P27" s="10" t="str">
        <f>name!D24</f>
        <v>71 Sales occupations</v>
      </c>
      <c r="Q27" s="11">
        <v>13.262870408315061</v>
      </c>
      <c r="R27" s="11">
        <v>12.960845643868662</v>
      </c>
      <c r="S27" s="345">
        <f t="shared" si="4"/>
        <v>-0.30202476444639892</v>
      </c>
      <c r="T27" s="345">
        <v>4.2721487251537598</v>
      </c>
      <c r="U27" s="345">
        <f t="shared" si="5"/>
        <v>3.9701239607073608</v>
      </c>
      <c r="V27" s="346">
        <f t="shared" si="6"/>
        <v>1.8789783549026051E-2</v>
      </c>
      <c r="X27" s="10" t="str">
        <f>name!B24</f>
        <v>Arts and entertainment</v>
      </c>
      <c r="Y27" s="11">
        <v>17.263999999999974</v>
      </c>
      <c r="Z27" s="11">
        <v>18.637000000000018</v>
      </c>
      <c r="AA27" s="345">
        <f t="shared" si="7"/>
        <v>1.3730000000000437</v>
      </c>
      <c r="AB27" s="11">
        <v>8.5339788214973265</v>
      </c>
      <c r="AC27" s="345">
        <f t="shared" si="8"/>
        <v>9.9069788214973702</v>
      </c>
      <c r="AD27" s="348">
        <f t="shared" si="9"/>
        <v>2.7139940056242873E-2</v>
      </c>
    </row>
    <row r="28" spans="1:30" x14ac:dyDescent="0.2">
      <c r="A28" s="10" t="str">
        <f>name!D25</f>
        <v>72 Customer service occupations</v>
      </c>
      <c r="B28" s="11">
        <f t="shared" si="12"/>
        <v>9.6907181896969163</v>
      </c>
      <c r="C28" s="11">
        <f t="shared" si="12"/>
        <v>12.579573381851375</v>
      </c>
      <c r="D28" s="11">
        <f t="shared" si="12"/>
        <v>2.8888551921544598</v>
      </c>
      <c r="E28" s="11">
        <f t="shared" si="12"/>
        <v>5.1170188285249596</v>
      </c>
      <c r="F28" s="11">
        <f t="shared" si="12"/>
        <v>8.0058740206794194</v>
      </c>
      <c r="G28" s="200">
        <f t="shared" si="3"/>
        <v>2.8668675780899155E-2</v>
      </c>
      <c r="H28" s="11"/>
      <c r="O28" s="11"/>
      <c r="P28" s="10" t="str">
        <f>name!D25</f>
        <v>72 Customer service occupations</v>
      </c>
      <c r="Q28" s="11">
        <v>4.0674697907197155</v>
      </c>
      <c r="R28" s="11">
        <v>6.1231858327731192</v>
      </c>
      <c r="S28" s="345">
        <f t="shared" si="4"/>
        <v>2.0557160420534037</v>
      </c>
      <c r="T28" s="345">
        <v>1.8594199491651275</v>
      </c>
      <c r="U28" s="345">
        <f t="shared" si="5"/>
        <v>3.9151359912185315</v>
      </c>
      <c r="V28" s="346">
        <f t="shared" si="6"/>
        <v>2.5416183742760445E-2</v>
      </c>
      <c r="X28" s="10" t="str">
        <f>name!B25</f>
        <v>Other services</v>
      </c>
      <c r="Y28" s="11">
        <v>13.546000000000015</v>
      </c>
      <c r="Z28" s="11">
        <v>13.252999999999975</v>
      </c>
      <c r="AA28" s="345">
        <f t="shared" si="7"/>
        <v>-0.29300000000004012</v>
      </c>
      <c r="AB28" s="11">
        <v>6.6911707169348462</v>
      </c>
      <c r="AC28" s="345">
        <f t="shared" si="8"/>
        <v>6.3981707169348061</v>
      </c>
      <c r="AD28" s="348">
        <f t="shared" si="9"/>
        <v>2.7123301006864331E-2</v>
      </c>
    </row>
    <row r="29" spans="1:30" x14ac:dyDescent="0.2">
      <c r="A29" s="10" t="str">
        <f>name!D26</f>
        <v>81 Process, plant and machine operatives</v>
      </c>
      <c r="B29" s="11">
        <f t="shared" si="12"/>
        <v>18.522521456434404</v>
      </c>
      <c r="C29" s="11">
        <f t="shared" si="12"/>
        <v>18.227597247765406</v>
      </c>
      <c r="D29" s="11">
        <f t="shared" si="12"/>
        <v>-0.29492420866900249</v>
      </c>
      <c r="E29" s="11">
        <f t="shared" si="12"/>
        <v>7.6482393028940487</v>
      </c>
      <c r="F29" s="11">
        <f t="shared" si="12"/>
        <v>7.3533150942250449</v>
      </c>
      <c r="G29" s="200">
        <f t="shared" si="3"/>
        <v>2.3311251699449587E-2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14.377549772875984</v>
      </c>
      <c r="R29" s="11">
        <v>13.32579643547874</v>
      </c>
      <c r="S29" s="345">
        <f t="shared" si="4"/>
        <v>-1.0517533373972441</v>
      </c>
      <c r="T29" s="345">
        <v>5.182193801345254</v>
      </c>
      <c r="U29" s="345">
        <f t="shared" si="5"/>
        <v>4.1304404639480099</v>
      </c>
      <c r="V29" s="346">
        <f t="shared" si="6"/>
        <v>2.0732364320914076E-2</v>
      </c>
      <c r="X29" s="231" t="str">
        <f>name!B3</f>
        <v>All industries</v>
      </c>
      <c r="Y29" s="34">
        <f>SUM(Y7:Y28)</f>
        <v>528.02700000000004</v>
      </c>
      <c r="Z29" s="34">
        <f>SUM(Z7:Z28)</f>
        <v>565.89699999999948</v>
      </c>
      <c r="AA29" s="349">
        <f t="shared" si="7"/>
        <v>37.869999999999436</v>
      </c>
      <c r="AB29" s="34">
        <f>SUM(AB7:AB28)</f>
        <v>263.65122008430887</v>
      </c>
      <c r="AC29" s="349">
        <f t="shared" si="8"/>
        <v>301.52122008430831</v>
      </c>
      <c r="AD29" s="350">
        <f t="shared" si="9"/>
        <v>2.7368323483099921E-2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25.622050745971858</v>
      </c>
      <c r="C30" s="11">
        <f t="shared" si="12"/>
        <v>27.74788990491151</v>
      </c>
      <c r="D30" s="11">
        <f t="shared" si="12"/>
        <v>2.1258391589396508</v>
      </c>
      <c r="E30" s="11">
        <f t="shared" si="12"/>
        <v>14.484220555924026</v>
      </c>
      <c r="F30" s="11">
        <f t="shared" si="12"/>
        <v>16.610059714863677</v>
      </c>
      <c r="G30" s="200">
        <f t="shared" si="3"/>
        <v>3.0322601329406007E-2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5.5139200855708115</v>
      </c>
      <c r="K30" s="11">
        <f t="array" ref="K30:K38">MMULT(aggregation!$B$13:$AA$21,C65:C90)</f>
        <v>10.184771535116441</v>
      </c>
      <c r="L30" s="11">
        <f t="array" ref="L30:L38">MMULT(aggregation!$B$13:$AA$21,D65:D90)</f>
        <v>4.6708514495456299</v>
      </c>
      <c r="M30" s="11">
        <f t="array" ref="M30:M38">MMULT(aggregation!$B$13:$AA$21,E65:E90)</f>
        <v>4.0323331768987378</v>
      </c>
      <c r="N30" s="11">
        <f t="array" ref="N30:N38">MMULT(aggregation!$B$13:$AA$21,F65:F90)</f>
        <v>8.7031846264443686</v>
      </c>
      <c r="O30" s="11"/>
      <c r="P30" s="10" t="str">
        <f>name!D27</f>
        <v>82 Transport and mobile machine drivers and operatives</v>
      </c>
      <c r="Q30" s="11">
        <v>24.53948091285363</v>
      </c>
      <c r="R30" s="11">
        <v>26.004674750953239</v>
      </c>
      <c r="S30" s="345">
        <f t="shared" si="4"/>
        <v>1.4651938380996086</v>
      </c>
      <c r="T30" s="345">
        <v>13.48760626983556</v>
      </c>
      <c r="U30" s="345">
        <f t="shared" si="5"/>
        <v>14.952800107935168</v>
      </c>
      <c r="V30" s="346">
        <f t="shared" si="6"/>
        <v>2.9631559819073949E-2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9.5556675296788178</v>
      </c>
      <c r="C31" s="11">
        <f t="shared" si="12"/>
        <v>18.604900835580843</v>
      </c>
      <c r="D31" s="11">
        <f t="shared" si="12"/>
        <v>9.0492333059020265</v>
      </c>
      <c r="E31" s="11">
        <f t="shared" si="12"/>
        <v>7.793002493322045</v>
      </c>
      <c r="F31" s="11">
        <f t="shared" si="12"/>
        <v>16.842235799224071</v>
      </c>
      <c r="G31" s="200">
        <f t="shared" si="3"/>
        <v>4.0559720023411572E-2</v>
      </c>
      <c r="H31" s="11"/>
      <c r="I31" s="11" t="str">
        <f>I20</f>
        <v>Professional occupations</v>
      </c>
      <c r="J31" s="11">
        <v>26.965810959675316</v>
      </c>
      <c r="K31" s="11">
        <v>45.541156696866814</v>
      </c>
      <c r="L31" s="11">
        <v>18.575345737191501</v>
      </c>
      <c r="M31" s="11">
        <v>17.140688574648937</v>
      </c>
      <c r="N31" s="11">
        <v>35.716034311840438</v>
      </c>
      <c r="O31" s="11"/>
      <c r="P31" s="10" t="str">
        <f>name!D28</f>
        <v>91 Elementary trades and related occupations</v>
      </c>
      <c r="Q31" s="11">
        <v>7.444090880777579</v>
      </c>
      <c r="R31" s="11">
        <v>10.924167980529704</v>
      </c>
      <c r="S31" s="345">
        <f t="shared" si="4"/>
        <v>3.4800770997521253</v>
      </c>
      <c r="T31" s="345">
        <v>3.4896211447123533</v>
      </c>
      <c r="U31" s="345">
        <f t="shared" si="5"/>
        <v>6.9696982444644782</v>
      </c>
      <c r="V31" s="346">
        <f t="shared" si="6"/>
        <v>2.5959926185100235E-2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43.55380184850349</v>
      </c>
      <c r="C32" s="11">
        <f t="shared" si="12"/>
        <v>36.117179875689452</v>
      </c>
      <c r="D32" s="11">
        <f t="shared" si="12"/>
        <v>-7.4366219728140388</v>
      </c>
      <c r="E32" s="11">
        <f t="shared" si="12"/>
        <v>18.91679634293374</v>
      </c>
      <c r="F32" s="11">
        <f t="shared" si="12"/>
        <v>11.480174370119704</v>
      </c>
      <c r="G32" s="200">
        <f t="shared" ref="G32" si="13">IF(B32&gt;0,(1+(E32/B32))^(1/($C$6-$B$6))-1,0)</f>
        <v>2.4338052239865293E-2</v>
      </c>
      <c r="H32" s="11"/>
      <c r="I32" s="11" t="str">
        <f>I21</f>
        <v>Associate professional occupations</v>
      </c>
      <c r="J32" s="11">
        <v>7.783696302866371</v>
      </c>
      <c r="K32" s="11">
        <v>16.060379618963811</v>
      </c>
      <c r="L32" s="11">
        <v>8.27668331609744</v>
      </c>
      <c r="M32" s="11">
        <v>5.7389912211397327</v>
      </c>
      <c r="N32" s="11">
        <v>14.015674537237174</v>
      </c>
      <c r="O32" s="11"/>
      <c r="P32" s="10" t="str">
        <f>name!D29</f>
        <v>92 Elementary administration and service occupations</v>
      </c>
      <c r="Q32" s="11">
        <v>21.699410014647906</v>
      </c>
      <c r="R32" s="11">
        <v>20.166414532235265</v>
      </c>
      <c r="S32" s="345">
        <f t="shared" ref="S32" si="14">R32-Q32</f>
        <v>-1.5329954824126411</v>
      </c>
      <c r="T32" s="345">
        <v>8.5380848511370857</v>
      </c>
      <c r="U32" s="345">
        <f>SUM(S32:T32)</f>
        <v>7.0050893687244447</v>
      </c>
      <c r="V32" s="346">
        <f t="shared" ref="V32" si="15">IF(Q32&gt;0,(1+(T32/Q32))^(1/($C$6-$B$6))-1,0)</f>
        <v>2.2366299839315262E-2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528.02699999999982</v>
      </c>
      <c r="C33" s="11">
        <f>SUM(C62,C91,C120,C149,C178,C207,C236,C265,C294)</f>
        <v>565.89699999999982</v>
      </c>
      <c r="D33" s="11">
        <f t="shared" si="12"/>
        <v>37.869999999999727</v>
      </c>
      <c r="E33" s="11">
        <f t="shared" si="12"/>
        <v>263.65122008430893</v>
      </c>
      <c r="F33" s="11">
        <f t="shared" si="12"/>
        <v>301.5212200843086</v>
      </c>
      <c r="G33" s="200">
        <f t="shared" si="3"/>
        <v>2.7368323483099921E-2</v>
      </c>
      <c r="H33" s="11"/>
      <c r="I33" s="11" t="str">
        <f>I22</f>
        <v>Administrative and secretarial occupations</v>
      </c>
      <c r="J33" s="11">
        <v>3.6396883209007092</v>
      </c>
      <c r="K33" s="11">
        <v>7.0954889624285098</v>
      </c>
      <c r="L33" s="11">
        <v>3.4558006415278006</v>
      </c>
      <c r="M33" s="11">
        <v>2.8180889456701013</v>
      </c>
      <c r="N33" s="11">
        <v>6.2738895871979015</v>
      </c>
      <c r="O33" s="11"/>
      <c r="P33" s="10" t="str">
        <f>name!D3</f>
        <v>All occupations</v>
      </c>
      <c r="Q33" s="11">
        <f>SUM(Q7:Q32)</f>
        <v>288.35576130503796</v>
      </c>
      <c r="R33" s="11">
        <f>SUM(R7:R32)</f>
        <v>305.63708187403978</v>
      </c>
      <c r="S33" s="345">
        <f>R33-Q33</f>
        <v>17.281320569001821</v>
      </c>
      <c r="T33" s="11">
        <f>SUM(T7:T32)</f>
        <v>120.33008787725488</v>
      </c>
      <c r="U33" s="345">
        <f>SUM(S33:T33)</f>
        <v>137.61140844625669</v>
      </c>
      <c r="V33" s="346">
        <f t="shared" si="6"/>
        <v>2.3522508656800056E-2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0.91713269978032275</v>
      </c>
      <c r="K34" s="11">
        <v>2.1104395213284048</v>
      </c>
      <c r="L34" s="11">
        <v>1.1933068215480822</v>
      </c>
      <c r="M34" s="11">
        <v>0.72644524261172427</v>
      </c>
      <c r="N34" s="11">
        <v>1.9197520641598065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1.889235924945126</v>
      </c>
      <c r="K35" s="11">
        <v>4.967908023684501</v>
      </c>
      <c r="L35" s="11">
        <v>3.078672098739375</v>
      </c>
      <c r="M35" s="11">
        <v>1.8193632389341352</v>
      </c>
      <c r="N35" s="11">
        <v>4.8980353376735115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0.43511553046273627</v>
      </c>
      <c r="C36" s="11">
        <v>0.79891680796535169</v>
      </c>
      <c r="D36" s="11">
        <f>C36-B36</f>
        <v>0.36380127750261543</v>
      </c>
      <c r="E36" s="11">
        <v>0.30341516779903466</v>
      </c>
      <c r="F36" s="11">
        <f>SUM(D36:E36)</f>
        <v>0.66721644530165003</v>
      </c>
      <c r="G36" s="200">
        <f>IF(B36&gt;0,(1+(E36/B36))^(1/($C$6-$B$6))-1,0)</f>
        <v>3.5899438900028224E-2</v>
      </c>
      <c r="I36" s="11" t="str">
        <f t="shared" si="17"/>
        <v>Sales and customer service occupations</v>
      </c>
      <c r="J36" s="11">
        <v>1.387580119842891</v>
      </c>
      <c r="K36" s="11">
        <v>3.4448595757067375</v>
      </c>
      <c r="L36" s="11">
        <v>2.0572794558638465</v>
      </c>
      <c r="M36" s="11">
        <v>1.0684078851300982</v>
      </c>
      <c r="N36" s="11">
        <v>3.1256873409939447</v>
      </c>
      <c r="P36" s="10" t="str">
        <f>name!D4</f>
        <v>11 Corporate managers and directors</v>
      </c>
      <c r="Q36" s="11">
        <v>11.566307209987448</v>
      </c>
      <c r="R36" s="11">
        <v>13.517347732009064</v>
      </c>
      <c r="S36" s="345">
        <f>R36-Q36</f>
        <v>1.951040522021616</v>
      </c>
      <c r="T36" s="345">
        <v>7.1509710900295635</v>
      </c>
      <c r="U36" s="345">
        <f>SUM(S36:T36)</f>
        <v>9.1020116120511787</v>
      </c>
      <c r="V36" s="346">
        <f>IF(Q36&gt;0,(1+(T36/Q36))^(1/($C$6-$B$6))-1,0)</f>
        <v>3.2610487670048816E-2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0.14298167464258518</v>
      </c>
      <c r="C37" s="11">
        <v>0.33708912448410533</v>
      </c>
      <c r="D37" s="11">
        <f t="shared" ref="D37:D60" si="25">C37-B37</f>
        <v>0.19410744984152015</v>
      </c>
      <c r="E37" s="11">
        <v>0.14045984782905385</v>
      </c>
      <c r="F37" s="11">
        <f t="shared" ref="F37:F60" si="26">SUM(D37:E37)</f>
        <v>0.33456729767057403</v>
      </c>
      <c r="G37" s="200">
        <f t="shared" ref="G37:G62" si="27">IF(B37&gt;0,(1+(E37/B37))^(1/($C$6-$B$6))-1,0)</f>
        <v>4.6675855775607289E-2</v>
      </c>
      <c r="I37" s="11" t="str">
        <f t="shared" si="17"/>
        <v>Process, plant and machine operatives</v>
      </c>
      <c r="J37" s="11">
        <v>0.53074397239444016</v>
      </c>
      <c r="K37" s="11">
        <v>1.5944938027617277</v>
      </c>
      <c r="L37" s="11">
        <v>1.0637498303672877</v>
      </c>
      <c r="M37" s="11">
        <v>0.5647085923086177</v>
      </c>
      <c r="N37" s="11">
        <v>1.6284584226759051</v>
      </c>
      <c r="P37" s="10" t="str">
        <f>name!D5</f>
        <v>12 Other managers and proprietors</v>
      </c>
      <c r="Q37" s="11">
        <v>6.5271213326116051</v>
      </c>
      <c r="R37" s="11">
        <v>6.8867659257598328</v>
      </c>
      <c r="S37" s="345">
        <f t="shared" ref="S37:S60" si="28">R37-Q37</f>
        <v>0.35964459314822772</v>
      </c>
      <c r="T37" s="345">
        <v>4.1608186886439151</v>
      </c>
      <c r="U37" s="345">
        <f t="shared" ref="U37:U60" si="29">SUM(S37:T37)</f>
        <v>4.5204632817921429</v>
      </c>
      <c r="V37" s="346">
        <f t="shared" ref="V37:V62" si="30">IF(Q37&gt;0,(1+(T37/Q37))^(1/($C$6-$B$6))-1,0)</f>
        <v>3.3423075605090613E-2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1.3144282674370529</v>
      </c>
      <c r="C38" s="11">
        <v>2.7372366329748581</v>
      </c>
      <c r="D38" s="11">
        <f t="shared" si="25"/>
        <v>1.4228083655378052</v>
      </c>
      <c r="E38" s="11">
        <v>0.76519241855373621</v>
      </c>
      <c r="F38" s="11">
        <f t="shared" si="26"/>
        <v>2.1880007840915416</v>
      </c>
      <c r="G38" s="200">
        <f t="shared" si="27"/>
        <v>3.1058125678267157E-2</v>
      </c>
      <c r="I38" s="11" t="str">
        <f t="shared" si="17"/>
        <v>Elementary occupations</v>
      </c>
      <c r="J38" s="11">
        <v>0.99239460585955375</v>
      </c>
      <c r="K38" s="11">
        <v>2.9633600963541262</v>
      </c>
      <c r="L38" s="11">
        <v>1.9709654904945721</v>
      </c>
      <c r="M38" s="11">
        <v>1.0535582335638209</v>
      </c>
      <c r="N38" s="11">
        <v>3.0245237240583931</v>
      </c>
      <c r="P38" s="10" t="str">
        <f>name!D6</f>
        <v>21 Science, research, engineering and technology professionals</v>
      </c>
      <c r="Q38" s="11">
        <v>5.3994693956099606</v>
      </c>
      <c r="R38" s="11">
        <v>9.1441828175703979</v>
      </c>
      <c r="S38" s="345">
        <f t="shared" si="28"/>
        <v>3.7447134219604372</v>
      </c>
      <c r="T38" s="345">
        <v>3.9371899097932666</v>
      </c>
      <c r="U38" s="345">
        <f t="shared" si="29"/>
        <v>7.6819033317537038</v>
      </c>
      <c r="V38" s="346">
        <f t="shared" si="30"/>
        <v>3.7184525317731421E-2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1.6571540723759652</v>
      </c>
      <c r="C39" s="11">
        <v>3.2223232972756435</v>
      </c>
      <c r="D39" s="11">
        <f t="shared" si="25"/>
        <v>1.5651692248996782</v>
      </c>
      <c r="E39" s="11">
        <v>1.1666908383497261</v>
      </c>
      <c r="F39" s="11">
        <f t="shared" si="26"/>
        <v>2.7318600632494041</v>
      </c>
      <c r="G39" s="200">
        <f t="shared" si="27"/>
        <v>3.6172026569700089E-2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19.382993404872462</v>
      </c>
      <c r="R39" s="11">
        <v>20.462937440227584</v>
      </c>
      <c r="S39" s="345">
        <f t="shared" si="28"/>
        <v>1.0799440353551226</v>
      </c>
      <c r="T39" s="345">
        <v>11.278449385050482</v>
      </c>
      <c r="U39" s="345">
        <f t="shared" si="29"/>
        <v>12.358393420405605</v>
      </c>
      <c r="V39" s="346">
        <f t="shared" si="30"/>
        <v>3.1046176193950448E-2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1.7997611981197761</v>
      </c>
      <c r="C40" s="11">
        <v>2.5554768919870141</v>
      </c>
      <c r="D40" s="11">
        <f>C40-B40</f>
        <v>0.75571569386723803</v>
      </c>
      <c r="E40" s="11">
        <v>1.0776692502847138</v>
      </c>
      <c r="F40" s="11">
        <f>SUM(D40:E40)</f>
        <v>1.8333849441519519</v>
      </c>
      <c r="G40" s="200">
        <f>IF(B40&gt;0,(1+(E40/B40))^(1/($C$6-$B$6))-1,0)</f>
        <v>3.1777366316451339E-2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13.759974822850745</v>
      </c>
      <c r="R40" s="11">
        <v>14.723628734156851</v>
      </c>
      <c r="S40" s="345">
        <f t="shared" si="28"/>
        <v>0.96365391130610512</v>
      </c>
      <c r="T40" s="345">
        <v>7.5516606464186049</v>
      </c>
      <c r="U40" s="345">
        <f t="shared" si="29"/>
        <v>8.5153145577247109</v>
      </c>
      <c r="V40" s="346">
        <f t="shared" si="30"/>
        <v>2.9595437335216523E-2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0.50140215988583003</v>
      </c>
      <c r="C41" s="11">
        <v>1.0177938329123553</v>
      </c>
      <c r="D41" s="11">
        <f t="shared" si="25"/>
        <v>0.51639167302652522</v>
      </c>
      <c r="E41" s="11">
        <v>0.35797045648324577</v>
      </c>
      <c r="F41" s="11">
        <f t="shared" si="26"/>
        <v>0.87436212950977099</v>
      </c>
      <c r="G41" s="200">
        <f t="shared" si="27"/>
        <v>3.6572510571762473E-2</v>
      </c>
      <c r="I41" s="11" t="str">
        <f>I30</f>
        <v>Managers, directors and senior officials</v>
      </c>
      <c r="J41" s="11">
        <f t="array" ref="J41:J49">MMULT(aggregation!$B$13:$AA$21,B94:B119)</f>
        <v>12.930210586290146</v>
      </c>
      <c r="K41" s="11">
        <f t="array" ref="K41:K49">MMULT(aggregation!$B$13:$AA$21,C94:C119)</f>
        <v>14.873752830814841</v>
      </c>
      <c r="L41" s="11">
        <f t="array" ref="L41:L49">MMULT(aggregation!$B$13:$AA$21,D94:D119)</f>
        <v>1.9435422445246942</v>
      </c>
      <c r="M41" s="11">
        <f t="array" ref="M41:M49">MMULT(aggregation!$B$13:$AA$21,E94:E119)</f>
        <v>8.0739558544592462</v>
      </c>
      <c r="N41" s="11">
        <f t="array" ref="N41:N49">MMULT(aggregation!$B$13:$AA$21,F94:F119)</f>
        <v>10.017498098983941</v>
      </c>
      <c r="P41" s="10" t="str">
        <f>name!D9</f>
        <v>24 Business, media and public service professionals</v>
      </c>
      <c r="Q41" s="11">
        <v>12.676255960617235</v>
      </c>
      <c r="R41" s="11">
        <v>15.419964396831503</v>
      </c>
      <c r="S41" s="345">
        <f t="shared" si="28"/>
        <v>2.7437084362142681</v>
      </c>
      <c r="T41" s="345">
        <v>7.5290016578517021</v>
      </c>
      <c r="U41" s="345">
        <f t="shared" si="29"/>
        <v>10.272710094065971</v>
      </c>
      <c r="V41" s="346">
        <f t="shared" si="30"/>
        <v>3.156886603519915E-2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0.15334567375463518</v>
      </c>
      <c r="C42" s="11">
        <v>0.31449883203257312</v>
      </c>
      <c r="D42" s="11">
        <f t="shared" si="25"/>
        <v>0.16115315827793794</v>
      </c>
      <c r="E42" s="11">
        <v>9.9550747433916467E-2</v>
      </c>
      <c r="F42" s="11">
        <f t="shared" si="26"/>
        <v>0.26070390571185442</v>
      </c>
      <c r="G42" s="200">
        <f t="shared" si="27"/>
        <v>3.3914780032849645E-2</v>
      </c>
      <c r="I42" s="11" t="str">
        <f>I31</f>
        <v>Professional occupations</v>
      </c>
      <c r="J42" s="11">
        <v>35.322628357931414</v>
      </c>
      <c r="K42" s="11">
        <v>36.550059908936532</v>
      </c>
      <c r="L42" s="11">
        <v>1.2274315510051172</v>
      </c>
      <c r="M42" s="11">
        <v>17.965245512828933</v>
      </c>
      <c r="N42" s="11">
        <v>19.192677063834047</v>
      </c>
      <c r="P42" s="10" t="str">
        <f>name!D10</f>
        <v>31 Science, engineering and technology associate professionals</v>
      </c>
      <c r="Q42" s="11">
        <v>2.2199662511211731</v>
      </c>
      <c r="R42" s="11">
        <v>2.7960928776205463</v>
      </c>
      <c r="S42" s="345">
        <f t="shared" si="28"/>
        <v>0.57612662649937318</v>
      </c>
      <c r="T42" s="345">
        <v>1.251146076314358</v>
      </c>
      <c r="U42" s="345">
        <f t="shared" si="29"/>
        <v>1.8272727028137312</v>
      </c>
      <c r="V42" s="346">
        <f t="shared" si="30"/>
        <v>3.0247303216044186E-2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3.8623147600052705E-2</v>
      </c>
      <c r="C43" s="11">
        <v>0.17571496956873436</v>
      </c>
      <c r="D43" s="11">
        <f t="shared" si="25"/>
        <v>0.13709182196868167</v>
      </c>
      <c r="E43" s="11">
        <v>6.0320925970263513E-2</v>
      </c>
      <c r="F43" s="11">
        <f t="shared" si="26"/>
        <v>0.19741274793894517</v>
      </c>
      <c r="G43" s="200">
        <f t="shared" si="27"/>
        <v>6.4721788350933007E-2</v>
      </c>
      <c r="I43" s="11" t="str">
        <f>I32</f>
        <v>Associate professional occupations</v>
      </c>
      <c r="J43" s="11">
        <v>18.009502611044326</v>
      </c>
      <c r="K43" s="11">
        <v>23.169569405474093</v>
      </c>
      <c r="L43" s="11">
        <v>5.160066794429766</v>
      </c>
      <c r="M43" s="11">
        <v>11.164397287027093</v>
      </c>
      <c r="N43" s="11">
        <v>16.32446408145686</v>
      </c>
      <c r="P43" s="10" t="str">
        <f>name!D11</f>
        <v>32 Health and social care associate professionals</v>
      </c>
      <c r="Q43" s="11">
        <v>8.2551512770251492</v>
      </c>
      <c r="R43" s="11">
        <v>16.582534793592043</v>
      </c>
      <c r="S43" s="345">
        <f t="shared" si="28"/>
        <v>8.3273835165668935</v>
      </c>
      <c r="T43" s="345">
        <v>8.4974011513586341</v>
      </c>
      <c r="U43" s="345">
        <f t="shared" si="29"/>
        <v>16.824784667925528</v>
      </c>
      <c r="V43" s="346">
        <f t="shared" si="30"/>
        <v>4.8311612474306376E-2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2.3506785404237202E-2</v>
      </c>
      <c r="C44" s="11">
        <v>5.1179786268664332E-2</v>
      </c>
      <c r="D44" s="11">
        <f t="shared" si="25"/>
        <v>2.767300086442713E-2</v>
      </c>
      <c r="E44" s="11">
        <v>1.3100128052188107E-2</v>
      </c>
      <c r="F44" s="11">
        <f t="shared" si="26"/>
        <v>4.0773128916615234E-2</v>
      </c>
      <c r="G44" s="200">
        <f t="shared" si="27"/>
        <v>2.9970196428099616E-2</v>
      </c>
      <c r="I44" s="11" t="str">
        <f>I33</f>
        <v>Administrative and secretarial occupations</v>
      </c>
      <c r="J44" s="11">
        <v>11.269792125685845</v>
      </c>
      <c r="K44" s="11">
        <v>16.208859454327012</v>
      </c>
      <c r="L44" s="11">
        <v>4.9390673286411673</v>
      </c>
      <c r="M44" s="11">
        <v>8.0763999559911852</v>
      </c>
      <c r="N44" s="11">
        <v>13.015467284632354</v>
      </c>
      <c r="P44" s="10" t="str">
        <f>name!D12</f>
        <v>33 Protective service occupations</v>
      </c>
      <c r="Q44" s="11">
        <v>1.4027017444144105</v>
      </c>
      <c r="R44" s="11">
        <v>1.6539614978401946</v>
      </c>
      <c r="S44" s="345">
        <f t="shared" si="28"/>
        <v>0.2512597534257841</v>
      </c>
      <c r="T44" s="345">
        <v>0.68111471669947365</v>
      </c>
      <c r="U44" s="345">
        <f t="shared" si="29"/>
        <v>0.93237447012525776</v>
      </c>
      <c r="V44" s="346">
        <f t="shared" si="30"/>
        <v>2.6737935577488825E-2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7.7971562303848621E-2</v>
      </c>
      <c r="C45" s="11">
        <v>0.13171328311437527</v>
      </c>
      <c r="D45" s="11">
        <f t="shared" ref="D45:D46" si="31">C45-B45</f>
        <v>5.3741720810526653E-2</v>
      </c>
      <c r="E45" s="11">
        <v>5.1492709448444016E-2</v>
      </c>
      <c r="F45" s="11">
        <f t="shared" ref="F45:F46" si="32">SUM(D45:E45)</f>
        <v>0.10523443025897067</v>
      </c>
      <c r="G45" s="200">
        <f t="shared" si="27"/>
        <v>3.4381901452734231E-2</v>
      </c>
      <c r="I45" s="11" t="str">
        <f t="shared" ref="I45:I49" si="33">I34</f>
        <v>Skilled trades occupations</v>
      </c>
      <c r="J45" s="11">
        <v>2.8935701747533802</v>
      </c>
      <c r="K45" s="11">
        <v>4.272210651237244</v>
      </c>
      <c r="L45" s="11">
        <v>1.3786404764838642</v>
      </c>
      <c r="M45" s="11">
        <v>1.9966206945966509</v>
      </c>
      <c r="N45" s="11">
        <v>3.3752611710805152</v>
      </c>
      <c r="P45" s="10" t="str">
        <f>name!D13</f>
        <v>34 Culture, media and sports occupations</v>
      </c>
      <c r="Q45" s="11">
        <v>3.7454378511675079</v>
      </c>
      <c r="R45" s="11">
        <v>3.867888449686439</v>
      </c>
      <c r="S45" s="345">
        <f t="shared" si="28"/>
        <v>0.12245059851893103</v>
      </c>
      <c r="T45" s="345">
        <v>1.9293600095952272</v>
      </c>
      <c r="U45" s="345">
        <f t="shared" si="29"/>
        <v>2.0518106081141583</v>
      </c>
      <c r="V45" s="346">
        <f t="shared" si="30"/>
        <v>2.8086966423795046E-2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0.36921789707034824</v>
      </c>
      <c r="C46" s="11">
        <v>0.80051696863206123</v>
      </c>
      <c r="D46" s="11">
        <f t="shared" si="31"/>
        <v>0.43129907156171299</v>
      </c>
      <c r="E46" s="11">
        <v>0.26512291730210985</v>
      </c>
      <c r="F46" s="11">
        <f t="shared" si="32"/>
        <v>0.69642198886382278</v>
      </c>
      <c r="G46" s="200">
        <f t="shared" si="27"/>
        <v>3.673874048706316E-2</v>
      </c>
      <c r="I46" s="11" t="str">
        <f t="shared" si="33"/>
        <v>Caring, leisure and other service occupations</v>
      </c>
      <c r="J46" s="11">
        <v>6.1757817359438363</v>
      </c>
      <c r="K46" s="11">
        <v>9.1750190739609483</v>
      </c>
      <c r="L46" s="11">
        <v>2.9992373380171111</v>
      </c>
      <c r="M46" s="11">
        <v>5.069737880251366</v>
      </c>
      <c r="N46" s="11">
        <v>8.0689752182684771</v>
      </c>
      <c r="P46" s="10" t="str">
        <f>name!D14</f>
        <v>35 Business and public service associate professionals</v>
      </c>
      <c r="Q46" s="11">
        <v>13.610727422537975</v>
      </c>
      <c r="R46" s="11">
        <v>15.605884262252042</v>
      </c>
      <c r="S46" s="345">
        <f t="shared" si="28"/>
        <v>1.9951568397140669</v>
      </c>
      <c r="T46" s="345">
        <v>7.8201904279316299</v>
      </c>
      <c r="U46" s="345">
        <f t="shared" si="29"/>
        <v>9.8153472676456968</v>
      </c>
      <c r="V46" s="346">
        <f t="shared" si="30"/>
        <v>3.0727735131700795E-2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0.30039978772163062</v>
      </c>
      <c r="C47" s="11">
        <v>0.71740467463368918</v>
      </c>
      <c r="D47" s="11">
        <f t="shared" si="25"/>
        <v>0.41700488691205856</v>
      </c>
      <c r="E47" s="11">
        <v>0.25105281667922619</v>
      </c>
      <c r="F47" s="11">
        <f t="shared" si="26"/>
        <v>0.66805770359128469</v>
      </c>
      <c r="G47" s="200">
        <f t="shared" si="27"/>
        <v>4.1327261175789554E-2</v>
      </c>
      <c r="I47" s="11" t="str">
        <f t="shared" si="33"/>
        <v>Sales and customer service occupations</v>
      </c>
      <c r="J47" s="11">
        <v>5.5127765682781735</v>
      </c>
      <c r="K47" s="11">
        <v>8.3615930299711803</v>
      </c>
      <c r="L47" s="11">
        <v>2.8488164616930072</v>
      </c>
      <c r="M47" s="11">
        <v>3.6513426582236539</v>
      </c>
      <c r="N47" s="11">
        <v>6.5001591199166615</v>
      </c>
      <c r="P47" s="10" t="str">
        <f>name!D15</f>
        <v>41 Administrative occupations</v>
      </c>
      <c r="Q47" s="11">
        <v>32.703369846951489</v>
      </c>
      <c r="R47" s="11">
        <v>31.030513166795703</v>
      </c>
      <c r="S47" s="345">
        <f t="shared" si="28"/>
        <v>-1.6728566801557854</v>
      </c>
      <c r="T47" s="345">
        <v>18.631508270309517</v>
      </c>
      <c r="U47" s="345">
        <f t="shared" si="29"/>
        <v>16.958651590153732</v>
      </c>
      <c r="V47" s="346">
        <f t="shared" si="30"/>
        <v>3.051583274034253E-2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2.4533391345615795E-2</v>
      </c>
      <c r="C48" s="11">
        <v>6.1550610513732847E-2</v>
      </c>
      <c r="D48" s="11">
        <f t="shared" si="25"/>
        <v>3.7017219168117052E-2</v>
      </c>
      <c r="E48" s="11">
        <v>2.5558528769915108E-2</v>
      </c>
      <c r="F48" s="11">
        <f t="shared" si="26"/>
        <v>6.2575747938032167E-2</v>
      </c>
      <c r="G48" s="200">
        <f t="shared" si="27"/>
        <v>4.8738808936645173E-2</v>
      </c>
      <c r="I48" s="11" t="str">
        <f t="shared" si="33"/>
        <v>Process, plant and machine operatives</v>
      </c>
      <c r="J48" s="11">
        <v>1.7300925855758464</v>
      </c>
      <c r="K48" s="11">
        <v>3.7823523616024444</v>
      </c>
      <c r="L48" s="11">
        <v>2.0522597760265979</v>
      </c>
      <c r="M48" s="11">
        <v>1.7088184063694949</v>
      </c>
      <c r="N48" s="11">
        <v>3.7610781823960933</v>
      </c>
      <c r="P48" s="10" t="str">
        <f>name!D16</f>
        <v>42 Secretarial and related occupations</v>
      </c>
      <c r="Q48" s="11">
        <v>9.0829835913060126</v>
      </c>
      <c r="R48" s="11">
        <v>5.3233737560943339</v>
      </c>
      <c r="S48" s="345">
        <f t="shared" si="28"/>
        <v>-3.7596098352116787</v>
      </c>
      <c r="T48" s="345">
        <v>4.1100551419200224</v>
      </c>
      <c r="U48" s="345">
        <f t="shared" si="29"/>
        <v>0.35044530670834373</v>
      </c>
      <c r="V48" s="346">
        <f t="shared" si="30"/>
        <v>2.5198008460883381E-2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1.4815359085238263E-2</v>
      </c>
      <c r="C49" s="11">
        <v>2.8325396275412435E-2</v>
      </c>
      <c r="D49" s="11">
        <f t="shared" si="25"/>
        <v>1.3510037190174172E-2</v>
      </c>
      <c r="E49" s="11">
        <v>1.3070088133641777E-2</v>
      </c>
      <c r="F49" s="11">
        <f t="shared" si="26"/>
        <v>2.6580125323815949E-2</v>
      </c>
      <c r="G49" s="200">
        <f t="shared" si="27"/>
        <v>4.3064173503427616E-2</v>
      </c>
      <c r="I49" s="11" t="str">
        <f t="shared" si="33"/>
        <v>Elementary occupations</v>
      </c>
      <c r="J49" s="11">
        <v>3.53933887476144</v>
      </c>
      <c r="K49" s="11">
        <v>5.9827321077828657</v>
      </c>
      <c r="L49" s="11">
        <v>2.4433932330214261</v>
      </c>
      <c r="M49" s="11">
        <v>3.255148696714981</v>
      </c>
      <c r="N49" s="11">
        <v>5.6985419297364075</v>
      </c>
      <c r="P49" s="10" t="str">
        <f>name!D17</f>
        <v>51 Skilled agricultural and related trades</v>
      </c>
      <c r="Q49" s="11">
        <v>1.0764313616453691</v>
      </c>
      <c r="R49" s="11">
        <v>1.2968677619862017</v>
      </c>
      <c r="S49" s="345">
        <f t="shared" si="28"/>
        <v>0.22043640034083256</v>
      </c>
      <c r="T49" s="345">
        <v>0.81996814540843932</v>
      </c>
      <c r="U49" s="345">
        <f t="shared" si="29"/>
        <v>1.0404045457492719</v>
      </c>
      <c r="V49" s="346">
        <f t="shared" si="30"/>
        <v>3.8475446825108506E-2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8.87855189677428E-3</v>
      </c>
      <c r="C50" s="11">
        <v>1.6617367574299845E-2</v>
      </c>
      <c r="D50" s="11">
        <f t="shared" si="25"/>
        <v>7.7388156775255647E-3</v>
      </c>
      <c r="E50" s="11">
        <v>5.2262045141318941E-3</v>
      </c>
      <c r="F50" s="11">
        <f t="shared" si="26"/>
        <v>1.2965020191657458E-2</v>
      </c>
      <c r="G50" s="200">
        <f t="shared" si="27"/>
        <v>3.133929124953827E-2</v>
      </c>
      <c r="O50" s="71"/>
      <c r="P50" s="10" t="str">
        <f>name!D18</f>
        <v>52 Skilled metal, electrical and electronic trades</v>
      </c>
      <c r="Q50" s="11">
        <v>0.47194457153620367</v>
      </c>
      <c r="R50" s="11">
        <v>0.95033531006499039</v>
      </c>
      <c r="S50" s="345">
        <f t="shared" si="28"/>
        <v>0.47839073852878672</v>
      </c>
      <c r="T50" s="345">
        <v>0.45570878132262083</v>
      </c>
      <c r="U50" s="345">
        <f t="shared" si="29"/>
        <v>0.93409951985140749</v>
      </c>
      <c r="V50" s="346">
        <f t="shared" si="30"/>
        <v>4.6083410715548556E-2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3.7774870637907352E-3</v>
      </c>
      <c r="C51" s="11">
        <v>5.8372275038738883E-3</v>
      </c>
      <c r="D51" s="11">
        <f t="shared" ref="D51" si="34">C51-B51</f>
        <v>2.0597404400831531E-3</v>
      </c>
      <c r="E51" s="11">
        <v>2.1757859297373426E-3</v>
      </c>
      <c r="F51" s="11">
        <f t="shared" ref="F51" si="35">SUM(D51:E51)</f>
        <v>4.2355263698204953E-3</v>
      </c>
      <c r="G51" s="200">
        <f t="shared" si="27"/>
        <v>3.0789978178579203E-2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0.28986249998258562</v>
      </c>
      <c r="R51" s="11">
        <v>0.18017124041793303</v>
      </c>
      <c r="S51" s="345">
        <f t="shared" si="28"/>
        <v>-0.10969125956465259</v>
      </c>
      <c r="T51" s="345">
        <v>9.354046448753732E-2</v>
      </c>
      <c r="U51" s="345">
        <f t="shared" si="29"/>
        <v>-1.6150795077115268E-2</v>
      </c>
      <c r="V51" s="346">
        <f t="shared" si="30"/>
        <v>1.8820235486971315E-2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2.9575783584713345E-2</v>
      </c>
      <c r="C52" s="11">
        <v>5.5917050696994958E-2</v>
      </c>
      <c r="D52" s="11">
        <f t="shared" si="25"/>
        <v>2.6341267112281613E-2</v>
      </c>
      <c r="E52" s="11">
        <v>2.0907582412056522E-2</v>
      </c>
      <c r="F52" s="11">
        <f t="shared" si="26"/>
        <v>4.7248849524338138E-2</v>
      </c>
      <c r="G52" s="200">
        <f t="shared" si="27"/>
        <v>3.6288796507356169E-2</v>
      </c>
      <c r="I52" s="11" t="str">
        <f>I41</f>
        <v>Managers, directors and senior officials</v>
      </c>
      <c r="J52" s="11">
        <f t="array" ref="J52:J60">MMULT(aggregation!$B$13:$AA$21,B123:B148)</f>
        <v>2.8947822748830623</v>
      </c>
      <c r="K52" s="11">
        <f t="array" ref="K52:K60">MMULT(aggregation!$B$13:$AA$21,C123:C148)</f>
        <v>3.0753513859895172</v>
      </c>
      <c r="L52" s="11">
        <f t="array" ref="L52:L60">MMULT(aggregation!$B$13:$AA$21,D123:D148)</f>
        <v>0.18056911110645479</v>
      </c>
      <c r="M52" s="11">
        <f t="array" ref="M52:M60">MMULT(aggregation!$B$13:$AA$21,E123:E148)</f>
        <v>1.6324371960104858</v>
      </c>
      <c r="N52" s="11">
        <f t="array" ref="N52:N60">MMULT(aggregation!$B$13:$AA$21,F123:F148)</f>
        <v>1.8130063071169404</v>
      </c>
      <c r="P52" s="10" t="str">
        <f>name!D20</f>
        <v>54 Textiles, printing and other skilled trades</v>
      </c>
      <c r="Q52" s="11">
        <v>3.7159296625716904</v>
      </c>
      <c r="R52" s="11">
        <v>3.8209398323813337</v>
      </c>
      <c r="S52" s="345">
        <f t="shared" si="28"/>
        <v>0.10501016980964328</v>
      </c>
      <c r="T52" s="345">
        <v>2.1682702326612282</v>
      </c>
      <c r="U52" s="345">
        <f t="shared" si="29"/>
        <v>2.2732804024708715</v>
      </c>
      <c r="V52" s="346">
        <f t="shared" si="30"/>
        <v>3.1117114972547322E-2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2.7265527997011613E-2</v>
      </c>
      <c r="C53" s="11">
        <v>6.6261065928520019E-2</v>
      </c>
      <c r="D53" s="11">
        <f t="shared" si="25"/>
        <v>3.8995537931508409E-2</v>
      </c>
      <c r="E53" s="11">
        <v>2.3752184608502216E-2</v>
      </c>
      <c r="F53" s="11">
        <f t="shared" si="26"/>
        <v>6.2747722540010625E-2</v>
      </c>
      <c r="G53" s="200">
        <f t="shared" si="27"/>
        <v>4.2654618696936764E-2</v>
      </c>
      <c r="I53" s="11" t="str">
        <f>I42</f>
        <v>Professional occupations</v>
      </c>
      <c r="J53" s="11">
        <v>5.827269481218412</v>
      </c>
      <c r="K53" s="11">
        <v>3.2552080333052982</v>
      </c>
      <c r="L53" s="11">
        <v>-2.5720614479131143</v>
      </c>
      <c r="M53" s="11">
        <v>1.5263614480574563</v>
      </c>
      <c r="N53" s="11">
        <v>-1.045699999855658</v>
      </c>
      <c r="P53" s="10" t="str">
        <f>name!D21</f>
        <v>61 Caring personal service occupations</v>
      </c>
      <c r="Q53" s="11">
        <v>34.072702883816262</v>
      </c>
      <c r="R53" s="11">
        <v>37.362968193369305</v>
      </c>
      <c r="S53" s="345">
        <f t="shared" si="28"/>
        <v>3.2902653095530425</v>
      </c>
      <c r="T53" s="345">
        <v>20.818983186505751</v>
      </c>
      <c r="U53" s="345">
        <f t="shared" si="29"/>
        <v>24.109248496058793</v>
      </c>
      <c r="V53" s="346">
        <f t="shared" si="30"/>
        <v>3.230175492743359E-2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1.8282430456529143E-2</v>
      </c>
      <c r="C54" s="11">
        <v>4.6798147462729624E-2</v>
      </c>
      <c r="D54" s="11">
        <f t="shared" ref="D54:D55" si="36">C54-B54</f>
        <v>2.8515717006200481E-2</v>
      </c>
      <c r="E54" s="11">
        <v>1.7670951451892136E-2</v>
      </c>
      <c r="F54" s="11">
        <f t="shared" ref="F54:F55" si="37">SUM(D54:E54)</f>
        <v>4.618666845809262E-2</v>
      </c>
      <c r="G54" s="200">
        <f t="shared" si="27"/>
        <v>4.6117308736460361E-2</v>
      </c>
      <c r="I54" s="11" t="str">
        <f>I43</f>
        <v>Associate professional occupations</v>
      </c>
      <c r="J54" s="11">
        <v>5.2941668273916243</v>
      </c>
      <c r="K54" s="11">
        <v>5.5077098693681847</v>
      </c>
      <c r="L54" s="11">
        <v>0.21354304197656115</v>
      </c>
      <c r="M54" s="11">
        <v>2.5807899715683762</v>
      </c>
      <c r="N54" s="11">
        <v>2.7943330135449371</v>
      </c>
      <c r="P54" s="10" t="str">
        <f>name!D22</f>
        <v>62 Leisure, travel and related personal service occupations</v>
      </c>
      <c r="Q54" s="11">
        <v>7.2406689657163836</v>
      </c>
      <c r="R54" s="11">
        <v>6.5781520883945959</v>
      </c>
      <c r="S54" s="345">
        <f t="shared" si="28"/>
        <v>-0.66251687732178777</v>
      </c>
      <c r="T54" s="345">
        <v>3.6567032355688851</v>
      </c>
      <c r="U54" s="345">
        <f t="shared" si="29"/>
        <v>2.9941863582470973</v>
      </c>
      <c r="V54" s="346">
        <f t="shared" si="30"/>
        <v>2.7628655587738971E-2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1.3567447518596193E-3</v>
      </c>
      <c r="C55" s="11">
        <v>3.2454330296673331E-3</v>
      </c>
      <c r="D55" s="11">
        <f t="shared" si="36"/>
        <v>1.8886882778077138E-3</v>
      </c>
      <c r="E55" s="11">
        <v>1.2469652522617114E-3</v>
      </c>
      <c r="F55" s="11">
        <f t="shared" si="37"/>
        <v>3.1356535300694254E-3</v>
      </c>
      <c r="G55" s="200">
        <f t="shared" si="27"/>
        <v>4.4414671776743075E-2</v>
      </c>
      <c r="I55" s="11" t="str">
        <f>I44</f>
        <v>Administrative and secretarial occupations</v>
      </c>
      <c r="J55" s="11">
        <v>4.3886679460735101</v>
      </c>
      <c r="K55" s="11">
        <v>5.7703961822736876</v>
      </c>
      <c r="L55" s="11">
        <v>1.381728236200177</v>
      </c>
      <c r="M55" s="11">
        <v>3.0918784311111001</v>
      </c>
      <c r="N55" s="11">
        <v>4.4736066673112775</v>
      </c>
      <c r="P55" s="10" t="str">
        <f>name!D23</f>
        <v>63 Community and civil enforcement occupations</v>
      </c>
      <c r="Q55" s="11">
        <v>0.11360196263088654</v>
      </c>
      <c r="R55" s="11">
        <v>0.15533858150841023</v>
      </c>
      <c r="S55" s="345">
        <f t="shared" si="28"/>
        <v>4.1736618877523696E-2</v>
      </c>
      <c r="T55" s="345">
        <v>9.8248140279103113E-2</v>
      </c>
      <c r="U55" s="345">
        <f t="shared" si="29"/>
        <v>0.13998475915662681</v>
      </c>
      <c r="V55" s="346">
        <f t="shared" si="30"/>
        <v>4.2420290693816032E-2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5.8346550750627599E-2</v>
      </c>
      <c r="C56" s="11">
        <v>0.11209749808718164</v>
      </c>
      <c r="D56" s="11">
        <f t="shared" si="25"/>
        <v>5.3750947336554042E-2</v>
      </c>
      <c r="E56" s="11">
        <v>3.7264996779622056E-2</v>
      </c>
      <c r="F56" s="11">
        <f t="shared" si="26"/>
        <v>9.1015944116176098E-2</v>
      </c>
      <c r="G56" s="200">
        <f t="shared" si="27"/>
        <v>3.3474290756559721E-2</v>
      </c>
      <c r="I56" s="11" t="str">
        <f t="shared" ref="I56:I60" si="38">I45</f>
        <v>Skilled trades occupations</v>
      </c>
      <c r="J56" s="11">
        <v>1.363944766682982</v>
      </c>
      <c r="K56" s="11">
        <v>1.9035137643969078</v>
      </c>
      <c r="L56" s="11">
        <v>0.53956899771392575</v>
      </c>
      <c r="M56" s="11">
        <v>0.89167028340923438</v>
      </c>
      <c r="N56" s="11">
        <v>1.4312392811231602</v>
      </c>
      <c r="P56" s="10" t="str">
        <f>name!D24</f>
        <v>71 Sales occupations</v>
      </c>
      <c r="Q56" s="11">
        <v>17.540878277578802</v>
      </c>
      <c r="R56" s="11">
        <v>16.167167553572082</v>
      </c>
      <c r="S56" s="345">
        <f t="shared" si="28"/>
        <v>-1.3737107240067203</v>
      </c>
      <c r="T56" s="345">
        <v>9.2784913415006791</v>
      </c>
      <c r="U56" s="345">
        <f t="shared" si="29"/>
        <v>7.9047806174939588</v>
      </c>
      <c r="V56" s="346">
        <f t="shared" si="30"/>
        <v>2.8710443250159035E-2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3.4145346043574373E-2</v>
      </c>
      <c r="C57" s="11">
        <v>0.10318268080943838</v>
      </c>
      <c r="D57" s="11">
        <f t="shared" si="25"/>
        <v>6.9037334765864003E-2</v>
      </c>
      <c r="E57" s="11">
        <v>2.9056089917035424E-2</v>
      </c>
      <c r="F57" s="11">
        <f t="shared" si="26"/>
        <v>9.809342468289943E-2</v>
      </c>
      <c r="G57" s="200">
        <f t="shared" si="27"/>
        <v>4.1900776796288675E-2</v>
      </c>
      <c r="I57" s="11" t="str">
        <f t="shared" si="38"/>
        <v>Caring, leisure and other service occupations</v>
      </c>
      <c r="J57" s="11">
        <v>4.8216023192835884</v>
      </c>
      <c r="K57" s="11">
        <v>5.3471881173648361</v>
      </c>
      <c r="L57" s="11">
        <v>0.52558579808124806</v>
      </c>
      <c r="M57" s="11">
        <v>2.9673790147491954</v>
      </c>
      <c r="N57" s="11">
        <v>3.4929648128304436</v>
      </c>
      <c r="P57" s="10" t="str">
        <f>name!D25</f>
        <v>72 Customer service occupations</v>
      </c>
      <c r="Q57" s="11">
        <v>5.6232483989771938</v>
      </c>
      <c r="R57" s="11">
        <v>6.4563875490782623</v>
      </c>
      <c r="S57" s="345">
        <f t="shared" si="28"/>
        <v>0.83313915010106854</v>
      </c>
      <c r="T57" s="345">
        <v>3.2575988793598318</v>
      </c>
      <c r="U57" s="345">
        <f t="shared" si="29"/>
        <v>4.0907380294609004</v>
      </c>
      <c r="V57" s="346">
        <f t="shared" si="30"/>
        <v>3.0934663290624664E-2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3.1005813753225111E-2</v>
      </c>
      <c r="C58" s="11">
        <v>0.10631302689317282</v>
      </c>
      <c r="D58" s="11">
        <f t="shared" ref="D58:D59" si="39">C58-B58</f>
        <v>7.5307213139947704E-2</v>
      </c>
      <c r="E58" s="11">
        <v>3.5156847623746365E-2</v>
      </c>
      <c r="F58" s="11">
        <f t="shared" ref="F58:F59" si="40">SUM(D58:E58)</f>
        <v>0.11046406076369407</v>
      </c>
      <c r="G58" s="200">
        <f t="shared" si="27"/>
        <v>5.1827825130968064E-2</v>
      </c>
      <c r="I58" s="11" t="str">
        <f t="shared" si="38"/>
        <v>Sales and customer service occupations</v>
      </c>
      <c r="J58" s="11">
        <v>1.8160708987378651</v>
      </c>
      <c r="K58" s="11">
        <v>2.5667757305187746</v>
      </c>
      <c r="L58" s="11">
        <v>0.75070483178090941</v>
      </c>
      <c r="M58" s="11">
        <v>1.1494007562858113</v>
      </c>
      <c r="N58" s="11">
        <v>1.9001055880667208</v>
      </c>
      <c r="P58" s="10" t="str">
        <f>name!D26</f>
        <v>81 Process, plant and machine operatives</v>
      </c>
      <c r="Q58" s="11">
        <v>4.1449716835584214</v>
      </c>
      <c r="R58" s="11">
        <v>4.9018008122866474</v>
      </c>
      <c r="S58" s="345">
        <f t="shared" si="28"/>
        <v>0.75682912872822605</v>
      </c>
      <c r="T58" s="345">
        <v>2.466045501548793</v>
      </c>
      <c r="U58" s="345">
        <f t="shared" si="29"/>
        <v>3.222874630277019</v>
      </c>
      <c r="V58" s="346">
        <f t="shared" si="30"/>
        <v>3.1612148561045439E-2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5.5049441009514942E-2</v>
      </c>
      <c r="C59" s="11">
        <v>0.17503900306704998</v>
      </c>
      <c r="D59" s="11">
        <f t="shared" si="39"/>
        <v>0.11998956205753503</v>
      </c>
      <c r="E59" s="11">
        <v>6.8304579433454859E-2</v>
      </c>
      <c r="F59" s="11">
        <f t="shared" si="40"/>
        <v>0.18829414149098989</v>
      </c>
      <c r="G59" s="200">
        <f t="shared" si="27"/>
        <v>5.5261336410013628E-2</v>
      </c>
      <c r="I59" s="11" t="str">
        <f t="shared" si="38"/>
        <v>Process, plant and machine operatives</v>
      </c>
      <c r="J59" s="11">
        <v>0.82416623918985377</v>
      </c>
      <c r="K59" s="11">
        <v>1.39977465510182</v>
      </c>
      <c r="L59" s="11">
        <v>0.5756084159119661</v>
      </c>
      <c r="M59" s="11">
        <v>0.65629872713508597</v>
      </c>
      <c r="N59" s="11">
        <v>1.2319071430470521</v>
      </c>
      <c r="P59" s="10" t="str">
        <f>name!D27</f>
        <v>82 Transport and mobile machine drivers and operatives</v>
      </c>
      <c r="Q59" s="11">
        <v>1.0825698331182187</v>
      </c>
      <c r="R59" s="11">
        <v>1.7432151539582801</v>
      </c>
      <c r="S59" s="345">
        <f t="shared" si="28"/>
        <v>0.66064532084006133</v>
      </c>
      <c r="T59" s="345">
        <v>0.99661428608846747</v>
      </c>
      <c r="U59" s="345">
        <f t="shared" si="29"/>
        <v>1.6572596069285288</v>
      </c>
      <c r="V59" s="346">
        <f t="shared" si="30"/>
        <v>4.4469594795953915E-2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3.1413178702554553E-4</v>
      </c>
      <c r="C60" s="11">
        <v>4.7730555622295693E-3</v>
      </c>
      <c r="D60" s="11">
        <f t="shared" si="25"/>
        <v>4.4589237752040234E-3</v>
      </c>
      <c r="E60" s="11">
        <v>1.7565662783003114E-3</v>
      </c>
      <c r="F60" s="11">
        <f t="shared" si="26"/>
        <v>6.2154900535043352E-3</v>
      </c>
      <c r="G60" s="200">
        <f t="shared" si="27"/>
        <v>0.13396676504059668</v>
      </c>
      <c r="I60" s="11" t="str">
        <f t="shared" si="38"/>
        <v>Elementary occupations</v>
      </c>
      <c r="J60" s="11">
        <v>1.7346436757893799</v>
      </c>
      <c r="K60" s="11">
        <v>3.113076534969903</v>
      </c>
      <c r="L60" s="11">
        <v>1.3784328591805233</v>
      </c>
      <c r="M60" s="11">
        <v>1.5630988922863518</v>
      </c>
      <c r="N60" s="11">
        <v>2.9415317514668748</v>
      </c>
      <c r="P60" s="10" t="str">
        <f>name!D28</f>
        <v>91 Elementary trades and related occupations</v>
      </c>
      <c r="Q60" s="11">
        <v>2.1115766489012415</v>
      </c>
      <c r="R60" s="11">
        <v>7.6807328550511338</v>
      </c>
      <c r="S60" s="345">
        <f t="shared" si="28"/>
        <v>5.5691562061498923</v>
      </c>
      <c r="T60" s="345">
        <v>4.3033813486096912</v>
      </c>
      <c r="U60" s="345">
        <f t="shared" si="29"/>
        <v>9.8725375547595835</v>
      </c>
      <c r="V60" s="346">
        <f t="shared" si="30"/>
        <v>7.6892777958936342E-2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3.4130688060009365E-2</v>
      </c>
      <c r="C61" s="11">
        <v>7.2266102528209045E-2</v>
      </c>
      <c r="D61" s="11">
        <f t="shared" ref="D61" si="41">C61-B61</f>
        <v>3.813541446819968E-2</v>
      </c>
      <c r="E61" s="11">
        <v>2.7252655137605108E-2</v>
      </c>
      <c r="F61" s="11">
        <f t="shared" ref="F61" si="42">SUM(D61:E61)</f>
        <v>6.5388069605804788E-2</v>
      </c>
      <c r="G61" s="200">
        <f t="shared" ref="G61" si="43">IF(B61&gt;0,(1+(E61/B61))^(1/($C$6-$B$6))-1,0)</f>
        <v>3.9905079713820957E-2</v>
      </c>
      <c r="P61" s="10" t="str">
        <f>name!D29</f>
        <v>92 Elementary administration and service occupations</v>
      </c>
      <c r="Q61" s="11">
        <v>21.854391833855548</v>
      </c>
      <c r="R61" s="11">
        <v>15.950765343454195</v>
      </c>
      <c r="S61" s="345">
        <f t="shared" ref="S61" si="44">R61-Q61</f>
        <v>-5.9036264904013525</v>
      </c>
      <c r="T61" s="345">
        <v>10.378711491796658</v>
      </c>
      <c r="U61" s="345">
        <f t="shared" ref="U61" si="45">SUM(S61:T61)</f>
        <v>4.4750850013953052</v>
      </c>
      <c r="V61" s="346">
        <f t="shared" ref="V61" si="46">IF(Q61&gt;0,(1+(T61/Q61))^(1/($C$6-$B$6))-1,0)</f>
        <v>2.6244619090088461E-2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7.1553850043642067</v>
      </c>
      <c r="C62" s="11">
        <f t="shared" ref="C62:F62" si="47">SUM(C36:C61)</f>
        <v>13.718088767781936</v>
      </c>
      <c r="D62" s="11">
        <f t="shared" si="47"/>
        <v>6.5627037634177299</v>
      </c>
      <c r="E62" s="11">
        <f t="shared" si="47"/>
        <v>4.8604382504275598</v>
      </c>
      <c r="F62" s="11">
        <f t="shared" si="47"/>
        <v>11.423142013845293</v>
      </c>
      <c r="G62" s="200">
        <f t="shared" si="27"/>
        <v>3.5161318307334932E-2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239.67123869496194</v>
      </c>
      <c r="R62" s="11">
        <f>SUM(R36:R61)</f>
        <v>260.25991812595993</v>
      </c>
      <c r="S62" s="345">
        <f>R62-Q62</f>
        <v>20.588679430997985</v>
      </c>
      <c r="T62" s="11">
        <f>SUM(T36:T61)</f>
        <v>143.32113220705406</v>
      </c>
      <c r="U62" s="345">
        <f>SUM(S62:T62)</f>
        <v>163.90981163805205</v>
      </c>
      <c r="V62" s="346">
        <f t="shared" si="30"/>
        <v>3.1743195935474811E-2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3.8008405554335463</v>
      </c>
      <c r="K63" s="11">
        <f t="array" ref="K63:K71">MMULT(aggregation!$B$13:$AA$21,C152:C177)</f>
        <v>3.870338863519406</v>
      </c>
      <c r="L63" s="11">
        <f t="array" ref="L63:L71">MMULT(aggregation!$B$13:$AA$21,D152:D177)</f>
        <v>6.9498308085859772E-2</v>
      </c>
      <c r="M63" s="11">
        <f t="array" ref="M63:M71">MMULT(aggregation!$B$13:$AA$21,E152:E177)</f>
        <v>2.0416366174796696</v>
      </c>
      <c r="N63" s="11">
        <f t="array" ref="N63:N71">MMULT(aggregation!$B$13:$AA$21,F152:F177)</f>
        <v>2.1111349255655298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5.5405388318229392</v>
      </c>
      <c r="K64" s="11">
        <v>6.0114553848709704</v>
      </c>
      <c r="L64" s="11">
        <v>0.47091655304803065</v>
      </c>
      <c r="M64" s="11">
        <v>2.4247172632722953</v>
      </c>
      <c r="N64" s="11">
        <v>2.8956338163203257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4.0899205064939403</v>
      </c>
      <c r="C65" s="11">
        <v>7.0271451709736947</v>
      </c>
      <c r="D65" s="11">
        <f>C65-B65</f>
        <v>2.9372246644797544</v>
      </c>
      <c r="E65" s="11">
        <v>2.7451246406029779</v>
      </c>
      <c r="F65" s="11">
        <f>SUM(D65:E65)</f>
        <v>5.6823493050827327</v>
      </c>
      <c r="G65" s="200">
        <f>IF(B65&gt;0,(1+(E65/B65))^(1/($C$6-$B$6))-1,0)</f>
        <v>3.4828627909538001E-2</v>
      </c>
      <c r="I65" s="11" t="str">
        <f>I54</f>
        <v>Associate professional occupations</v>
      </c>
      <c r="J65" s="11">
        <v>4.3308112655087507</v>
      </c>
      <c r="K65" s="11">
        <v>4.7420591435626269</v>
      </c>
      <c r="L65" s="11">
        <v>0.4112478780538758</v>
      </c>
      <c r="M65" s="11">
        <v>2.0790986254980464</v>
      </c>
      <c r="N65" s="11">
        <v>2.4903465035519221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1.4239995790768711</v>
      </c>
      <c r="C66" s="11">
        <v>3.1576263641427471</v>
      </c>
      <c r="D66" s="11">
        <f t="shared" ref="D66:D89" si="50">C66-B66</f>
        <v>1.733626785065876</v>
      </c>
      <c r="E66" s="11">
        <v>1.2872085362957597</v>
      </c>
      <c r="F66" s="11">
        <f t="shared" ref="F66:F89" si="51">SUM(D66:E66)</f>
        <v>3.0208353213616359</v>
      </c>
      <c r="G66" s="200">
        <f t="shared" ref="G66:G89" si="52">IF(B66&gt;0,(1+(E66/B66))^(1/($C$6-$B$6))-1,0)</f>
        <v>4.3863069260093202E-2</v>
      </c>
      <c r="I66" s="11" t="str">
        <f>I55</f>
        <v>Administrative and secretarial occupations</v>
      </c>
      <c r="J66" s="11">
        <v>3.986419473049041</v>
      </c>
      <c r="K66" s="11">
        <v>4.9160693227205927</v>
      </c>
      <c r="L66" s="11">
        <v>0.92964984967155218</v>
      </c>
      <c r="M66" s="11">
        <v>2.4849852848996035</v>
      </c>
      <c r="N66" s="11">
        <v>3.4146351345711556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5.1475995763760958</v>
      </c>
      <c r="C67" s="11">
        <v>11.651818809226056</v>
      </c>
      <c r="D67" s="11">
        <f t="shared" si="50"/>
        <v>6.5042192328499597</v>
      </c>
      <c r="E67" s="11">
        <v>3.3469372882627093</v>
      </c>
      <c r="F67" s="11">
        <f t="shared" si="51"/>
        <v>9.851156521112669</v>
      </c>
      <c r="G67" s="200">
        <f t="shared" si="52"/>
        <v>3.3956648006131518E-2</v>
      </c>
      <c r="I67" s="11" t="str">
        <f t="shared" ref="I67:I71" si="53">I56</f>
        <v>Skilled trades occupations</v>
      </c>
      <c r="J67" s="11">
        <v>3.2054385457938568</v>
      </c>
      <c r="K67" s="11">
        <v>3.9622741484008386</v>
      </c>
      <c r="L67" s="11">
        <v>0.75683560260698157</v>
      </c>
      <c r="M67" s="11">
        <v>1.7380611784358806</v>
      </c>
      <c r="N67" s="11">
        <v>2.4948967810428622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5.0932260852261466</v>
      </c>
      <c r="C68" s="11">
        <v>8.5911283516195116</v>
      </c>
      <c r="D68" s="11">
        <f t="shared" si="50"/>
        <v>3.497902266393365</v>
      </c>
      <c r="E68" s="11">
        <v>3.3798315364096538</v>
      </c>
      <c r="F68" s="11">
        <f t="shared" si="51"/>
        <v>6.8777338028030188</v>
      </c>
      <c r="G68" s="200">
        <f t="shared" si="52"/>
        <v>3.4514257334221199E-2</v>
      </c>
      <c r="I68" s="11" t="str">
        <f t="shared" si="53"/>
        <v>Caring, leisure and other service occupations</v>
      </c>
      <c r="J68" s="11">
        <v>3.065691310694556</v>
      </c>
      <c r="K68" s="11">
        <v>3.7111028874230048</v>
      </c>
      <c r="L68" s="11">
        <v>0.64541157672844862</v>
      </c>
      <c r="M68" s="11">
        <v>2.0176241329032498</v>
      </c>
      <c r="N68" s="11">
        <v>2.6630357096316986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10.443316669754774</v>
      </c>
      <c r="C69" s="11">
        <v>14.422101471001749</v>
      </c>
      <c r="D69" s="11">
        <f t="shared" ref="D69" si="54">C69-B69</f>
        <v>3.9787848012469755</v>
      </c>
      <c r="E69" s="11">
        <v>6.3328542919769593</v>
      </c>
      <c r="F69" s="11">
        <f t="shared" ref="F69" si="55">SUM(D69:E69)</f>
        <v>10.311639093223935</v>
      </c>
      <c r="G69" s="200">
        <f t="shared" si="52"/>
        <v>3.2104392618510946E-2</v>
      </c>
      <c r="I69" s="11" t="str">
        <f t="shared" si="53"/>
        <v>Sales and customer service occupations</v>
      </c>
      <c r="J69" s="11">
        <v>1.8563363384823774</v>
      </c>
      <c r="K69" s="11">
        <v>2.4873882282378954</v>
      </c>
      <c r="L69" s="11">
        <v>0.63105188975551763</v>
      </c>
      <c r="M69" s="11">
        <v>1.0071419513637467</v>
      </c>
      <c r="N69" s="11">
        <v>1.6381938411192645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6.2816686283183021</v>
      </c>
      <c r="C70" s="11">
        <v>10.876108065019503</v>
      </c>
      <c r="D70" s="11">
        <f t="shared" si="50"/>
        <v>4.5944394367012009</v>
      </c>
      <c r="E70" s="11">
        <v>4.0810654579996148</v>
      </c>
      <c r="F70" s="11">
        <f t="shared" si="51"/>
        <v>8.6755048947008149</v>
      </c>
      <c r="G70" s="200">
        <f t="shared" si="52"/>
        <v>3.3935123245801169E-2</v>
      </c>
      <c r="I70" s="11" t="str">
        <f t="shared" si="53"/>
        <v>Process, plant and machine operatives</v>
      </c>
      <c r="J70" s="11">
        <v>1.4734528484809606</v>
      </c>
      <c r="K70" s="11">
        <v>2.3043452815308307</v>
      </c>
      <c r="L70" s="11">
        <v>0.83089243304987004</v>
      </c>
      <c r="M70" s="11">
        <v>1.1024703688470032</v>
      </c>
      <c r="N70" s="11">
        <v>1.9333628018968732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0.99734063997885947</v>
      </c>
      <c r="C71" s="11">
        <v>1.6334884240426335</v>
      </c>
      <c r="D71" s="11">
        <f t="shared" si="50"/>
        <v>0.63614778406377404</v>
      </c>
      <c r="E71" s="11">
        <v>0.52714966403512742</v>
      </c>
      <c r="F71" s="11">
        <f t="shared" si="51"/>
        <v>1.1632974480989016</v>
      </c>
      <c r="G71" s="200">
        <f t="shared" si="52"/>
        <v>2.869211280868833E-2</v>
      </c>
      <c r="I71" s="11" t="str">
        <f t="shared" si="53"/>
        <v>Elementary occupations</v>
      </c>
      <c r="J71" s="11">
        <v>1.706828212359742</v>
      </c>
      <c r="K71" s="11">
        <v>3.0860931142590395</v>
      </c>
      <c r="L71" s="11">
        <v>1.3792649018992975</v>
      </c>
      <c r="M71" s="11">
        <v>1.5448636853492979</v>
      </c>
      <c r="N71" s="11">
        <v>2.9241285872485951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1.2096732358282267</v>
      </c>
      <c r="C72" s="11">
        <v>4.7284308888858249</v>
      </c>
      <c r="D72" s="11">
        <f t="shared" si="50"/>
        <v>3.5187576530575981</v>
      </c>
      <c r="E72" s="11">
        <v>1.675066043627101</v>
      </c>
      <c r="F72" s="11">
        <f t="shared" si="51"/>
        <v>5.1938236966846993</v>
      </c>
      <c r="G72" s="200">
        <f t="shared" si="52"/>
        <v>5.9650302416647039E-2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0.29377922887365315</v>
      </c>
      <c r="C73" s="11">
        <v>0.53479443258568893</v>
      </c>
      <c r="D73" s="11">
        <f t="shared" si="50"/>
        <v>0.24101520371203577</v>
      </c>
      <c r="E73" s="11">
        <v>0.12377006637517228</v>
      </c>
      <c r="F73" s="11">
        <f t="shared" si="51"/>
        <v>0.36478527008720807</v>
      </c>
      <c r="G73" s="200">
        <f t="shared" si="52"/>
        <v>2.3715104638577511E-2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1.6248566099729806</v>
      </c>
      <c r="C74" s="11">
        <v>2.3570000147019448</v>
      </c>
      <c r="D74" s="11">
        <f t="shared" ref="D74:D75" si="56">C74-B74</f>
        <v>0.73214340472896411</v>
      </c>
      <c r="E74" s="11">
        <v>0.93880860506476804</v>
      </c>
      <c r="F74" s="11">
        <f t="shared" ref="F74:F75" si="57">SUM(D74:E74)</f>
        <v>1.6709520097937323</v>
      </c>
      <c r="G74" s="200">
        <f t="shared" si="52"/>
        <v>3.0868061872601382E-2</v>
      </c>
      <c r="I74" s="11" t="str">
        <f>I63</f>
        <v>Managers, directors and senior officials</v>
      </c>
      <c r="J74" s="11">
        <f t="array" ref="J74:J82">MMULT(aggregation!$B$13:$AA$21,B181:B206)</f>
        <v>9.4973093999007414</v>
      </c>
      <c r="K74" s="11">
        <f t="array" ref="K74:K82">MMULT(aggregation!$B$13:$AA$21,C181:C206)</f>
        <v>9.5252509360329025</v>
      </c>
      <c r="L74" s="11">
        <f t="array" ref="L74:L82">MMULT(aggregation!$B$13:$AA$21,D181:D206)</f>
        <v>2.794153613216066E-2</v>
      </c>
      <c r="M74" s="11">
        <f t="array" ref="M74:M82">MMULT(aggregation!$B$13:$AA$21,E181:E206)</f>
        <v>4.1070565894762234</v>
      </c>
      <c r="N74" s="11">
        <f t="array" ref="N74:N82">MMULT(aggregation!$B$13:$AA$21,F181:F206)</f>
        <v>4.1349981256083845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3.6580465882126507</v>
      </c>
      <c r="C75" s="11">
        <v>6.8066658587477189</v>
      </c>
      <c r="D75" s="11">
        <f t="shared" si="56"/>
        <v>3.1486192705350682</v>
      </c>
      <c r="E75" s="11">
        <v>2.4741968420375642</v>
      </c>
      <c r="F75" s="11">
        <f t="shared" si="57"/>
        <v>5.6228161125726324</v>
      </c>
      <c r="G75" s="200">
        <f t="shared" si="52"/>
        <v>3.5042088919583714E-2</v>
      </c>
      <c r="I75" s="11" t="str">
        <f>I64</f>
        <v>Professional occupations</v>
      </c>
      <c r="J75" s="11">
        <v>12.657705183136972</v>
      </c>
      <c r="K75" s="11">
        <v>14.52007992464535</v>
      </c>
      <c r="L75" s="11">
        <v>1.8623747415083778</v>
      </c>
      <c r="M75" s="11">
        <v>5.6136936492861533</v>
      </c>
      <c r="N75" s="11">
        <v>7.4760683907945324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3.1358411769068231</v>
      </c>
      <c r="C76" s="11">
        <v>6.499770675276916</v>
      </c>
      <c r="D76" s="11">
        <f t="shared" si="50"/>
        <v>3.3639294983700929</v>
      </c>
      <c r="E76" s="11">
        <v>2.4828536347441115</v>
      </c>
      <c r="F76" s="11">
        <f t="shared" si="51"/>
        <v>5.8467831331142044</v>
      </c>
      <c r="G76" s="200">
        <f t="shared" si="52"/>
        <v>3.9645853203294834E-2</v>
      </c>
      <c r="I76" s="11" t="str">
        <f>I65</f>
        <v>Associate professional occupations</v>
      </c>
      <c r="J76" s="11">
        <v>12.097139321508656</v>
      </c>
      <c r="K76" s="11">
        <v>12.978909356412169</v>
      </c>
      <c r="L76" s="11">
        <v>0.88177003490351291</v>
      </c>
      <c r="M76" s="11">
        <v>5.5544994558905838</v>
      </c>
      <c r="N76" s="11">
        <v>6.4362694907940963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0.5038471439938863</v>
      </c>
      <c r="C77" s="11">
        <v>0.59571828715159392</v>
      </c>
      <c r="D77" s="11">
        <f t="shared" si="50"/>
        <v>9.1871143157707613E-2</v>
      </c>
      <c r="E77" s="11">
        <v>0.33523531092598963</v>
      </c>
      <c r="F77" s="11">
        <f t="shared" si="51"/>
        <v>0.42710645408369724</v>
      </c>
      <c r="G77" s="200">
        <f t="shared" si="52"/>
        <v>3.4587092693748822E-2</v>
      </c>
      <c r="I77" s="11" t="str">
        <f>I66</f>
        <v>Administrative and secretarial occupations</v>
      </c>
      <c r="J77" s="11">
        <v>12.337278662002117</v>
      </c>
      <c r="K77" s="11">
        <v>10.80825978955561</v>
      </c>
      <c r="L77" s="11">
        <v>-1.5290188724465068</v>
      </c>
      <c r="M77" s="11">
        <v>5.5784290794224463</v>
      </c>
      <c r="N77" s="11">
        <v>4.0494102069759395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8.3083004636368141E-2</v>
      </c>
      <c r="C78" s="11">
        <v>0.14072634654659788</v>
      </c>
      <c r="D78" s="11">
        <f t="shared" si="50"/>
        <v>5.764334191022974E-2</v>
      </c>
      <c r="E78" s="11">
        <v>5.5357964073494206E-2</v>
      </c>
      <c r="F78" s="11">
        <f t="shared" si="51"/>
        <v>0.11300130598372395</v>
      </c>
      <c r="G78" s="200">
        <f t="shared" si="52"/>
        <v>3.462625664138641E-2</v>
      </c>
      <c r="I78" s="11" t="str">
        <f t="shared" ref="I78:I82" si="58">I67</f>
        <v>Skilled trades occupations</v>
      </c>
      <c r="J78" s="11">
        <v>18.928373718359218</v>
      </c>
      <c r="K78" s="11">
        <v>18.489857199050213</v>
      </c>
      <c r="L78" s="11">
        <v>-0.43851651930900504</v>
      </c>
      <c r="M78" s="11">
        <v>7.1222627078710108</v>
      </c>
      <c r="N78" s="11">
        <v>6.6837461885620071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0.37578481435693389</v>
      </c>
      <c r="C79" s="11">
        <v>0.99153822146302839</v>
      </c>
      <c r="D79" s="11">
        <f t="shared" si="50"/>
        <v>0.6157534071060945</v>
      </c>
      <c r="E79" s="11">
        <v>0.31676213763926131</v>
      </c>
      <c r="F79" s="11">
        <f t="shared" si="51"/>
        <v>0.93251554474535581</v>
      </c>
      <c r="G79" s="200">
        <f t="shared" si="52"/>
        <v>4.1599268941274969E-2</v>
      </c>
      <c r="I79" s="11" t="str">
        <f t="shared" si="58"/>
        <v>Caring, leisure and other service occupations</v>
      </c>
      <c r="J79" s="11">
        <v>16.29158570484141</v>
      </c>
      <c r="K79" s="11">
        <v>17.78485713807498</v>
      </c>
      <c r="L79" s="11">
        <v>1.493271433233573</v>
      </c>
      <c r="M79" s="11">
        <v>9.3344851273262943</v>
      </c>
      <c r="N79" s="11">
        <v>10.827756560559866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0.15086544936470464</v>
      </c>
      <c r="C80" s="11">
        <v>0.2965769019888802</v>
      </c>
      <c r="D80" s="11">
        <f t="shared" ref="D80" si="59">C80-B80</f>
        <v>0.14571145262417556</v>
      </c>
      <c r="E80" s="11">
        <v>0.10270732464896346</v>
      </c>
      <c r="F80" s="11">
        <f t="shared" ref="F80" si="60">SUM(D80:E80)</f>
        <v>0.24841877727313902</v>
      </c>
      <c r="G80" s="200">
        <f t="shared" si="52"/>
        <v>3.5223658839525607E-2</v>
      </c>
      <c r="I80" s="11" t="str">
        <f t="shared" si="58"/>
        <v>Sales and customer service occupations</v>
      </c>
      <c r="J80" s="11">
        <v>10.250373981930979</v>
      </c>
      <c r="K80" s="11">
        <v>11.394598876779249</v>
      </c>
      <c r="L80" s="11">
        <v>1.1442248948482692</v>
      </c>
      <c r="M80" s="11">
        <v>4.7479026118854062</v>
      </c>
      <c r="N80" s="11">
        <v>5.8921275067336749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0.30739943142231607</v>
      </c>
      <c r="C81" s="11">
        <v>0.68159805132989848</v>
      </c>
      <c r="D81" s="11">
        <f t="shared" si="50"/>
        <v>0.37419861990758241</v>
      </c>
      <c r="E81" s="11">
        <v>0.25161781625000529</v>
      </c>
      <c r="F81" s="11">
        <f t="shared" si="51"/>
        <v>0.62581643615758775</v>
      </c>
      <c r="G81" s="200">
        <f t="shared" si="52"/>
        <v>4.0674252762068042E-2</v>
      </c>
      <c r="I81" s="11" t="str">
        <f t="shared" si="58"/>
        <v>Process, plant and machine operatives</v>
      </c>
      <c r="J81" s="11">
        <v>9.0052540645072021</v>
      </c>
      <c r="K81" s="11">
        <v>12.680953796311295</v>
      </c>
      <c r="L81" s="11">
        <v>3.6756997318040927</v>
      </c>
      <c r="M81" s="11">
        <v>5.0722196516093936</v>
      </c>
      <c r="N81" s="11">
        <v>8.7479193834134854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1.6087056493767389</v>
      </c>
      <c r="C82" s="11">
        <v>4.3905736994378168</v>
      </c>
      <c r="D82" s="11">
        <f t="shared" si="50"/>
        <v>2.7818680500610782</v>
      </c>
      <c r="E82" s="11">
        <v>1.6080416516622207</v>
      </c>
      <c r="F82" s="11">
        <f t="shared" si="51"/>
        <v>4.3899097017232993</v>
      </c>
      <c r="G82" s="200">
        <f t="shared" si="52"/>
        <v>4.7279712314339362E-2</v>
      </c>
      <c r="I82" s="11" t="str">
        <f t="shared" si="58"/>
        <v>Elementary occupations</v>
      </c>
      <c r="J82" s="11">
        <v>8.6152287627320963</v>
      </c>
      <c r="K82" s="11">
        <v>9.4153565551195726</v>
      </c>
      <c r="L82" s="11">
        <v>0.80012779238747811</v>
      </c>
      <c r="M82" s="11">
        <v>4.2927031435344851</v>
      </c>
      <c r="N82" s="11">
        <v>5.0928309359219632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0.26226315817754015</v>
      </c>
      <c r="C83" s="11">
        <v>0.54505451807265892</v>
      </c>
      <c r="D83" s="11">
        <f t="shared" ref="D83:D84" si="61">C83-B83</f>
        <v>0.28279135989511878</v>
      </c>
      <c r="E83" s="11">
        <v>0.19908655310616258</v>
      </c>
      <c r="F83" s="11">
        <f t="shared" ref="F83:F84" si="62">SUM(D83:E83)</f>
        <v>0.48187791300128135</v>
      </c>
      <c r="G83" s="200">
        <f t="shared" si="52"/>
        <v>3.8371750608996225E-2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1.8267117390847066E-2</v>
      </c>
      <c r="C84" s="11">
        <v>3.2279806174025344E-2</v>
      </c>
      <c r="D84" s="11">
        <f t="shared" si="61"/>
        <v>1.4012688783178278E-2</v>
      </c>
      <c r="E84" s="11">
        <v>1.2235034165751998E-2</v>
      </c>
      <c r="F84" s="11">
        <f t="shared" si="62"/>
        <v>2.6247722948930276E-2</v>
      </c>
      <c r="G84" s="200">
        <f t="shared" si="52"/>
        <v>3.4770479257312914E-2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1.0254554183304745</v>
      </c>
      <c r="C85" s="11">
        <v>2.520144241443897</v>
      </c>
      <c r="D85" s="11">
        <f t="shared" si="50"/>
        <v>1.4946888231134225</v>
      </c>
      <c r="E85" s="11">
        <v>0.77800747183095598</v>
      </c>
      <c r="F85" s="11">
        <f t="shared" si="51"/>
        <v>2.2726962949443785</v>
      </c>
      <c r="G85" s="200">
        <f t="shared" si="52"/>
        <v>3.8355406217962074E-2</v>
      </c>
      <c r="I85" s="11" t="str">
        <f>I74</f>
        <v>Managers, directors and senior officials</v>
      </c>
      <c r="J85" s="11">
        <f t="array" ref="J85:J93">MMULT(aggregation!$B$13:$AA$21,B210:B235)</f>
        <v>8.3317651078315595</v>
      </c>
      <c r="K85" s="11">
        <f t="array" ref="K85:K93">MMULT(aggregation!$B$13:$AA$21,C210:C235)</f>
        <v>7.2333314337117383</v>
      </c>
      <c r="L85" s="11">
        <f t="array" ref="L85:L93">MMULT(aggregation!$B$13:$AA$21,D210:D235)</f>
        <v>-1.0984336741198204</v>
      </c>
      <c r="M85" s="11">
        <f t="array" ref="M85:M93">MMULT(aggregation!$B$13:$AA$21,E210:E235)</f>
        <v>4.0141359147331723</v>
      </c>
      <c r="N85" s="11">
        <f t="array" ref="N85:N93">MMULT(aggregation!$B$13:$AA$21,F210:F235)</f>
        <v>2.9157022406133519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0.3621247015124166</v>
      </c>
      <c r="C86" s="11">
        <v>0.92471533426284047</v>
      </c>
      <c r="D86" s="11">
        <f t="shared" si="50"/>
        <v>0.56259063275042387</v>
      </c>
      <c r="E86" s="11">
        <v>0.29040041329914235</v>
      </c>
      <c r="F86" s="11">
        <f t="shared" si="51"/>
        <v>0.85299104604956622</v>
      </c>
      <c r="G86" s="200">
        <f t="shared" si="52"/>
        <v>4.0038154796266712E-2</v>
      </c>
      <c r="I86" s="11" t="str">
        <f>I75</f>
        <v>Professional occupations</v>
      </c>
      <c r="J86" s="11">
        <v>8.7077953527828544</v>
      </c>
      <c r="K86" s="11">
        <v>8.1202297631319897</v>
      </c>
      <c r="L86" s="11">
        <v>-0.58756558965086469</v>
      </c>
      <c r="M86" s="11">
        <v>3.7450972344181759</v>
      </c>
      <c r="N86" s="11">
        <v>3.1575316447673112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0.2313235177548571</v>
      </c>
      <c r="C87" s="11">
        <v>0.73305058250127586</v>
      </c>
      <c r="D87" s="11">
        <f t="shared" ref="D87:D88" si="63">C87-B87</f>
        <v>0.5017270647464187</v>
      </c>
      <c r="E87" s="11">
        <v>0.22700569293124923</v>
      </c>
      <c r="F87" s="11">
        <f t="shared" ref="F87:F88" si="64">SUM(D87:E87)</f>
        <v>0.72873275767766788</v>
      </c>
      <c r="G87" s="200">
        <f t="shared" si="52"/>
        <v>4.6639650264199028E-2</v>
      </c>
      <c r="I87" s="11" t="str">
        <f>I76</f>
        <v>Associate professional occupations</v>
      </c>
      <c r="J87" s="11">
        <v>9.3378048221268166</v>
      </c>
      <c r="K87" s="11">
        <v>8.4932863890442203</v>
      </c>
      <c r="L87" s="11">
        <v>-0.84451843308259689</v>
      </c>
      <c r="M87" s="11">
        <v>3.9712327994699557</v>
      </c>
      <c r="N87" s="11">
        <v>3.1267143663873584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0.29942045463958306</v>
      </c>
      <c r="C88" s="11">
        <v>0.86144322026045195</v>
      </c>
      <c r="D88" s="11">
        <f t="shared" si="63"/>
        <v>0.56202276562086895</v>
      </c>
      <c r="E88" s="11">
        <v>0.33770289937736842</v>
      </c>
      <c r="F88" s="11">
        <f t="shared" si="64"/>
        <v>0.89972566499823736</v>
      </c>
      <c r="G88" s="200">
        <f t="shared" si="52"/>
        <v>5.1629605668305434E-2</v>
      </c>
      <c r="I88" s="11" t="str">
        <f>I77</f>
        <v>Administrative and secretarial occupations</v>
      </c>
      <c r="J88" s="11">
        <v>13.996905634764223</v>
      </c>
      <c r="K88" s="11">
        <v>10.095478888473906</v>
      </c>
      <c r="L88" s="11">
        <v>-3.9014267462903174</v>
      </c>
      <c r="M88" s="11">
        <v>5.8068550906002327</v>
      </c>
      <c r="N88" s="11">
        <v>1.9054283443099151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9.4207393206460002E-2</v>
      </c>
      <c r="C89" s="11">
        <v>0.63806797763202672</v>
      </c>
      <c r="D89" s="11">
        <f t="shared" si="50"/>
        <v>0.54386058442556673</v>
      </c>
      <c r="E89" s="11">
        <v>0.21880953508015277</v>
      </c>
      <c r="F89" s="11">
        <f t="shared" si="51"/>
        <v>0.7626701195057195</v>
      </c>
      <c r="G89" s="200">
        <f t="shared" si="52"/>
        <v>8.3341855250337105E-2</v>
      </c>
      <c r="I89" s="11" t="str">
        <f t="shared" ref="I89:I93" si="65">I78</f>
        <v>Skilled trades occupations</v>
      </c>
      <c r="J89" s="11">
        <v>15.339403221785673</v>
      </c>
      <c r="K89" s="11">
        <v>14.924805411104995</v>
      </c>
      <c r="L89" s="11">
        <v>-0.4145978106806778</v>
      </c>
      <c r="M89" s="11">
        <v>6.781945741042489</v>
      </c>
      <c r="N89" s="11">
        <v>6.3673479303618112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0.89818721265309376</v>
      </c>
      <c r="C90" s="11">
        <v>2.3252921187220994</v>
      </c>
      <c r="D90" s="11">
        <f t="shared" ref="D90" si="66">C90-B90</f>
        <v>1.4271049060690055</v>
      </c>
      <c r="E90" s="11">
        <v>0.83474869848366806</v>
      </c>
      <c r="F90" s="11">
        <f t="shared" ref="F90" si="67">SUM(D90:E90)</f>
        <v>2.2618536045526736</v>
      </c>
      <c r="G90" s="200">
        <f t="shared" ref="G90:G91" si="68">IF(B90&gt;0,(1+(E90/B90))^(1/($C$6-$B$6))-1,0)</f>
        <v>4.4786876736859105E-2</v>
      </c>
      <c r="I90" s="11" t="str">
        <f t="shared" si="65"/>
        <v>Caring, leisure and other service occupations</v>
      </c>
      <c r="J90" s="11">
        <v>12.398307213134725</v>
      </c>
      <c r="K90" s="11">
        <v>10.077600745783499</v>
      </c>
      <c r="L90" s="11">
        <v>-2.3207064673512279</v>
      </c>
      <c r="M90" s="11">
        <v>5.9701314453988052</v>
      </c>
      <c r="N90" s="11">
        <v>3.6494249780475769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49.620202991835534</v>
      </c>
      <c r="C91" s="11">
        <f t="shared" ref="C91:F91" si="69">SUM(C65:C90)</f>
        <v>93.962857833211132</v>
      </c>
      <c r="D91" s="11">
        <f t="shared" si="69"/>
        <v>44.342654841375527</v>
      </c>
      <c r="E91" s="11">
        <f t="shared" si="69"/>
        <v>34.962585110905898</v>
      </c>
      <c r="F91" s="11">
        <f t="shared" si="69"/>
        <v>79.30523995228144</v>
      </c>
      <c r="G91" s="200">
        <f t="shared" si="68"/>
        <v>3.6195171003545301E-2</v>
      </c>
      <c r="I91" s="11" t="str">
        <f t="shared" si="65"/>
        <v>Sales and customer service occupations</v>
      </c>
      <c r="J91" s="11">
        <v>9.92986380402054</v>
      </c>
      <c r="K91" s="11">
        <v>9.2677557420351775</v>
      </c>
      <c r="L91" s="11">
        <v>-0.66210806198536343</v>
      </c>
      <c r="M91" s="11">
        <v>4.8149909155730617</v>
      </c>
      <c r="N91" s="11">
        <v>4.1528828535876983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13.10644162634436</v>
      </c>
      <c r="K92" s="11">
        <v>16.228295508949088</v>
      </c>
      <c r="L92" s="11">
        <v>3.1218538826047304</v>
      </c>
      <c r="M92" s="11">
        <v>8.0480830384213196</v>
      </c>
      <c r="N92" s="11">
        <v>11.16993692102605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14.827558678983083</v>
      </c>
      <c r="K93" s="11">
        <v>16.834879640516188</v>
      </c>
      <c r="L93" s="11">
        <v>2.0073209615331069</v>
      </c>
      <c r="M93" s="11">
        <v>8.1473822051576228</v>
      </c>
      <c r="N93" s="11">
        <v>10.15470316669073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9.7540197718423833</v>
      </c>
      <c r="C94" s="11">
        <v>10.524821037548953</v>
      </c>
      <c r="D94" s="11">
        <f>C94-B94</f>
        <v>0.77080126570657015</v>
      </c>
      <c r="E94" s="11">
        <v>5.6139294151713726</v>
      </c>
      <c r="F94" s="11">
        <f>SUM(D94:E94)</f>
        <v>6.3847306808779427</v>
      </c>
      <c r="G94" s="200">
        <f>IF(B94&gt;0,(1+(E94/B94))^(1/($C$6-$B$6))-1,0)</f>
        <v>3.077090695806417E-2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3.1761908144477631</v>
      </c>
      <c r="C95" s="11">
        <v>4.3489317932658871</v>
      </c>
      <c r="D95" s="11">
        <f t="shared" ref="D95:D118" si="72">C95-B95</f>
        <v>1.172740978818124</v>
      </c>
      <c r="E95" s="11">
        <v>2.4600264392878746</v>
      </c>
      <c r="F95" s="11">
        <f t="shared" ref="F95:F118" si="73">SUM(D95:E95)</f>
        <v>3.6327674181059986</v>
      </c>
      <c r="G95" s="200">
        <f t="shared" ref="G95:G120" si="74">IF(B95&gt;0,(1+(E95/B95))^(1/($C$6-$B$6))-1,0)</f>
        <v>3.8975745683248242E-2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9.6120603117653634</v>
      </c>
      <c r="C96" s="11">
        <v>12.123118586603816</v>
      </c>
      <c r="D96" s="11">
        <f t="shared" si="72"/>
        <v>2.5110582748384527</v>
      </c>
      <c r="E96" s="11">
        <v>4.4923887537712508</v>
      </c>
      <c r="F96" s="11">
        <f t="shared" si="73"/>
        <v>7.0034470286097035</v>
      </c>
      <c r="G96" s="200">
        <f t="shared" si="74"/>
        <v>2.5894360986262743E-2</v>
      </c>
      <c r="I96" s="11" t="str">
        <f>I85</f>
        <v>Managers, directors and senior officials</v>
      </c>
      <c r="J96" s="11">
        <f t="array" ref="J96:J104">MMULT(aggregation!$B$13:$AA$21,B239:B264)</f>
        <v>5.8751119137675225</v>
      </c>
      <c r="K96" s="11">
        <f t="array" ref="K96:K104">MMULT(aggregation!$B$13:$AA$21,C239:C264)</f>
        <v>3.4408741339779949</v>
      </c>
      <c r="L96" s="11">
        <f t="array" ref="L96:L104">MMULT(aggregation!$B$13:$AA$21,D239:D264)</f>
        <v>-2.4342377797895276</v>
      </c>
      <c r="M96" s="11">
        <f t="array" ref="M96:M104">MMULT(aggregation!$B$13:$AA$21,E239:E264)</f>
        <v>2.0566656976806272</v>
      </c>
      <c r="N96" s="11">
        <f t="array" ref="N96:N104">MMULT(aggregation!$B$13:$AA$21,F239:F264)</f>
        <v>-0.37757208210890036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9.5823268394294487</v>
      </c>
      <c r="C97" s="11">
        <v>9.6412417032083511</v>
      </c>
      <c r="D97" s="11">
        <f t="shared" si="72"/>
        <v>5.8914863778902316E-2</v>
      </c>
      <c r="E97" s="11">
        <v>5.5329357644849821</v>
      </c>
      <c r="F97" s="11">
        <f t="shared" si="73"/>
        <v>5.5918506282638845</v>
      </c>
      <c r="G97" s="200">
        <f t="shared" si="74"/>
        <v>3.0851991926030609E-2</v>
      </c>
      <c r="I97" s="11" t="str">
        <f>I86</f>
        <v>Professional occupations</v>
      </c>
      <c r="J97" s="11">
        <v>5.0728291535827692</v>
      </c>
      <c r="K97" s="11">
        <v>2.9503674463100724</v>
      </c>
      <c r="L97" s="11">
        <v>-2.1224617072726968</v>
      </c>
      <c r="M97" s="11">
        <v>1.5252997436964855</v>
      </c>
      <c r="N97" s="11">
        <v>-0.5971619635762111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5.2214681479153588</v>
      </c>
      <c r="C98" s="11">
        <v>2.8183954893795313</v>
      </c>
      <c r="D98" s="11">
        <f t="shared" ref="D98" si="75">C98-B98</f>
        <v>-2.4030726585358275</v>
      </c>
      <c r="E98" s="11">
        <v>2.0168278246948641</v>
      </c>
      <c r="F98" s="11">
        <f t="shared" ref="F98" si="76">SUM(D98:E98)</f>
        <v>-0.38624483384096342</v>
      </c>
      <c r="G98" s="200">
        <f t="shared" si="74"/>
        <v>2.2012592639252038E-2</v>
      </c>
      <c r="I98" s="11" t="str">
        <f>I87</f>
        <v>Associate professional occupations</v>
      </c>
      <c r="J98" s="11">
        <v>5.5549792275169079</v>
      </c>
      <c r="K98" s="11">
        <v>2.9390320139006523</v>
      </c>
      <c r="L98" s="11">
        <v>-2.6159472136162556</v>
      </c>
      <c r="M98" s="11">
        <v>1.5290329953995512</v>
      </c>
      <c r="N98" s="11">
        <v>-1.0869142182167046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10.906773058821242</v>
      </c>
      <c r="C99" s="11">
        <v>11.967304129744832</v>
      </c>
      <c r="D99" s="11">
        <f t="shared" si="72"/>
        <v>1.0605310709235898</v>
      </c>
      <c r="E99" s="11">
        <v>5.9230931698778342</v>
      </c>
      <c r="F99" s="11">
        <f t="shared" si="73"/>
        <v>6.983624240801424</v>
      </c>
      <c r="G99" s="200">
        <f t="shared" si="74"/>
        <v>2.9340259368028088E-2</v>
      </c>
      <c r="I99" s="11" t="str">
        <f>I88</f>
        <v>Administrative and secretarial occupations</v>
      </c>
      <c r="J99" s="11">
        <v>7.1070952162602001</v>
      </c>
      <c r="K99" s="11">
        <v>1.7634997676197248</v>
      </c>
      <c r="L99" s="11">
        <v>-5.3435954486404755</v>
      </c>
      <c r="M99" s="11">
        <v>1.6895403816532453</v>
      </c>
      <c r="N99" s="11">
        <v>-3.6540550669872305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2.2832096581678218</v>
      </c>
      <c r="C100" s="11">
        <v>2.492434275882828</v>
      </c>
      <c r="D100" s="11">
        <f t="shared" si="72"/>
        <v>0.20922461771500611</v>
      </c>
      <c r="E100" s="11">
        <v>1.0226875652586347</v>
      </c>
      <c r="F100" s="11">
        <f t="shared" si="73"/>
        <v>1.2319121829736408</v>
      </c>
      <c r="G100" s="200">
        <f t="shared" si="74"/>
        <v>2.4981995987625849E-2</v>
      </c>
      <c r="I100" s="11" t="str">
        <f t="shared" ref="I100:I104" si="77">I89</f>
        <v>Skilled trades occupations</v>
      </c>
      <c r="J100" s="11">
        <v>8.6075914772160864</v>
      </c>
      <c r="K100" s="11">
        <v>5.073744007372115</v>
      </c>
      <c r="L100" s="11">
        <v>-3.5338474698439715</v>
      </c>
      <c r="M100" s="11">
        <v>2.6387347126609031</v>
      </c>
      <c r="N100" s="11">
        <v>-0.89511275718306849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3.3698756250067863</v>
      </c>
      <c r="C101" s="11">
        <v>7.3711772711860704</v>
      </c>
      <c r="D101" s="11">
        <f t="shared" si="72"/>
        <v>4.0013016461792841</v>
      </c>
      <c r="E101" s="11">
        <v>3.9542426857008017</v>
      </c>
      <c r="F101" s="11">
        <f t="shared" si="73"/>
        <v>7.9555443318800858</v>
      </c>
      <c r="G101" s="200">
        <f t="shared" si="74"/>
        <v>5.3115727274050784E-2</v>
      </c>
      <c r="I101" s="11" t="str">
        <f t="shared" si="77"/>
        <v>Caring, leisure and other service occupations</v>
      </c>
      <c r="J101" s="11">
        <v>3.0919396480225969</v>
      </c>
      <c r="K101" s="11">
        <v>1.6427320162607186</v>
      </c>
      <c r="L101" s="11">
        <v>-1.4492076317618781</v>
      </c>
      <c r="M101" s="11">
        <v>0.86029446714080815</v>
      </c>
      <c r="N101" s="11">
        <v>-0.58891316462106991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1.3026243582131076</v>
      </c>
      <c r="C102" s="11">
        <v>1.6409155058295599</v>
      </c>
      <c r="D102" s="11">
        <f t="shared" si="72"/>
        <v>0.33829114761645229</v>
      </c>
      <c r="E102" s="11">
        <v>0.56459087544642739</v>
      </c>
      <c r="F102" s="11">
        <f t="shared" si="73"/>
        <v>0.90288202306287968</v>
      </c>
      <c r="G102" s="200">
        <f t="shared" si="74"/>
        <v>2.4294904975575404E-2</v>
      </c>
      <c r="I102" s="11" t="str">
        <f t="shared" si="77"/>
        <v>Sales and customer service occupations</v>
      </c>
      <c r="J102" s="11">
        <v>6.0358300500126036</v>
      </c>
      <c r="K102" s="11">
        <v>2.6246690536255004</v>
      </c>
      <c r="L102" s="11">
        <v>-3.4111609963871032</v>
      </c>
      <c r="M102" s="11">
        <v>1.5656463921289503</v>
      </c>
      <c r="N102" s="11">
        <v>-1.8455146042581529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3.4410928712968119</v>
      </c>
      <c r="C103" s="11">
        <v>3.3397537867397404</v>
      </c>
      <c r="D103" s="11">
        <f t="shared" ref="D103:D104" si="78">C103-B103</f>
        <v>-0.10133908455707141</v>
      </c>
      <c r="E103" s="11">
        <v>1.5470124404847729</v>
      </c>
      <c r="F103" s="11">
        <f t="shared" ref="F103:F104" si="79">SUM(D103:E103)</f>
        <v>1.4456733559277015</v>
      </c>
      <c r="G103" s="200">
        <f t="shared" si="74"/>
        <v>2.5059987194206323E-2</v>
      </c>
      <c r="I103" s="11" t="str">
        <f t="shared" si="77"/>
        <v>Process, plant and machine operatives</v>
      </c>
      <c r="J103" s="11">
        <v>10.667953343755318</v>
      </c>
      <c r="K103" s="11">
        <v>6.344995767620512</v>
      </c>
      <c r="L103" s="11">
        <v>-4.322957576134808</v>
      </c>
      <c r="M103" s="11">
        <v>3.7578530362992635</v>
      </c>
      <c r="N103" s="11">
        <v>-0.5651045398355441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7.6127000983597979</v>
      </c>
      <c r="C104" s="11">
        <v>8.3252885658358924</v>
      </c>
      <c r="D104" s="11">
        <f t="shared" si="78"/>
        <v>0.7125884674760945</v>
      </c>
      <c r="E104" s="11">
        <v>4.0758637201364571</v>
      </c>
      <c r="F104" s="11">
        <f t="shared" si="79"/>
        <v>4.7884521876125516</v>
      </c>
      <c r="G104" s="200">
        <f t="shared" si="74"/>
        <v>2.8998706301396338E-2</v>
      </c>
      <c r="I104" s="11" t="str">
        <f t="shared" si="77"/>
        <v>Elementary occupations</v>
      </c>
      <c r="J104" s="11">
        <v>13.293572121498588</v>
      </c>
      <c r="K104" s="11">
        <v>9.4862260397915321</v>
      </c>
      <c r="L104" s="11">
        <v>-3.807346081707057</v>
      </c>
      <c r="M104" s="11">
        <v>5.0456701547614671</v>
      </c>
      <c r="N104" s="11">
        <v>1.2383240730544096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9.7752901237167595</v>
      </c>
      <c r="C105" s="11">
        <v>13.823400661610323</v>
      </c>
      <c r="D105" s="11">
        <f t="shared" si="72"/>
        <v>4.0481105378935638</v>
      </c>
      <c r="E105" s="11">
        <v>6.8171940566362927</v>
      </c>
      <c r="F105" s="11">
        <f t="shared" si="73"/>
        <v>10.865304594529857</v>
      </c>
      <c r="G105" s="200">
        <f t="shared" si="74"/>
        <v>3.5902267641486629E-2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1.4945020019690847</v>
      </c>
      <c r="C106" s="11">
        <v>2.3854587927166886</v>
      </c>
      <c r="D106" s="11">
        <f t="shared" si="72"/>
        <v>0.89095679074760392</v>
      </c>
      <c r="E106" s="11">
        <v>1.2592058993548929</v>
      </c>
      <c r="F106" s="11">
        <f t="shared" si="73"/>
        <v>2.1501626901024968</v>
      </c>
      <c r="G106" s="200">
        <f t="shared" si="74"/>
        <v>4.1585098412711963E-2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0.68937995730309143</v>
      </c>
      <c r="C107" s="11">
        <v>1.0534676552725717</v>
      </c>
      <c r="D107" s="11">
        <f t="shared" si="72"/>
        <v>0.36408769796948026</v>
      </c>
      <c r="E107" s="11">
        <v>0.57881387191429612</v>
      </c>
      <c r="F107" s="11">
        <f t="shared" si="73"/>
        <v>0.94290156988377638</v>
      </c>
      <c r="G107" s="200">
        <f t="shared" si="74"/>
        <v>4.1474079380134032E-2</v>
      </c>
      <c r="I107" s="11" t="str">
        <f>I96</f>
        <v>Managers, directors and senior officials</v>
      </c>
      <c r="J107" s="11">
        <f t="array" ref="J107:J115">MMULT(aggregation!$B$13:$AA$21,B268:B293)</f>
        <v>2.109358667876863</v>
      </c>
      <c r="K107" s="11">
        <f t="array" ref="K107:K115">MMULT(aggregation!$B$13:$AA$21,C268:C293)</f>
        <v>1.066186040417888</v>
      </c>
      <c r="L107" s="11">
        <f t="array" ref="L107:L115">MMULT(aggregation!$B$13:$AA$21,D268:D293)</f>
        <v>-1.0431726274589748</v>
      </c>
      <c r="M107" s="11">
        <f t="array" ref="M107:M115">MMULT(aggregation!$B$13:$AA$21,E268:E293)</f>
        <v>0.49332679205137564</v>
      </c>
      <c r="N107" s="11">
        <f t="array" ref="N107:N115">MMULT(aggregation!$B$13:$AA$21,F268:F293)</f>
        <v>-0.54984583540759924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1.0136407707307042</v>
      </c>
      <c r="C108" s="11">
        <v>1.495799430365498</v>
      </c>
      <c r="D108" s="11">
        <f t="shared" si="72"/>
        <v>0.48215865963479376</v>
      </c>
      <c r="E108" s="11">
        <v>0.62030226099539187</v>
      </c>
      <c r="F108" s="11">
        <f t="shared" si="73"/>
        <v>1.1024609206301856</v>
      </c>
      <c r="G108" s="200">
        <f t="shared" si="74"/>
        <v>3.2341824225721405E-2</v>
      </c>
      <c r="I108" s="11" t="str">
        <f>I97</f>
        <v>Professional occupations</v>
      </c>
      <c r="J108" s="11">
        <v>1.9788067179498781</v>
      </c>
      <c r="K108" s="11">
        <v>1.1992716418103671</v>
      </c>
      <c r="L108" s="11">
        <v>-0.77953507613951101</v>
      </c>
      <c r="M108" s="11">
        <v>0.52692415611360455</v>
      </c>
      <c r="N108" s="11">
        <v>-0.25261092002590646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0.50952621842533252</v>
      </c>
      <c r="C109" s="11">
        <v>0.65807440390538841</v>
      </c>
      <c r="D109" s="11">
        <f t="shared" ref="D109" si="80">C109-B109</f>
        <v>0.14854818548005588</v>
      </c>
      <c r="E109" s="11">
        <v>0.29996988524457685</v>
      </c>
      <c r="F109" s="11">
        <f t="shared" ref="F109" si="81">SUM(D109:E109)</f>
        <v>0.44851807072463273</v>
      </c>
      <c r="G109" s="200">
        <f t="shared" si="74"/>
        <v>3.1343213357582167E-2</v>
      </c>
      <c r="I109" s="11" t="str">
        <f>I98</f>
        <v>Associate professional occupations</v>
      </c>
      <c r="J109" s="11">
        <v>1.9554120199892111</v>
      </c>
      <c r="K109" s="11">
        <v>1.2341722970193412</v>
      </c>
      <c r="L109" s="11">
        <v>-0.72123972296987016</v>
      </c>
      <c r="M109" s="11">
        <v>0.48321418975957153</v>
      </c>
      <c r="N109" s="11">
        <v>-0.23802553321029873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0.68102322829425199</v>
      </c>
      <c r="C110" s="11">
        <v>1.0648691616937862</v>
      </c>
      <c r="D110" s="11">
        <f t="shared" si="72"/>
        <v>0.38384593339953421</v>
      </c>
      <c r="E110" s="11">
        <v>0.49753467644238614</v>
      </c>
      <c r="F110" s="11">
        <f t="shared" si="73"/>
        <v>0.88138060984192035</v>
      </c>
      <c r="G110" s="200">
        <f t="shared" si="74"/>
        <v>3.7240024283125672E-2</v>
      </c>
      <c r="I110" s="11" t="str">
        <f>I99</f>
        <v>Administrative and secretarial occupations</v>
      </c>
      <c r="J110" s="11">
        <v>2.9889398955796849</v>
      </c>
      <c r="K110" s="11">
        <v>1.5944502390562283</v>
      </c>
      <c r="L110" s="11">
        <v>-1.3944896565234566</v>
      </c>
      <c r="M110" s="11">
        <v>0.73580947985361234</v>
      </c>
      <c r="N110" s="11">
        <v>-0.65868017666984435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4.9907811453786586</v>
      </c>
      <c r="C111" s="11">
        <v>7.3128846656311506</v>
      </c>
      <c r="D111" s="11">
        <f>C111-B111</f>
        <v>2.322103520252492</v>
      </c>
      <c r="E111" s="11">
        <v>4.1335738169065799</v>
      </c>
      <c r="F111" s="11">
        <f>SUM(D111:E111)</f>
        <v>6.4556773371590719</v>
      </c>
      <c r="G111" s="200">
        <f t="shared" si="74"/>
        <v>4.1043578819745852E-2</v>
      </c>
      <c r="I111" s="11" t="str">
        <f t="shared" ref="I111:I115" si="82">I100</f>
        <v>Skilled trades occupations</v>
      </c>
      <c r="J111" s="11">
        <v>5.7803488925587292</v>
      </c>
      <c r="K111" s="11">
        <v>1.5149784693809161</v>
      </c>
      <c r="L111" s="11">
        <v>-4.2653704231778136</v>
      </c>
      <c r="M111" s="11">
        <v>0.97711354820670249</v>
      </c>
      <c r="N111" s="11">
        <v>-3.2882568749711107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1.1044313188912156</v>
      </c>
      <c r="C112" s="11">
        <v>1.7549010624694044</v>
      </c>
      <c r="D112" s="11">
        <f t="shared" ref="D112:D113" si="83">C112-B112</f>
        <v>0.65046974357818876</v>
      </c>
      <c r="E112" s="11">
        <v>0.8753005847739731</v>
      </c>
      <c r="F112" s="11">
        <f t="shared" ref="F112:F113" si="84">SUM(D112:E112)</f>
        <v>1.525770328352162</v>
      </c>
      <c r="G112" s="200">
        <f t="shared" si="74"/>
        <v>3.9675582888185623E-2</v>
      </c>
      <c r="I112" s="11" t="str">
        <f t="shared" si="82"/>
        <v>Caring, leisure and other service occupations</v>
      </c>
      <c r="J112" s="11">
        <v>1.4611688551414597</v>
      </c>
      <c r="K112" s="11">
        <v>0.59389032144304266</v>
      </c>
      <c r="L112" s="11">
        <v>-0.86727853369841701</v>
      </c>
      <c r="M112" s="11">
        <v>0.26496794719341904</v>
      </c>
      <c r="N112" s="11">
        <v>-0.60231058650499802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8.0569271673962384E-2</v>
      </c>
      <c r="C113" s="11">
        <v>0.10723334586039281</v>
      </c>
      <c r="D113" s="11">
        <f t="shared" si="83"/>
        <v>2.6664074186430423E-2</v>
      </c>
      <c r="E113" s="11">
        <v>6.0863478570812715E-2</v>
      </c>
      <c r="F113" s="11">
        <f t="shared" si="84"/>
        <v>8.7527552757243138E-2</v>
      </c>
      <c r="G113" s="200">
        <f t="shared" si="74"/>
        <v>3.8226325111299975E-2</v>
      </c>
      <c r="I113" s="11" t="str">
        <f t="shared" si="82"/>
        <v>Sales and customer service occupations</v>
      </c>
      <c r="J113" s="11">
        <v>3.6131432174911366</v>
      </c>
      <c r="K113" s="11">
        <v>1.344666163520996</v>
      </c>
      <c r="L113" s="11">
        <v>-2.2684770539701402</v>
      </c>
      <c r="M113" s="11">
        <v>0.59650463789201436</v>
      </c>
      <c r="N113" s="11">
        <v>-1.671972416078126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3.9687926740210115</v>
      </c>
      <c r="C114" s="11">
        <v>5.8604104265666184</v>
      </c>
      <c r="D114" s="11">
        <f t="shared" si="72"/>
        <v>1.8916177525456068</v>
      </c>
      <c r="E114" s="11">
        <v>2.5942614285197481</v>
      </c>
      <c r="F114" s="11">
        <f t="shared" si="73"/>
        <v>4.4858791810653553</v>
      </c>
      <c r="G114" s="200">
        <f t="shared" si="74"/>
        <v>3.410150804871126E-2</v>
      </c>
      <c r="I114" s="11" t="str">
        <f t="shared" si="82"/>
        <v>Process, plant and machine operatives</v>
      </c>
      <c r="J114" s="11">
        <v>6.7204122673955435</v>
      </c>
      <c r="K114" s="11">
        <v>1.3589239488389722</v>
      </c>
      <c r="L114" s="11">
        <v>-5.3614883185565718</v>
      </c>
      <c r="M114" s="11">
        <v>1.1185466107706938</v>
      </c>
      <c r="N114" s="11">
        <v>-4.242941707785878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1.543983894257162</v>
      </c>
      <c r="C115" s="11">
        <v>2.5011826034045623</v>
      </c>
      <c r="D115" s="11">
        <f t="shared" si="72"/>
        <v>0.95719870914740035</v>
      </c>
      <c r="E115" s="11">
        <v>1.0570812297039061</v>
      </c>
      <c r="F115" s="11">
        <f t="shared" si="73"/>
        <v>2.0142799388513062</v>
      </c>
      <c r="G115" s="200">
        <f t="shared" si="74"/>
        <v>3.5381889048440085E-2</v>
      </c>
      <c r="I115" s="11" t="str">
        <f t="shared" si="82"/>
        <v>Elementary occupations</v>
      </c>
      <c r="J115" s="11">
        <v>8.3654596263513916</v>
      </c>
      <c r="K115" s="11">
        <v>3.7633174643866281</v>
      </c>
      <c r="L115" s="11">
        <v>-4.602142161964764</v>
      </c>
      <c r="M115" s="11">
        <v>1.7783646034718545</v>
      </c>
      <c r="N115" s="11">
        <v>-2.8237775584929099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0.62253528466161312</v>
      </c>
      <c r="C116" s="11">
        <v>1.5831627644456223</v>
      </c>
      <c r="D116" s="11">
        <f t="shared" ref="D116:D117" si="85">C116-B116</f>
        <v>0.9606274797840092</v>
      </c>
      <c r="E116" s="11">
        <v>0.61404432948107834</v>
      </c>
      <c r="F116" s="11">
        <f t="shared" ref="F116:F117" si="86">SUM(D116:E116)</f>
        <v>1.5746718092650875</v>
      </c>
      <c r="G116" s="200">
        <f t="shared" si="74"/>
        <v>4.6816454956591036E-2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1.1075573009142334</v>
      </c>
      <c r="C117" s="11">
        <v>2.1991895971568223</v>
      </c>
      <c r="D117" s="11">
        <f t="shared" si="85"/>
        <v>1.0916322962425888</v>
      </c>
      <c r="E117" s="11">
        <v>1.0947740768884167</v>
      </c>
      <c r="F117" s="11">
        <f t="shared" si="86"/>
        <v>2.1864063731310055</v>
      </c>
      <c r="G117" s="200">
        <f t="shared" si="74"/>
        <v>4.6890111079738617E-2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0.31635798223689354</v>
      </c>
      <c r="C118" s="11">
        <v>1.5305368231781524</v>
      </c>
      <c r="D118" s="11">
        <f t="shared" si="72"/>
        <v>1.2141788409412588</v>
      </c>
      <c r="E118" s="11">
        <v>0.78612696029940365</v>
      </c>
      <c r="F118" s="11">
        <f t="shared" si="73"/>
        <v>2.0003058012406623</v>
      </c>
      <c r="G118" s="200">
        <f t="shared" si="74"/>
        <v>8.6791562374235687E-2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3.2229808925245464</v>
      </c>
      <c r="C119" s="11">
        <v>4.4521952846047137</v>
      </c>
      <c r="D119" s="11">
        <f t="shared" ref="D119" si="87">C119-B119</f>
        <v>1.2292143920801673</v>
      </c>
      <c r="E119" s="11">
        <v>2.4690217364155775</v>
      </c>
      <c r="F119" s="11">
        <f t="shared" ref="F119" si="88">SUM(D119:E119)</f>
        <v>3.6982361284957448</v>
      </c>
      <c r="G119" s="200">
        <f t="shared" si="74"/>
        <v>3.8645054152583347E-2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97.383693620264424</v>
      </c>
      <c r="C120" s="11">
        <f t="shared" ref="C120:F120" si="89">SUM(C94:C119)</f>
        <v>122.37614882410713</v>
      </c>
      <c r="D120" s="11">
        <f t="shared" si="89"/>
        <v>24.992455203842749</v>
      </c>
      <c r="E120" s="11">
        <f t="shared" si="89"/>
        <v>60.961666946462614</v>
      </c>
      <c r="F120" s="11">
        <f t="shared" si="89"/>
        <v>85.954122150305338</v>
      </c>
      <c r="G120" s="200">
        <f t="shared" si="74"/>
        <v>3.2938837322254777E-2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1.9551648077768797</v>
      </c>
      <c r="C123" s="11">
        <v>1.8997754367313637</v>
      </c>
      <c r="D123" s="11">
        <f>C123-B123</f>
        <v>-5.5389371045516E-2</v>
      </c>
      <c r="E123" s="11">
        <v>0.97407057490321347</v>
      </c>
      <c r="F123" s="11">
        <f>SUM(D123:E123)</f>
        <v>0.91868120385769747</v>
      </c>
      <c r="G123" s="200">
        <f>IF(B123&gt;0,(1+(E123/B123))^(1/($C$6-$B$6))-1,0)</f>
        <v>2.7317595628069791E-2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0.93961746710618266</v>
      </c>
      <c r="C124" s="11">
        <v>1.1755759492581535</v>
      </c>
      <c r="D124" s="11">
        <f t="shared" ref="D124:D139" si="92">C124-B124</f>
        <v>0.23595848215197079</v>
      </c>
      <c r="E124" s="11">
        <v>0.65836662110727229</v>
      </c>
      <c r="F124" s="11">
        <f t="shared" ref="F124:F131" si="93">SUM(D124:E124)</f>
        <v>0.89432510325924308</v>
      </c>
      <c r="G124" s="200">
        <f t="shared" ref="G124:G147" si="94">IF(B124&gt;0,(1+(E124/B124))^(1/($C$6-$B$6))-1,0)</f>
        <v>3.6035788813640668E-2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1.0074369632211995</v>
      </c>
      <c r="C125" s="11">
        <v>1.3083270074554867</v>
      </c>
      <c r="D125" s="11">
        <f t="shared" si="92"/>
        <v>0.30089004423428722</v>
      </c>
      <c r="E125" s="11">
        <v>0.45767639783271413</v>
      </c>
      <c r="F125" s="11">
        <f t="shared" si="93"/>
        <v>0.7585664420670013</v>
      </c>
      <c r="G125" s="200">
        <f t="shared" si="94"/>
        <v>2.5282527893106366E-2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3.2552797485158411</v>
      </c>
      <c r="C126" s="11">
        <v>0.64539665367645693</v>
      </c>
      <c r="D126" s="11">
        <f t="shared" si="92"/>
        <v>-2.6098830948393843</v>
      </c>
      <c r="E126" s="11">
        <v>0.58939327193994684</v>
      </c>
      <c r="F126" s="11">
        <f t="shared" si="93"/>
        <v>-2.0204898228994375</v>
      </c>
      <c r="G126" s="200">
        <f t="shared" si="94"/>
        <v>1.1155789737076427E-2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0.40436211348635598</v>
      </c>
      <c r="C127" s="11">
        <v>0.21709909168003713</v>
      </c>
      <c r="D127" s="11">
        <f t="shared" si="92"/>
        <v>-0.18726302180631885</v>
      </c>
      <c r="E127" s="11">
        <v>6.9163775364484162E-2</v>
      </c>
      <c r="F127" s="11">
        <f t="shared" si="93"/>
        <v>-0.11809924644183468</v>
      </c>
      <c r="G127" s="200">
        <f>IF(B127&gt;0,(1+(E127/B127))^(1/($C$6-$B$6))-1,0)</f>
        <v>1.0581983283728613E-2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1.1601906559950159</v>
      </c>
      <c r="C128" s="11">
        <v>1.0843852804933176</v>
      </c>
      <c r="D128" s="11">
        <f t="shared" si="92"/>
        <v>-7.5805375501698302E-2</v>
      </c>
      <c r="E128" s="11">
        <v>0.41012800292031121</v>
      </c>
      <c r="F128" s="11">
        <f t="shared" si="93"/>
        <v>0.33432262741861291</v>
      </c>
      <c r="G128" s="200">
        <f t="shared" si="94"/>
        <v>2.0384599335689035E-2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0.4454443681329564</v>
      </c>
      <c r="C129" s="11">
        <v>0.59248826792244846</v>
      </c>
      <c r="D129" s="11">
        <f t="shared" si="92"/>
        <v>0.14704389978949206</v>
      </c>
      <c r="E129" s="11">
        <v>0.23071379480002402</v>
      </c>
      <c r="F129" s="11">
        <f t="shared" si="93"/>
        <v>0.37775769458951608</v>
      </c>
      <c r="G129" s="200">
        <f t="shared" si="94"/>
        <v>2.8214336219363867E-2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1.7639895609140885</v>
      </c>
      <c r="C130" s="11">
        <v>1.2648964896252217</v>
      </c>
      <c r="D130" s="11">
        <f t="shared" si="92"/>
        <v>-0.49909307128886682</v>
      </c>
      <c r="E130" s="11">
        <v>0.77917063152291921</v>
      </c>
      <c r="F130" s="11">
        <f t="shared" si="93"/>
        <v>0.28007756023405239</v>
      </c>
      <c r="G130" s="200">
        <f t="shared" si="94"/>
        <v>2.4688464393457066E-2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0.36585184932663234</v>
      </c>
      <c r="C131" s="11">
        <v>0.48235821758925901</v>
      </c>
      <c r="D131" s="11">
        <f t="shared" si="92"/>
        <v>0.11650636826262667</v>
      </c>
      <c r="E131" s="11">
        <v>0.14335772383972134</v>
      </c>
      <c r="F131" s="11">
        <f t="shared" si="93"/>
        <v>0.25986409210234801</v>
      </c>
      <c r="G131" s="200">
        <f t="shared" si="94"/>
        <v>2.2286801306575788E-2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0.48187168055413426</v>
      </c>
      <c r="C132" s="11">
        <v>0.58074983914613865</v>
      </c>
      <c r="D132" s="11">
        <f t="shared" si="92"/>
        <v>9.8878158592004384E-2</v>
      </c>
      <c r="E132" s="11">
        <v>0.25070014479789104</v>
      </c>
      <c r="F132" s="11">
        <f t="shared" ref="F132:F133" si="95">SUM(D132:E132)</f>
        <v>0.34957830338989543</v>
      </c>
      <c r="G132" s="200">
        <f t="shared" si="94"/>
        <v>2.831914278385117E-2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2.2370093684638124</v>
      </c>
      <c r="C133" s="11">
        <v>2.5872170550851172</v>
      </c>
      <c r="D133" s="11">
        <f t="shared" si="92"/>
        <v>0.35020768662130486</v>
      </c>
      <c r="E133" s="11">
        <v>1.1768476766078204</v>
      </c>
      <c r="F133" s="11">
        <f t="shared" si="95"/>
        <v>1.5270553632291253</v>
      </c>
      <c r="G133" s="200">
        <f t="shared" si="94"/>
        <v>2.8581009785568545E-2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3.6731711216802632</v>
      </c>
      <c r="C134" s="11">
        <v>5.0381727285158613</v>
      </c>
      <c r="D134" s="11">
        <f t="shared" si="92"/>
        <v>1.3650016068355981</v>
      </c>
      <c r="E134" s="11">
        <v>2.637489910114212</v>
      </c>
      <c r="F134" s="11">
        <f t="shared" ref="F134:F137" si="96">SUM(D134:E134)</f>
        <v>4.0024915169498101</v>
      </c>
      <c r="G134" s="200">
        <f t="shared" si="94"/>
        <v>3.6737750765255983E-2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0.71549682439324713</v>
      </c>
      <c r="C135" s="11">
        <v>0.73222345375782616</v>
      </c>
      <c r="D135" s="11">
        <f t="shared" si="92"/>
        <v>1.6726629364579026E-2</v>
      </c>
      <c r="E135" s="11">
        <v>0.45438852099688809</v>
      </c>
      <c r="F135" s="11">
        <f t="shared" si="96"/>
        <v>0.47111515036146712</v>
      </c>
      <c r="G135" s="200">
        <f t="shared" si="94"/>
        <v>3.3322071753946414E-2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0.26143378670361539</v>
      </c>
      <c r="C136" s="11">
        <v>0.39553024609663656</v>
      </c>
      <c r="D136" s="11">
        <f t="shared" si="92"/>
        <v>0.13409645939302117</v>
      </c>
      <c r="E136" s="11">
        <v>0.22908666544132111</v>
      </c>
      <c r="F136" s="11">
        <f t="shared" si="96"/>
        <v>0.36318312483434229</v>
      </c>
      <c r="G136" s="200">
        <f t="shared" si="94"/>
        <v>4.2844833214676914E-2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0.42519241049938411</v>
      </c>
      <c r="C137" s="11">
        <v>0.59543622262271001</v>
      </c>
      <c r="D137" s="11">
        <f t="shared" si="92"/>
        <v>0.1702438121233259</v>
      </c>
      <c r="E137" s="11">
        <v>0.22109887226890934</v>
      </c>
      <c r="F137" s="11">
        <f t="shared" si="96"/>
        <v>0.39134268439223524</v>
      </c>
      <c r="G137" s="200">
        <f t="shared" si="94"/>
        <v>2.830714385937716E-2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0.3943419708726339</v>
      </c>
      <c r="C138" s="11">
        <v>0.53123290292025793</v>
      </c>
      <c r="D138" s="11">
        <f t="shared" si="92"/>
        <v>0.13689093204762404</v>
      </c>
      <c r="E138" s="11">
        <v>0.2511932963453759</v>
      </c>
      <c r="F138" s="11">
        <f t="shared" ref="F138" si="97">SUM(D138:E138)</f>
        <v>0.38808422839299994</v>
      </c>
      <c r="G138" s="200">
        <f t="shared" si="94"/>
        <v>3.340319059344532E-2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0.28297659860734869</v>
      </c>
      <c r="C139" s="11">
        <v>0.38131439275730339</v>
      </c>
      <c r="D139" s="11">
        <f t="shared" si="92"/>
        <v>9.8337794149954694E-2</v>
      </c>
      <c r="E139" s="11">
        <v>0.19029144935362793</v>
      </c>
      <c r="F139" s="11">
        <f t="shared" ref="F139" si="98">SUM(D139:E139)</f>
        <v>0.28862924350358266</v>
      </c>
      <c r="G139" s="200">
        <f t="shared" si="94"/>
        <v>3.488107298362042E-2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4.0676023119121885</v>
      </c>
      <c r="C140" s="11">
        <v>4.2932828766051028</v>
      </c>
      <c r="D140" s="11">
        <f>C140-B140</f>
        <v>0.22568056469291431</v>
      </c>
      <c r="E140" s="11">
        <v>2.4225650339723761</v>
      </c>
      <c r="F140" s="11">
        <f>SUM(D140:E140)</f>
        <v>2.6482455986652904</v>
      </c>
      <c r="G140" s="200">
        <f t="shared" si="94"/>
        <v>3.1639179322681565E-2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0.72964475491833958</v>
      </c>
      <c r="C141" s="11">
        <v>1.0275756449534832</v>
      </c>
      <c r="D141" s="11">
        <f t="shared" ref="D141:D147" si="99">C141-B141</f>
        <v>0.29793089003514361</v>
      </c>
      <c r="E141" s="11">
        <v>0.53145776821981539</v>
      </c>
      <c r="F141" s="11">
        <f t="shared" ref="F141:F142" si="100">SUM(D141:E141)</f>
        <v>0.829388658254959</v>
      </c>
      <c r="G141" s="200">
        <f t="shared" si="94"/>
        <v>3.7152444562352338E-2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2.4355252453060479E-2</v>
      </c>
      <c r="C142" s="11">
        <v>2.6329595806250577E-2</v>
      </c>
      <c r="D142" s="11">
        <f t="shared" si="99"/>
        <v>1.9743433531900986E-3</v>
      </c>
      <c r="E142" s="11">
        <v>1.3356212557003873E-2</v>
      </c>
      <c r="F142" s="11">
        <f t="shared" si="100"/>
        <v>1.5330555910193971E-2</v>
      </c>
      <c r="G142" s="200">
        <f t="shared" si="94"/>
        <v>2.9576729081727926E-2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1.3263076957015414</v>
      </c>
      <c r="C143" s="11">
        <v>1.7504611031555422</v>
      </c>
      <c r="D143" s="11">
        <f t="shared" si="99"/>
        <v>0.42415340745400076</v>
      </c>
      <c r="E143" s="11">
        <v>0.80505282743201056</v>
      </c>
      <c r="F143" s="11">
        <f t="shared" ref="F143:F144" si="101">SUM(D143:E143)</f>
        <v>1.2292062348860113</v>
      </c>
      <c r="G143" s="200">
        <f t="shared" si="94"/>
        <v>3.2129462219739446E-2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0.4897632030363237</v>
      </c>
      <c r="C144" s="11">
        <v>0.81631462736323235</v>
      </c>
      <c r="D144" s="11">
        <f t="shared" si="99"/>
        <v>0.32655142432690865</v>
      </c>
      <c r="E144" s="11">
        <v>0.34434792885380078</v>
      </c>
      <c r="F144" s="11">
        <f t="shared" si="101"/>
        <v>0.67089935318070948</v>
      </c>
      <c r="G144" s="200">
        <f t="shared" si="94"/>
        <v>3.6133823402959564E-2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0.28446621526168447</v>
      </c>
      <c r="C145" s="11">
        <v>0.49685067661697507</v>
      </c>
      <c r="D145" s="11">
        <f t="shared" si="99"/>
        <v>0.2123844613552906</v>
      </c>
      <c r="E145" s="11">
        <v>0.1892742086082099</v>
      </c>
      <c r="F145" s="11">
        <f t="shared" ref="F145:F146" si="102">SUM(D145:E145)</f>
        <v>0.40165866996350053</v>
      </c>
      <c r="G145" s="200">
        <f t="shared" si="94"/>
        <v>3.4587713761907946E-2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0.53970002392816929</v>
      </c>
      <c r="C146" s="11">
        <v>0.90292397848484485</v>
      </c>
      <c r="D146" s="11">
        <f t="shared" si="99"/>
        <v>0.36322395455667555</v>
      </c>
      <c r="E146" s="11">
        <v>0.4670245185268761</v>
      </c>
      <c r="F146" s="11">
        <f t="shared" si="102"/>
        <v>0.83024847308355165</v>
      </c>
      <c r="G146" s="200">
        <f t="shared" si="94"/>
        <v>4.2438752716223327E-2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0.21839825446987807</v>
      </c>
      <c r="C147" s="11">
        <v>0.92226690757229124</v>
      </c>
      <c r="D147" s="11">
        <f t="shared" si="99"/>
        <v>0.7038686531024132</v>
      </c>
      <c r="E147" s="11">
        <v>0.47777665224613353</v>
      </c>
      <c r="F147" s="11">
        <f t="shared" ref="F147" si="103">SUM(D147:E147)</f>
        <v>1.1816453053485467</v>
      </c>
      <c r="G147" s="200">
        <f t="shared" si="94"/>
        <v>8.035034134658714E-2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1.5162454213195018</v>
      </c>
      <c r="C148" s="11">
        <v>2.1908096273976119</v>
      </c>
      <c r="D148" s="11">
        <f t="shared" ref="D148" si="104">C148-B148</f>
        <v>0.67456420607811007</v>
      </c>
      <c r="E148" s="11">
        <v>1.0853222400402183</v>
      </c>
      <c r="F148" s="11">
        <f t="shared" ref="F148" si="105">SUM(D148:E148)</f>
        <v>1.7598864461183283</v>
      </c>
      <c r="G148" s="200">
        <f t="shared" ref="G148:G149" si="106">IF(B148&gt;0,(1+(E148/B148))^(1/($C$6-$B$6))-1,0)</f>
        <v>3.6647349297808551E-2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28.965314429250284</v>
      </c>
      <c r="C149" s="11">
        <f t="shared" ref="C149:F149" si="107">SUM(C123:C148)</f>
        <v>31.938994273288927</v>
      </c>
      <c r="D149" s="11">
        <f t="shared" si="107"/>
        <v>2.973679844038652</v>
      </c>
      <c r="E149" s="11">
        <f t="shared" si="107"/>
        <v>16.059314720613092</v>
      </c>
      <c r="F149" s="11">
        <f t="shared" si="107"/>
        <v>19.032994564651752</v>
      </c>
      <c r="G149" s="200">
        <f t="shared" si="106"/>
        <v>2.9844039656392596E-2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2.7741397402819366</v>
      </c>
      <c r="C152" s="11">
        <v>2.564219319739899</v>
      </c>
      <c r="D152" s="11">
        <f>C152-B152</f>
        <v>-0.20992042054203752</v>
      </c>
      <c r="E152" s="11">
        <v>1.3363941244737323</v>
      </c>
      <c r="F152" s="11">
        <f>SUM(D152:E152)</f>
        <v>1.1264737039316948</v>
      </c>
      <c r="G152" s="200">
        <f>IF(B152&gt;0,(1+(E152/B152))^(1/($C$6-$B$6))-1,0)</f>
        <v>2.6560760770200087E-2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1.0267008151516097</v>
      </c>
      <c r="C153" s="11">
        <v>1.306119543779507</v>
      </c>
      <c r="D153" s="11">
        <f t="shared" ref="D153:D168" si="110">C153-B153</f>
        <v>0.27941872862789729</v>
      </c>
      <c r="E153" s="11">
        <v>0.70524249300593755</v>
      </c>
      <c r="F153" s="11">
        <f t="shared" ref="F153:F160" si="111">SUM(D153:E153)</f>
        <v>0.98466122163383485</v>
      </c>
      <c r="G153" s="200">
        <f t="shared" ref="G153:G155" si="112">IF(B153&gt;0,(1+(E153/B153))^(1/($C$6-$B$6))-1,0)</f>
        <v>3.5474284057600336E-2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2.945184620248869</v>
      </c>
      <c r="C154" s="11">
        <v>3.2874343672491539</v>
      </c>
      <c r="D154" s="11">
        <f t="shared" si="110"/>
        <v>0.34224974700028499</v>
      </c>
      <c r="E154" s="11">
        <v>1.135471439945666</v>
      </c>
      <c r="F154" s="11">
        <f t="shared" si="111"/>
        <v>1.477721186945951</v>
      </c>
      <c r="G154" s="200">
        <f t="shared" si="112"/>
        <v>2.1977100187198451E-2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0.63074536757386224</v>
      </c>
      <c r="C155" s="11">
        <v>0.66670660719587616</v>
      </c>
      <c r="D155" s="11">
        <f t="shared" si="110"/>
        <v>3.5961239622013919E-2</v>
      </c>
      <c r="E155" s="11">
        <v>0.32864954814664199</v>
      </c>
      <c r="F155" s="11">
        <f t="shared" si="111"/>
        <v>0.36461078776865591</v>
      </c>
      <c r="G155" s="200">
        <f t="shared" si="112"/>
        <v>2.8354586878835297E-2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0.20037763478761716</v>
      </c>
      <c r="C156" s="11">
        <v>0.13081835745113041</v>
      </c>
      <c r="D156" s="11">
        <f t="shared" si="110"/>
        <v>-6.9559277336486758E-2</v>
      </c>
      <c r="E156" s="11">
        <v>7.4732753947620509E-2</v>
      </c>
      <c r="F156" s="11">
        <f t="shared" si="111"/>
        <v>5.173476611133751E-3</v>
      </c>
      <c r="G156" s="200">
        <f>IF(B156&gt;0,(1+(E156/B156))^(1/($C$6-$B$6))-1,0)</f>
        <v>2.1356090420382667E-2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1.7642312092125914</v>
      </c>
      <c r="C157" s="11">
        <v>1.9264960529748099</v>
      </c>
      <c r="D157" s="11">
        <f t="shared" si="110"/>
        <v>0.1622648437622185</v>
      </c>
      <c r="E157" s="11">
        <v>0.88586352123236656</v>
      </c>
      <c r="F157" s="11">
        <f t="shared" si="111"/>
        <v>1.0481283649945849</v>
      </c>
      <c r="G157" s="200">
        <f t="shared" ref="G157:G178" si="113">IF(B157&gt;0,(1+(E157/B157))^(1/($C$6-$B$6))-1,0)</f>
        <v>2.7496599384462028E-2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1.011884204433094</v>
      </c>
      <c r="C158" s="11">
        <v>0.87011088808429304</v>
      </c>
      <c r="D158" s="11">
        <f t="shared" si="110"/>
        <v>-0.14177331634880097</v>
      </c>
      <c r="E158" s="11">
        <v>0.33175087178956886</v>
      </c>
      <c r="F158" s="11">
        <f t="shared" si="111"/>
        <v>0.18997755544076789</v>
      </c>
      <c r="G158" s="200">
        <f t="shared" si="113"/>
        <v>1.9084120504504032E-2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0.47414773726959614</v>
      </c>
      <c r="C159" s="11">
        <v>0.81486388349832106</v>
      </c>
      <c r="D159" s="11">
        <f t="shared" si="110"/>
        <v>0.34071614622872493</v>
      </c>
      <c r="E159" s="11">
        <v>0.40894207872297739</v>
      </c>
      <c r="F159" s="11">
        <f t="shared" si="111"/>
        <v>0.74965822495170231</v>
      </c>
      <c r="G159" s="200">
        <f t="shared" si="113"/>
        <v>4.2332020692343653E-2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0.29245519300328021</v>
      </c>
      <c r="C160" s="11">
        <v>0.28595911980001715</v>
      </c>
      <c r="D160" s="11">
        <f t="shared" si="110"/>
        <v>-6.4960732032630641E-3</v>
      </c>
      <c r="E160" s="11">
        <v>9.6469399961705976E-2</v>
      </c>
      <c r="F160" s="11">
        <f t="shared" si="111"/>
        <v>8.9973326758442912E-2</v>
      </c>
      <c r="G160" s="200">
        <f t="shared" si="113"/>
        <v>1.9186677121516116E-2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0.55241234172021147</v>
      </c>
      <c r="C161" s="11">
        <v>0.49031301753236473</v>
      </c>
      <c r="D161" s="11">
        <f t="shared" si="110"/>
        <v>-6.2099324187846749E-2</v>
      </c>
      <c r="E161" s="11">
        <v>0.22686243679085341</v>
      </c>
      <c r="F161" s="11">
        <f t="shared" ref="F161:F162" si="114">SUM(D161:E161)</f>
        <v>0.16476311260300666</v>
      </c>
      <c r="G161" s="200">
        <f t="shared" si="113"/>
        <v>2.3203027552101796E-2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1.9999117890825691</v>
      </c>
      <c r="C162" s="11">
        <v>2.2808122346476307</v>
      </c>
      <c r="D162" s="11">
        <f t="shared" si="110"/>
        <v>0.28090044556506166</v>
      </c>
      <c r="E162" s="11">
        <v>1.0150738382329407</v>
      </c>
      <c r="F162" s="11">
        <f t="shared" si="114"/>
        <v>1.2959742837980024</v>
      </c>
      <c r="G162" s="200">
        <f t="shared" si="113"/>
        <v>2.774402447619484E-2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3.4367957061777812</v>
      </c>
      <c r="C163" s="11">
        <v>4.3559484384098663</v>
      </c>
      <c r="D163" s="11">
        <f t="shared" si="110"/>
        <v>0.91915273223208516</v>
      </c>
      <c r="E163" s="11">
        <v>2.1644578927944789</v>
      </c>
      <c r="F163" s="11">
        <f t="shared" ref="F163:F166" si="115">SUM(D163:E163)</f>
        <v>3.083610625026564</v>
      </c>
      <c r="G163" s="200">
        <f t="shared" si="113"/>
        <v>3.3099380830573732E-2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0.54962376687125969</v>
      </c>
      <c r="C164" s="11">
        <v>0.56012088431072671</v>
      </c>
      <c r="D164" s="11">
        <f t="shared" si="110"/>
        <v>1.0497117439467019E-2</v>
      </c>
      <c r="E164" s="11">
        <v>0.32052739210512482</v>
      </c>
      <c r="F164" s="11">
        <f t="shared" si="115"/>
        <v>0.33102450954459184</v>
      </c>
      <c r="G164" s="200">
        <f t="shared" si="113"/>
        <v>3.1102753416238471E-2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0.44648098042023387</v>
      </c>
      <c r="C165" s="11">
        <v>0.71254103503966293</v>
      </c>
      <c r="D165" s="11">
        <f t="shared" si="110"/>
        <v>0.26606005461942905</v>
      </c>
      <c r="E165" s="11">
        <v>0.35250491520447258</v>
      </c>
      <c r="F165" s="11">
        <f t="shared" si="115"/>
        <v>0.61856496982390163</v>
      </c>
      <c r="G165" s="200">
        <f t="shared" si="113"/>
        <v>3.9558841937102907E-2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1.8561766766167629</v>
      </c>
      <c r="C166" s="11">
        <v>2.1512535830842983</v>
      </c>
      <c r="D166" s="11">
        <f t="shared" si="110"/>
        <v>0.29507690646753537</v>
      </c>
      <c r="E166" s="11">
        <v>0.85947248505564666</v>
      </c>
      <c r="F166" s="11">
        <f t="shared" si="115"/>
        <v>1.1545493915231821</v>
      </c>
      <c r="G166" s="200">
        <f t="shared" si="113"/>
        <v>2.5691972887217362E-2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0.58906399271591814</v>
      </c>
      <c r="C167" s="11">
        <v>0.6881682978712127</v>
      </c>
      <c r="D167" s="11">
        <f t="shared" si="110"/>
        <v>9.9104305155294559E-2</v>
      </c>
      <c r="E167" s="11">
        <v>0.33055118855512783</v>
      </c>
      <c r="F167" s="11">
        <f t="shared" ref="F167" si="116">SUM(D167:E167)</f>
        <v>0.42965549371042239</v>
      </c>
      <c r="G167" s="200">
        <f t="shared" si="113"/>
        <v>3.0139982635934315E-2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0.31371689604094194</v>
      </c>
      <c r="C168" s="11">
        <v>0.41031123240566453</v>
      </c>
      <c r="D168" s="11">
        <f t="shared" si="110"/>
        <v>9.6594336364722588E-2</v>
      </c>
      <c r="E168" s="11">
        <v>0.19553258962063341</v>
      </c>
      <c r="F168" s="11">
        <f t="shared" ref="F168" si="117">SUM(D168:E168)</f>
        <v>0.292126925985356</v>
      </c>
      <c r="G168" s="200">
        <f t="shared" si="113"/>
        <v>3.2823662587104563E-2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2.2292055658611689</v>
      </c>
      <c r="C169" s="11">
        <v>2.5122831577517486</v>
      </c>
      <c r="D169" s="11">
        <f>C169-B169</f>
        <v>0.28307759189057968</v>
      </c>
      <c r="E169" s="11">
        <v>1.4025156875064073</v>
      </c>
      <c r="F169" s="11">
        <f>SUM(D169:E169)</f>
        <v>1.685593279396987</v>
      </c>
      <c r="G169" s="200">
        <f t="shared" si="113"/>
        <v>3.3072559421637004E-2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0.81315169320171254</v>
      </c>
      <c r="C170" s="11">
        <v>1.1788889558591074</v>
      </c>
      <c r="D170" s="11">
        <f t="shared" ref="D170:D176" si="118">C170-B170</f>
        <v>0.36573726265739481</v>
      </c>
      <c r="E170" s="11">
        <v>0.60244275175870077</v>
      </c>
      <c r="F170" s="11">
        <f t="shared" ref="F170:F171" si="119">SUM(D170:E170)</f>
        <v>0.96818001441609558</v>
      </c>
      <c r="G170" s="200">
        <f t="shared" si="113"/>
        <v>3.7650624864337345E-2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2.3334051631674759E-2</v>
      </c>
      <c r="C171" s="11">
        <v>1.9930773812148896E-2</v>
      </c>
      <c r="D171" s="11">
        <f t="shared" si="118"/>
        <v>-3.4032778195258635E-3</v>
      </c>
      <c r="E171" s="11">
        <v>1.2665693638141884E-2</v>
      </c>
      <c r="F171" s="11">
        <f t="shared" si="119"/>
        <v>9.26241581861602E-3</v>
      </c>
      <c r="G171" s="200">
        <f t="shared" si="113"/>
        <v>2.9328390696125695E-2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1.1037430697750992</v>
      </c>
      <c r="C172" s="11">
        <v>1.3730634769034429</v>
      </c>
      <c r="D172" s="11">
        <f t="shared" si="118"/>
        <v>0.26932040712834371</v>
      </c>
      <c r="E172" s="11">
        <v>0.5639899406865696</v>
      </c>
      <c r="F172" s="11">
        <f t="shared" ref="F172:F173" si="120">SUM(D172:E172)</f>
        <v>0.83331034781491331</v>
      </c>
      <c r="G172" s="200">
        <f t="shared" si="113"/>
        <v>2.7899296970520515E-2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0.75259326870727838</v>
      </c>
      <c r="C173" s="11">
        <v>1.1143247513344523</v>
      </c>
      <c r="D173" s="11">
        <f t="shared" si="118"/>
        <v>0.36173148262717392</v>
      </c>
      <c r="E173" s="11">
        <v>0.44315201067717719</v>
      </c>
      <c r="F173" s="11">
        <f t="shared" si="120"/>
        <v>0.80488349330435116</v>
      </c>
      <c r="G173" s="200">
        <f t="shared" si="113"/>
        <v>3.1347981699462402E-2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0.64599027193975</v>
      </c>
      <c r="C174" s="11">
        <v>1.0628378220343291</v>
      </c>
      <c r="D174" s="11">
        <f t="shared" si="118"/>
        <v>0.41684755009457908</v>
      </c>
      <c r="E174" s="11">
        <v>0.42209547546215059</v>
      </c>
      <c r="F174" s="11">
        <f t="shared" ref="F174:F175" si="121">SUM(D174:E174)</f>
        <v>0.83894302555672962</v>
      </c>
      <c r="G174" s="200">
        <f t="shared" si="113"/>
        <v>3.4090804219940596E-2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0.82746257654121069</v>
      </c>
      <c r="C175" s="11">
        <v>1.2415074594965017</v>
      </c>
      <c r="D175" s="11">
        <f t="shared" si="118"/>
        <v>0.41404488295529096</v>
      </c>
      <c r="E175" s="11">
        <v>0.68037489338485269</v>
      </c>
      <c r="F175" s="11">
        <f t="shared" si="121"/>
        <v>1.0944197763401435</v>
      </c>
      <c r="G175" s="200">
        <f t="shared" si="113"/>
        <v>4.0815484405445357E-2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0.27366324675657783</v>
      </c>
      <c r="C176" s="11">
        <v>1.1106830262321925</v>
      </c>
      <c r="D176" s="11">
        <f t="shared" si="118"/>
        <v>0.83701977947561468</v>
      </c>
      <c r="E176" s="11">
        <v>0.53182227367502577</v>
      </c>
      <c r="F176" s="11">
        <f t="shared" ref="F176" si="122">SUM(D176:E176)</f>
        <v>1.3688420531506404</v>
      </c>
      <c r="G176" s="200">
        <f t="shared" si="113"/>
        <v>7.46228829773814E-2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1.4331649656031642</v>
      </c>
      <c r="C177" s="11">
        <v>1.975410088026847</v>
      </c>
      <c r="D177" s="11">
        <f t="shared" ref="D177" si="123">C177-B177</f>
        <v>0.54224512242368283</v>
      </c>
      <c r="E177" s="11">
        <v>1.0130414116742721</v>
      </c>
      <c r="F177" s="11">
        <f t="shared" ref="F177" si="124">SUM(D177:E177)</f>
        <v>1.5552865340979549</v>
      </c>
      <c r="G177" s="200">
        <f t="shared" si="113"/>
        <v>3.6286389165429478E-2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28.966357381625773</v>
      </c>
      <c r="C178" s="11">
        <f t="shared" ref="C178:F178" si="125">SUM(C152:C177)</f>
        <v>35.09112637452521</v>
      </c>
      <c r="D178" s="11">
        <f t="shared" si="125"/>
        <v>6.1247689928994333</v>
      </c>
      <c r="E178" s="11">
        <f t="shared" si="125"/>
        <v>16.440599108048797</v>
      </c>
      <c r="F178" s="11">
        <f t="shared" si="125"/>
        <v>22.565368100948227</v>
      </c>
      <c r="G178" s="200">
        <f t="shared" si="113"/>
        <v>3.0422264310592917E-2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6.9579656013637257</v>
      </c>
      <c r="C181" s="11">
        <v>6.7637969283642478</v>
      </c>
      <c r="D181" s="11">
        <f>C181-B181</f>
        <v>-0.19416867299947782</v>
      </c>
      <c r="E181" s="11">
        <v>2.8908510005666015</v>
      </c>
      <c r="F181" s="11">
        <f>SUM(D181:E181)</f>
        <v>2.6966823275671237</v>
      </c>
      <c r="G181" s="200">
        <f>IF(B181&gt;0,(1+(E181/B181))^(1/($C$6-$B$6))-1,0)</f>
        <v>2.3434653745345591E-2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2.5393437985370162</v>
      </c>
      <c r="C182" s="11">
        <v>2.7614540076686547</v>
      </c>
      <c r="D182" s="11">
        <f t="shared" ref="D182:D197" si="128">C182-B182</f>
        <v>0.22211020913163848</v>
      </c>
      <c r="E182" s="11">
        <v>1.2162055889096222</v>
      </c>
      <c r="F182" s="11">
        <f t="shared" ref="F182:F189" si="129">SUM(D182:E182)</f>
        <v>1.4383157980412606</v>
      </c>
      <c r="G182" s="200">
        <f t="shared" ref="G182:G184" si="130">IF(B182&gt;0,(1+(E182/B182))^(1/($C$6-$B$6))-1,0)</f>
        <v>2.6431878244611351E-2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4.5223971522560884</v>
      </c>
      <c r="C183" s="11">
        <v>5.7179686050592577</v>
      </c>
      <c r="D183" s="11">
        <f t="shared" si="128"/>
        <v>1.1955714528031693</v>
      </c>
      <c r="E183" s="11">
        <v>1.6174401958510956</v>
      </c>
      <c r="F183" s="11">
        <f t="shared" si="129"/>
        <v>2.8130116486542649</v>
      </c>
      <c r="G183" s="200">
        <f t="shared" si="130"/>
        <v>2.0592904124536293E-2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2.7094835226560541</v>
      </c>
      <c r="C184" s="11">
        <v>2.6149264389969069</v>
      </c>
      <c r="D184" s="11">
        <f t="shared" si="128"/>
        <v>-9.4557083659147168E-2</v>
      </c>
      <c r="E184" s="11">
        <v>1.5295551930168638</v>
      </c>
      <c r="F184" s="11">
        <f t="shared" si="129"/>
        <v>1.4349981093577167</v>
      </c>
      <c r="G184" s="200">
        <f t="shared" si="130"/>
        <v>3.0288197041590026E-2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0.87482991665038545</v>
      </c>
      <c r="C185" s="11">
        <v>0.79875875509674188</v>
      </c>
      <c r="D185" s="11">
        <f t="shared" si="128"/>
        <v>-7.6071161553643574E-2</v>
      </c>
      <c r="E185" s="11">
        <v>0.35266987871626754</v>
      </c>
      <c r="F185" s="11">
        <f t="shared" si="129"/>
        <v>0.27659871716262396</v>
      </c>
      <c r="G185" s="200">
        <f>IF(B185&gt;0,(1+(E185/B185))^(1/($C$6-$B$6))-1,0)</f>
        <v>2.283721286470719E-2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4.550994591574443</v>
      </c>
      <c r="C186" s="11">
        <v>5.3884261254924422</v>
      </c>
      <c r="D186" s="11">
        <f t="shared" si="128"/>
        <v>0.83743153391799918</v>
      </c>
      <c r="E186" s="11">
        <v>2.1140283817019268</v>
      </c>
      <c r="F186" s="11">
        <f t="shared" si="129"/>
        <v>2.9514599156199259</v>
      </c>
      <c r="G186" s="200">
        <f t="shared" ref="G186:G205" si="131">IF(B186&gt;0,(1+(E186/B186))^(1/($C$6-$B$6))-1,0)</f>
        <v>2.5761407411776904E-2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1.7096856912274792</v>
      </c>
      <c r="C187" s="11">
        <v>1.2763695083151609</v>
      </c>
      <c r="D187" s="11">
        <f t="shared" si="128"/>
        <v>-0.43331618291231822</v>
      </c>
      <c r="E187" s="11">
        <v>0.4922646256918935</v>
      </c>
      <c r="F187" s="11">
        <f t="shared" si="129"/>
        <v>5.8948442779575283E-2</v>
      </c>
      <c r="G187" s="200">
        <f t="shared" si="131"/>
        <v>1.7012012334052473E-2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1.8905377971059716</v>
      </c>
      <c r="C188" s="11">
        <v>3.4892668987065529</v>
      </c>
      <c r="D188" s="11">
        <f t="shared" si="128"/>
        <v>1.5987291016005813</v>
      </c>
      <c r="E188" s="11">
        <v>1.8220272818396728</v>
      </c>
      <c r="F188" s="11">
        <f t="shared" si="129"/>
        <v>3.4207563834402541</v>
      </c>
      <c r="G188" s="200">
        <f t="shared" si="131"/>
        <v>4.6018215320309697E-2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1.0003511344273011</v>
      </c>
      <c r="C189" s="11">
        <v>0.80322904126565664</v>
      </c>
      <c r="D189" s="11">
        <f t="shared" si="128"/>
        <v>-0.19712209316164442</v>
      </c>
      <c r="E189" s="11">
        <v>0.21738838620551532</v>
      </c>
      <c r="F189" s="11">
        <f t="shared" si="129"/>
        <v>2.0266293043870898E-2</v>
      </c>
      <c r="G189" s="200">
        <f t="shared" si="131"/>
        <v>1.3195989639175121E-2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1.657483950066146</v>
      </c>
      <c r="C190" s="11">
        <v>1.6402659157619299</v>
      </c>
      <c r="D190" s="11">
        <f t="shared" si="128"/>
        <v>-1.721803430421609E-2</v>
      </c>
      <c r="E190" s="11">
        <v>0.60660420802554427</v>
      </c>
      <c r="F190" s="11">
        <f t="shared" ref="F190:F191" si="132">SUM(D190:E190)</f>
        <v>0.58938617372132818</v>
      </c>
      <c r="G190" s="200">
        <f t="shared" si="131"/>
        <v>2.1009069999742058E-2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5.8390807486817584</v>
      </c>
      <c r="C191" s="11">
        <v>5.7697779923628687</v>
      </c>
      <c r="D191" s="11">
        <f t="shared" si="128"/>
        <v>-6.9302756318889713E-2</v>
      </c>
      <c r="E191" s="11">
        <v>2.4162149541279576</v>
      </c>
      <c r="F191" s="11">
        <f t="shared" si="132"/>
        <v>2.3469121978090679</v>
      </c>
      <c r="G191" s="200">
        <f t="shared" si="131"/>
        <v>2.3353965675384059E-2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10.507338008153633</v>
      </c>
      <c r="C192" s="11">
        <v>10.255076755884147</v>
      </c>
      <c r="D192" s="11">
        <f t="shared" si="128"/>
        <v>-0.25226125226948604</v>
      </c>
      <c r="E192" s="11">
        <v>4.919078394617765</v>
      </c>
      <c r="F192" s="11">
        <f t="shared" ref="F192:F195" si="133">SUM(D192:E192)</f>
        <v>4.6668171423482789</v>
      </c>
      <c r="G192" s="200">
        <f t="shared" si="131"/>
        <v>2.5931008504483266E-2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1.8299406538484841</v>
      </c>
      <c r="C193" s="11">
        <v>0.55318303367146349</v>
      </c>
      <c r="D193" s="11">
        <f t="shared" si="128"/>
        <v>-1.2767576201770208</v>
      </c>
      <c r="E193" s="11">
        <v>0.65935068480468129</v>
      </c>
      <c r="F193" s="11">
        <f t="shared" si="133"/>
        <v>-0.61740693537233948</v>
      </c>
      <c r="G193" s="200">
        <f t="shared" si="131"/>
        <v>2.0726166583657779E-2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0.71170195154757709</v>
      </c>
      <c r="C194" s="11">
        <v>0.76282345655748673</v>
      </c>
      <c r="D194" s="11">
        <f t="shared" si="128"/>
        <v>5.112150500990964E-2</v>
      </c>
      <c r="E194" s="11">
        <v>0.39359894844698989</v>
      </c>
      <c r="F194" s="11">
        <f t="shared" si="133"/>
        <v>0.44472045345689953</v>
      </c>
      <c r="G194" s="200">
        <f t="shared" si="131"/>
        <v>2.9782461881430633E-2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9.9625939616402288</v>
      </c>
      <c r="C195" s="11">
        <v>9.7791830412623213</v>
      </c>
      <c r="D195" s="11">
        <f t="shared" si="128"/>
        <v>-0.18341092037790752</v>
      </c>
      <c r="E195" s="11">
        <v>3.4977773002666002</v>
      </c>
      <c r="F195" s="11">
        <f t="shared" si="133"/>
        <v>3.3143663798886926</v>
      </c>
      <c r="G195" s="200">
        <f t="shared" si="131"/>
        <v>2.0263399458631426E-2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6.1479952105836535</v>
      </c>
      <c r="C196" s="11">
        <v>5.4185843259737938</v>
      </c>
      <c r="D196" s="11">
        <f t="shared" si="128"/>
        <v>-0.7294108846098597</v>
      </c>
      <c r="E196" s="11">
        <v>2.2515198863364567</v>
      </c>
      <c r="F196" s="11">
        <f t="shared" ref="F196" si="134">SUM(D196:E196)</f>
        <v>1.522109001726597</v>
      </c>
      <c r="G196" s="200">
        <f t="shared" si="131"/>
        <v>2.1021090213822813E-2</v>
      </c>
    </row>
    <row r="197" spans="1:14" x14ac:dyDescent="0.2">
      <c r="A197" t="str">
        <f t="shared" si="127"/>
        <v>54 Textiles, printing and other skilled trades</v>
      </c>
      <c r="B197" s="11">
        <v>2.1060825945877601</v>
      </c>
      <c r="C197" s="11">
        <v>2.5292663752566127</v>
      </c>
      <c r="D197" s="11">
        <f t="shared" si="128"/>
        <v>0.42318378066885254</v>
      </c>
      <c r="E197" s="11">
        <v>0.97936657282096495</v>
      </c>
      <c r="F197" s="11">
        <f t="shared" ref="F197" si="135">SUM(D197:E197)</f>
        <v>1.4025503534898176</v>
      </c>
      <c r="G197" s="200">
        <f t="shared" si="131"/>
        <v>2.5784659120707376E-2</v>
      </c>
    </row>
    <row r="198" spans="1:14" x14ac:dyDescent="0.2">
      <c r="A198" t="str">
        <f t="shared" si="127"/>
        <v>61 Caring personal service occupations</v>
      </c>
      <c r="B198" s="11">
        <v>13.727048209340847</v>
      </c>
      <c r="C198" s="11">
        <v>15.500879596569165</v>
      </c>
      <c r="D198" s="11">
        <f>C198-B198</f>
        <v>1.7738313872283182</v>
      </c>
      <c r="E198" s="11">
        <v>8.2776011989082416</v>
      </c>
      <c r="F198" s="11">
        <f>SUM(D198:E198)</f>
        <v>10.05143258613656</v>
      </c>
      <c r="G198" s="200">
        <f t="shared" si="131"/>
        <v>3.1959102898470482E-2</v>
      </c>
    </row>
    <row r="199" spans="1:14" x14ac:dyDescent="0.2">
      <c r="A199" t="str">
        <f t="shared" si="127"/>
        <v>62 Leisure, travel and related personal service occupations</v>
      </c>
      <c r="B199" s="11">
        <v>2.4829514880029695</v>
      </c>
      <c r="C199" s="11">
        <v>2.2180575056794387</v>
      </c>
      <c r="D199" s="11">
        <f t="shared" ref="D199:D205" si="136">C199-B199</f>
        <v>-0.26489398232353079</v>
      </c>
      <c r="E199" s="11">
        <v>1.0341004908958216</v>
      </c>
      <c r="F199" s="11">
        <f t="shared" ref="F199:F200" si="137">SUM(D199:E199)</f>
        <v>0.76920650857229078</v>
      </c>
      <c r="G199" s="200">
        <f t="shared" si="131"/>
        <v>2.3483165081159108E-2</v>
      </c>
    </row>
    <row r="200" spans="1:14" x14ac:dyDescent="0.2">
      <c r="A200" t="str">
        <f t="shared" si="127"/>
        <v>63 Community and civil enforcement occupations</v>
      </c>
      <c r="B200" s="11">
        <v>8.1586007497591928E-2</v>
      </c>
      <c r="C200" s="11">
        <v>6.5920035826377468E-2</v>
      </c>
      <c r="D200" s="11">
        <f t="shared" si="136"/>
        <v>-1.566597167121446E-2</v>
      </c>
      <c r="E200" s="11">
        <v>2.2783437522230186E-2</v>
      </c>
      <c r="F200" s="11">
        <f t="shared" si="137"/>
        <v>7.1174658510157265E-3</v>
      </c>
      <c r="G200" s="200">
        <f t="shared" si="131"/>
        <v>1.655413877960954E-2</v>
      </c>
    </row>
    <row r="201" spans="1:14" x14ac:dyDescent="0.2">
      <c r="A201" t="str">
        <f t="shared" si="127"/>
        <v>71 Sales occupations</v>
      </c>
      <c r="B201" s="11">
        <v>7.8786056577290733</v>
      </c>
      <c r="C201" s="11">
        <v>8.2398805420770547</v>
      </c>
      <c r="D201" s="11">
        <f t="shared" si="136"/>
        <v>0.36127488434798138</v>
      </c>
      <c r="E201" s="11">
        <v>3.5709112882533387</v>
      </c>
      <c r="F201" s="11">
        <f t="shared" ref="F201:F202" si="138">SUM(D201:E201)</f>
        <v>3.9321861726013201</v>
      </c>
      <c r="G201" s="200">
        <f t="shared" si="131"/>
        <v>2.5232866193323433E-2</v>
      </c>
    </row>
    <row r="202" spans="1:14" x14ac:dyDescent="0.2">
      <c r="A202" t="str">
        <f t="shared" si="127"/>
        <v>72 Customer service occupations</v>
      </c>
      <c r="B202" s="11">
        <v>2.3717683242019061</v>
      </c>
      <c r="C202" s="11">
        <v>3.1547183347021939</v>
      </c>
      <c r="D202" s="11">
        <f t="shared" si="136"/>
        <v>0.78295001050028779</v>
      </c>
      <c r="E202" s="11">
        <v>1.176991323632067</v>
      </c>
      <c r="F202" s="11">
        <f t="shared" si="138"/>
        <v>1.9599413341323548</v>
      </c>
      <c r="G202" s="200">
        <f t="shared" si="131"/>
        <v>2.7228250639279139E-2</v>
      </c>
    </row>
    <row r="203" spans="1:14" x14ac:dyDescent="0.2">
      <c r="A203" t="str">
        <f t="shared" si="127"/>
        <v>81 Process, plant and machine operatives</v>
      </c>
      <c r="B203" s="11">
        <v>4.2293992614980329</v>
      </c>
      <c r="C203" s="11">
        <v>5.6668524247433059</v>
      </c>
      <c r="D203" s="11">
        <f t="shared" si="136"/>
        <v>1.4374531632452729</v>
      </c>
      <c r="E203" s="11">
        <v>1.954539264792815</v>
      </c>
      <c r="F203" s="11">
        <f t="shared" ref="F203:F204" si="139">SUM(D203:E203)</f>
        <v>3.3919924280380878</v>
      </c>
      <c r="G203" s="200">
        <f t="shared" si="131"/>
        <v>2.5649797390616014E-2</v>
      </c>
    </row>
    <row r="204" spans="1:14" x14ac:dyDescent="0.2">
      <c r="A204" t="str">
        <f t="shared" si="127"/>
        <v>82 Transport and mobile machine drivers and operatives</v>
      </c>
      <c r="B204" s="11">
        <v>4.7758548030091692</v>
      </c>
      <c r="C204" s="11">
        <v>7.014101371567989</v>
      </c>
      <c r="D204" s="11">
        <f t="shared" si="136"/>
        <v>2.2382465685588198</v>
      </c>
      <c r="E204" s="11">
        <v>3.1176803868165788</v>
      </c>
      <c r="F204" s="11">
        <f t="shared" si="139"/>
        <v>5.3559269553753985</v>
      </c>
      <c r="G204" s="200">
        <f t="shared" si="131"/>
        <v>3.4065452790432937E-2</v>
      </c>
    </row>
    <row r="205" spans="1:14" x14ac:dyDescent="0.2">
      <c r="A205" t="str">
        <f t="shared" si="127"/>
        <v>91 Elementary trades and related occupations</v>
      </c>
      <c r="B205" s="11">
        <v>1.307660127799297</v>
      </c>
      <c r="C205" s="11">
        <v>3.3613080539261677</v>
      </c>
      <c r="D205" s="11">
        <f t="shared" si="136"/>
        <v>2.053647926126871</v>
      </c>
      <c r="E205" s="11">
        <v>1.1662303419128583</v>
      </c>
      <c r="F205" s="11">
        <f t="shared" ref="F205" si="140">SUM(D205:E205)</f>
        <v>3.2198782680397295</v>
      </c>
      <c r="G205" s="200">
        <f t="shared" si="131"/>
        <v>4.3419716843765999E-2</v>
      </c>
    </row>
    <row r="206" spans="1:14" x14ac:dyDescent="0.2">
      <c r="A206" t="str">
        <f t="shared" si="127"/>
        <v>92 Elementary administration and service occupations</v>
      </c>
      <c r="B206" s="11">
        <v>7.3075686349327986</v>
      </c>
      <c r="C206" s="11">
        <v>6.0540485011934058</v>
      </c>
      <c r="D206" s="11">
        <f t="shared" ref="D206" si="141">C206-B206</f>
        <v>-1.2535201337393929</v>
      </c>
      <c r="E206" s="11">
        <v>3.1264728016216266</v>
      </c>
      <c r="F206" s="11">
        <f t="shared" ref="F206" si="142">SUM(D206:E206)</f>
        <v>1.8729526678822337</v>
      </c>
      <c r="G206" s="200">
        <f t="shared" ref="G206:G207" si="143">IF(B206&gt;0,(1+(E206/B206))^(1/($C$6-$B$6))-1,0)</f>
        <v>2.4028342410173043E-2</v>
      </c>
    </row>
    <row r="207" spans="1:14" x14ac:dyDescent="0.2">
      <c r="A207" t="str">
        <f t="shared" si="127"/>
        <v>All occupations</v>
      </c>
      <c r="B207" s="11">
        <f>SUM(B181:B206)</f>
        <v>109.68024879891937</v>
      </c>
      <c r="C207" s="11">
        <f t="shared" ref="C207:F207" si="144">SUM(C181:C206)</f>
        <v>117.59812357198136</v>
      </c>
      <c r="D207" s="11">
        <f t="shared" si="144"/>
        <v>7.9178747730619534</v>
      </c>
      <c r="E207" s="11">
        <f t="shared" si="144"/>
        <v>51.423252016301994</v>
      </c>
      <c r="F207" s="11">
        <f t="shared" si="144"/>
        <v>59.341126789363948</v>
      </c>
      <c r="G207" s="200">
        <f t="shared" si="143"/>
        <v>2.5963168338816622E-2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5.4643985850785288</v>
      </c>
      <c r="C210" s="11">
        <v>4.3333913721487578</v>
      </c>
      <c r="D210" s="11">
        <f>C210-B210</f>
        <v>-1.131007212929771</v>
      </c>
      <c r="E210" s="11">
        <v>2.2975914108066595</v>
      </c>
      <c r="F210" s="11">
        <f>SUM(D210:E210)</f>
        <v>1.1665841978768885</v>
      </c>
      <c r="G210" s="200">
        <f>IF(B210&gt;0,(1+(E210/B210))^(1/($C$6-$B$6))-1,0)</f>
        <v>2.3674882316133461E-2</v>
      </c>
    </row>
    <row r="211" spans="1:7" x14ac:dyDescent="0.2">
      <c r="A211" t="str">
        <f t="shared" si="146"/>
        <v>12 Other managers and proprietors</v>
      </c>
      <c r="B211" s="11">
        <v>2.8673665227530303</v>
      </c>
      <c r="C211" s="11">
        <v>2.8999400615629809</v>
      </c>
      <c r="D211" s="11">
        <f t="shared" ref="D211:D226" si="147">C211-B211</f>
        <v>3.257353880995062E-2</v>
      </c>
      <c r="E211" s="11">
        <v>1.716544503926513</v>
      </c>
      <c r="F211" s="11">
        <f t="shared" ref="F211:F218" si="148">SUM(D211:E211)</f>
        <v>1.7491180427364637</v>
      </c>
      <c r="G211" s="200">
        <f t="shared" ref="G211:G213" si="149">IF(B211&gt;0,(1+(E211/B211))^(1/($C$6-$B$6))-1,0)</f>
        <v>3.1771509067544335E-2</v>
      </c>
    </row>
    <row r="212" spans="1:7" x14ac:dyDescent="0.2">
      <c r="A212" t="str">
        <f t="shared" si="146"/>
        <v>21 Science, research, engineering and technology professionals</v>
      </c>
      <c r="B212" s="11">
        <v>3.118962039669285</v>
      </c>
      <c r="C212" s="11">
        <v>3.4388904853193689</v>
      </c>
      <c r="D212" s="11">
        <f t="shared" si="147"/>
        <v>0.31992844565008394</v>
      </c>
      <c r="E212" s="11">
        <v>1.2391200755557781</v>
      </c>
      <c r="F212" s="11">
        <f t="shared" si="148"/>
        <v>1.559048521205862</v>
      </c>
      <c r="G212" s="200">
        <f t="shared" si="149"/>
        <v>2.2552672230397031E-2</v>
      </c>
    </row>
    <row r="213" spans="1:7" x14ac:dyDescent="0.2">
      <c r="A213" t="str">
        <f t="shared" si="146"/>
        <v>22 Health professionals</v>
      </c>
      <c r="B213" s="11">
        <v>1.9564436238898719</v>
      </c>
      <c r="C213" s="11">
        <v>1.5923513383683781</v>
      </c>
      <c r="D213" s="11">
        <f t="shared" si="147"/>
        <v>-0.36409228552149386</v>
      </c>
      <c r="E213" s="11">
        <v>0.97170042895995223</v>
      </c>
      <c r="F213" s="11">
        <f t="shared" si="148"/>
        <v>0.60760814343845837</v>
      </c>
      <c r="G213" s="200">
        <f t="shared" si="149"/>
        <v>2.7247295875389987E-2</v>
      </c>
    </row>
    <row r="214" spans="1:7" x14ac:dyDescent="0.2">
      <c r="A214" t="str">
        <f t="shared" si="146"/>
        <v>23 Teaching and other educational professionals</v>
      </c>
      <c r="B214" s="11">
        <v>0.7044862625694599</v>
      </c>
      <c r="C214" s="11">
        <v>0.49068355478657749</v>
      </c>
      <c r="D214" s="11">
        <f t="shared" si="147"/>
        <v>-0.21380270778288241</v>
      </c>
      <c r="E214" s="11">
        <v>0.30739424153884576</v>
      </c>
      <c r="F214" s="11">
        <f t="shared" si="148"/>
        <v>9.3591533755963352E-2</v>
      </c>
      <c r="G214" s="200">
        <f>IF(B214&gt;0,(1+(E214/B214))^(1/($C$6-$B$6))-1,0)</f>
        <v>2.4433519065292675E-2</v>
      </c>
    </row>
    <row r="215" spans="1:7" x14ac:dyDescent="0.2">
      <c r="A215" t="str">
        <f t="shared" si="146"/>
        <v>24 Business, media and public service professionals</v>
      </c>
      <c r="B215" s="11">
        <v>2.9279034266542374</v>
      </c>
      <c r="C215" s="11">
        <v>2.598304384657665</v>
      </c>
      <c r="D215" s="11">
        <f t="shared" si="147"/>
        <v>-0.32959904199657242</v>
      </c>
      <c r="E215" s="11">
        <v>1.2268824883635994</v>
      </c>
      <c r="F215" s="11">
        <f t="shared" si="148"/>
        <v>0.89728344636702695</v>
      </c>
      <c r="G215" s="200">
        <f t="shared" ref="G215:G234" si="150">IF(B215&gt;0,(1+(E215/B215))^(1/($C$6-$B$6))-1,0)</f>
        <v>2.3605930749280857E-2</v>
      </c>
    </row>
    <row r="216" spans="1:7" x14ac:dyDescent="0.2">
      <c r="A216" t="str">
        <f t="shared" si="146"/>
        <v>31 Science, engineering and technology associate professionals</v>
      </c>
      <c r="B216" s="11">
        <v>1.4192515405282737</v>
      </c>
      <c r="C216" s="11">
        <v>1.3235518253391776</v>
      </c>
      <c r="D216" s="11">
        <f t="shared" si="147"/>
        <v>-9.5699715189096146E-2</v>
      </c>
      <c r="E216" s="11">
        <v>0.51703478667336633</v>
      </c>
      <c r="F216" s="11">
        <f t="shared" si="148"/>
        <v>0.42133507148427018</v>
      </c>
      <c r="G216" s="200">
        <f t="shared" si="150"/>
        <v>2.0925411047275189E-2</v>
      </c>
    </row>
    <row r="217" spans="1:7" x14ac:dyDescent="0.2">
      <c r="A217" t="str">
        <f t="shared" si="146"/>
        <v>32 Health and social care associate professionals</v>
      </c>
      <c r="B217" s="11">
        <v>1.3514030098586993</v>
      </c>
      <c r="C217" s="11">
        <v>1.8710209337912491</v>
      </c>
      <c r="D217" s="11">
        <f t="shared" si="147"/>
        <v>0.5196179239325498</v>
      </c>
      <c r="E217" s="11">
        <v>1.1079813145774766</v>
      </c>
      <c r="F217" s="11">
        <f t="shared" si="148"/>
        <v>1.6275992385100264</v>
      </c>
      <c r="G217" s="200">
        <f t="shared" si="150"/>
        <v>4.0725273340538326E-2</v>
      </c>
    </row>
    <row r="218" spans="1:7" x14ac:dyDescent="0.2">
      <c r="A218" t="str">
        <f t="shared" si="146"/>
        <v>33 Protective service occupations</v>
      </c>
      <c r="B218" s="11">
        <v>1.224571491149006</v>
      </c>
      <c r="C218" s="11">
        <v>0.86890590080128527</v>
      </c>
      <c r="D218" s="11">
        <f t="shared" si="147"/>
        <v>-0.35566559034772072</v>
      </c>
      <c r="E218" s="11">
        <v>0.30775315531725483</v>
      </c>
      <c r="F218" s="11">
        <f t="shared" si="148"/>
        <v>-4.7912435030465883E-2</v>
      </c>
      <c r="G218" s="200">
        <f t="shared" si="150"/>
        <v>1.5058586951533393E-2</v>
      </c>
    </row>
    <row r="219" spans="1:7" x14ac:dyDescent="0.2">
      <c r="A219" t="str">
        <f t="shared" si="146"/>
        <v>34 Culture, media and sports occupations</v>
      </c>
      <c r="B219" s="11">
        <v>0.73159539830530407</v>
      </c>
      <c r="C219" s="11">
        <v>0.40675612718805598</v>
      </c>
      <c r="D219" s="11">
        <f t="shared" si="147"/>
        <v>-0.32483927111724809</v>
      </c>
      <c r="E219" s="11">
        <v>0.20804559066378658</v>
      </c>
      <c r="F219" s="11">
        <f t="shared" ref="F219:F220" si="151">SUM(D219:E219)</f>
        <v>-0.1167936804534615</v>
      </c>
      <c r="G219" s="200">
        <f t="shared" si="150"/>
        <v>1.6824649950403892E-2</v>
      </c>
    </row>
    <row r="220" spans="1:7" x14ac:dyDescent="0.2">
      <c r="A220" t="str">
        <f t="shared" si="146"/>
        <v>35 Business and public service associate professionals</v>
      </c>
      <c r="B220" s="11">
        <v>4.6109833822855339</v>
      </c>
      <c r="C220" s="11">
        <v>4.0230516019244522</v>
      </c>
      <c r="D220" s="11">
        <f t="shared" si="147"/>
        <v>-0.58793178036108174</v>
      </c>
      <c r="E220" s="11">
        <v>1.8304179522380715</v>
      </c>
      <c r="F220" s="11">
        <f t="shared" si="151"/>
        <v>1.2424861718769897</v>
      </c>
      <c r="G220" s="200">
        <f t="shared" si="150"/>
        <v>2.2537208201923065E-2</v>
      </c>
    </row>
    <row r="221" spans="1:7" x14ac:dyDescent="0.2">
      <c r="A221" t="str">
        <f t="shared" si="146"/>
        <v>41 Administrative occupations</v>
      </c>
      <c r="B221" s="11">
        <v>11.85176736882865</v>
      </c>
      <c r="C221" s="11">
        <v>9.6413033982348146</v>
      </c>
      <c r="D221" s="11">
        <f t="shared" si="147"/>
        <v>-2.2104639705938354</v>
      </c>
      <c r="E221" s="11">
        <v>5.2018381000016856</v>
      </c>
      <c r="F221" s="11">
        <f t="shared" ref="F221:F224" si="152">SUM(D221:E221)</f>
        <v>2.9913741294078502</v>
      </c>
      <c r="G221" s="200">
        <f t="shared" si="150"/>
        <v>2.4555619146365171E-2</v>
      </c>
    </row>
    <row r="222" spans="1:7" x14ac:dyDescent="0.2">
      <c r="A222" t="str">
        <f t="shared" si="146"/>
        <v>42 Secretarial and related occupations</v>
      </c>
      <c r="B222" s="11">
        <v>2.1451382659355733</v>
      </c>
      <c r="C222" s="11">
        <v>0.45417549023909137</v>
      </c>
      <c r="D222" s="11">
        <f t="shared" si="147"/>
        <v>-1.690962775696482</v>
      </c>
      <c r="E222" s="11">
        <v>0.60501699059854697</v>
      </c>
      <c r="F222" s="11">
        <f t="shared" si="152"/>
        <v>-1.085945785097935</v>
      </c>
      <c r="G222" s="200">
        <f t="shared" si="150"/>
        <v>1.6701493369064124E-2</v>
      </c>
    </row>
    <row r="223" spans="1:7" x14ac:dyDescent="0.2">
      <c r="A223" t="str">
        <f t="shared" si="146"/>
        <v>51 Skilled agricultural and related trades</v>
      </c>
      <c r="B223" s="11">
        <v>1.1852713210582226</v>
      </c>
      <c r="C223" s="11">
        <v>1.1529821131456479</v>
      </c>
      <c r="D223" s="11">
        <f t="shared" si="147"/>
        <v>-3.2289207912574724E-2</v>
      </c>
      <c r="E223" s="11">
        <v>0.68728983004447297</v>
      </c>
      <c r="F223" s="11">
        <f t="shared" si="152"/>
        <v>0.65500062213189825</v>
      </c>
      <c r="G223" s="200">
        <f t="shared" si="150"/>
        <v>3.0958575700417823E-2</v>
      </c>
    </row>
    <row r="224" spans="1:7" x14ac:dyDescent="0.2">
      <c r="A224" t="str">
        <f t="shared" si="146"/>
        <v>52 Skilled metal, electrical and electronic trades</v>
      </c>
      <c r="B224" s="11">
        <v>5.7973833939704882</v>
      </c>
      <c r="C224" s="11">
        <v>5.1701354848710377</v>
      </c>
      <c r="D224" s="11">
        <f t="shared" si="147"/>
        <v>-0.6272479090994505</v>
      </c>
      <c r="E224" s="11">
        <v>2.1518010040991173</v>
      </c>
      <c r="F224" s="11">
        <f t="shared" si="152"/>
        <v>1.5245530949996668</v>
      </c>
      <c r="G224" s="200">
        <f t="shared" si="150"/>
        <v>2.1267167172724477E-2</v>
      </c>
    </row>
    <row r="225" spans="1:7" x14ac:dyDescent="0.2">
      <c r="A225" t="str">
        <f t="shared" si="146"/>
        <v>53 Skilled construction and building trades</v>
      </c>
      <c r="B225" s="11">
        <v>6.0470699418851028</v>
      </c>
      <c r="C225" s="11">
        <v>6.2351015088124786</v>
      </c>
      <c r="D225" s="11">
        <f t="shared" si="147"/>
        <v>0.18803156692737577</v>
      </c>
      <c r="E225" s="11">
        <v>2.9803302068737674</v>
      </c>
      <c r="F225" s="11">
        <f t="shared" ref="F225" si="153">SUM(D225:E225)</f>
        <v>3.1683617738011431</v>
      </c>
      <c r="G225" s="200">
        <f t="shared" si="150"/>
        <v>2.7072686889847208E-2</v>
      </c>
    </row>
    <row r="226" spans="1:7" x14ac:dyDescent="0.2">
      <c r="A226" t="str">
        <f t="shared" si="146"/>
        <v>54 Textiles, printing and other skilled trades</v>
      </c>
      <c r="B226" s="11">
        <v>2.3096785648718585</v>
      </c>
      <c r="C226" s="11">
        <v>2.3665863042758302</v>
      </c>
      <c r="D226" s="11">
        <f t="shared" si="147"/>
        <v>5.6907739403971647E-2</v>
      </c>
      <c r="E226" s="11">
        <v>0.96252470002513135</v>
      </c>
      <c r="F226" s="11">
        <f t="shared" ref="F226" si="154">SUM(D226:E226)</f>
        <v>1.019432439429103</v>
      </c>
      <c r="G226" s="200">
        <f t="shared" si="150"/>
        <v>2.3495447625482058E-2</v>
      </c>
    </row>
    <row r="227" spans="1:7" x14ac:dyDescent="0.2">
      <c r="A227" t="str">
        <f t="shared" si="146"/>
        <v>61 Caring personal service occupations</v>
      </c>
      <c r="B227" s="11">
        <v>9.6426628427010925</v>
      </c>
      <c r="C227" s="11">
        <v>7.9428704686947205</v>
      </c>
      <c r="D227" s="11">
        <f>C227-B227</f>
        <v>-1.6997923740063721</v>
      </c>
      <c r="E227" s="11">
        <v>4.7732873372248941</v>
      </c>
      <c r="F227" s="11">
        <f>SUM(D227:E227)</f>
        <v>3.073494963218522</v>
      </c>
      <c r="G227" s="200">
        <f t="shared" si="150"/>
        <v>2.7171795988066627E-2</v>
      </c>
    </row>
    <row r="228" spans="1:7" x14ac:dyDescent="0.2">
      <c r="A228" t="str">
        <f t="shared" si="146"/>
        <v>62 Leisure, travel and related personal service occupations</v>
      </c>
      <c r="B228" s="11">
        <v>2.6267086709484659</v>
      </c>
      <c r="C228" s="11">
        <v>2.027617720820249</v>
      </c>
      <c r="D228" s="11">
        <f t="shared" ref="D228:D234" si="155">C228-B228</f>
        <v>-0.59909095012821689</v>
      </c>
      <c r="E228" s="11">
        <v>1.1491128403024398</v>
      </c>
      <c r="F228" s="11">
        <f t="shared" ref="F228:F229" si="156">SUM(D228:E228)</f>
        <v>0.55002189017422287</v>
      </c>
      <c r="G228" s="200">
        <f t="shared" si="150"/>
        <v>2.4487435670236257E-2</v>
      </c>
    </row>
    <row r="229" spans="1:7" x14ac:dyDescent="0.2">
      <c r="A229" t="str">
        <f t="shared" si="146"/>
        <v>63 Community and civil enforcement occupations</v>
      </c>
      <c r="B229" s="11">
        <v>0.1289356994851672</v>
      </c>
      <c r="C229" s="11">
        <v>0.10711255626852821</v>
      </c>
      <c r="D229" s="11">
        <f t="shared" si="155"/>
        <v>-2.1823143216638988E-2</v>
      </c>
      <c r="E229" s="11">
        <v>4.7731267871470993E-2</v>
      </c>
      <c r="F229" s="11">
        <f t="shared" si="156"/>
        <v>2.5908124654832006E-2</v>
      </c>
      <c r="G229" s="200">
        <f t="shared" si="150"/>
        <v>2.1218824132036351E-2</v>
      </c>
    </row>
    <row r="230" spans="1:7" x14ac:dyDescent="0.2">
      <c r="A230" t="str">
        <f t="shared" si="146"/>
        <v>71 Sales occupations</v>
      </c>
      <c r="B230" s="11">
        <v>7.6396891607174799</v>
      </c>
      <c r="C230" s="11">
        <v>6.7503840912058148</v>
      </c>
      <c r="D230" s="11">
        <f t="shared" si="155"/>
        <v>-0.8893050695116651</v>
      </c>
      <c r="E230" s="11">
        <v>3.5884977185569675</v>
      </c>
      <c r="F230" s="11">
        <f t="shared" ref="F230:F231" si="157">SUM(D230:E230)</f>
        <v>2.6991926490453024</v>
      </c>
      <c r="G230" s="200">
        <f t="shared" si="150"/>
        <v>2.60037062327243E-2</v>
      </c>
    </row>
    <row r="231" spans="1:7" x14ac:dyDescent="0.2">
      <c r="A231" t="str">
        <f t="shared" si="146"/>
        <v>72 Customer service occupations</v>
      </c>
      <c r="B231" s="11">
        <v>2.2901746433030601</v>
      </c>
      <c r="C231" s="11">
        <v>2.5173716508293618</v>
      </c>
      <c r="D231" s="11">
        <f t="shared" si="155"/>
        <v>0.22719700752630168</v>
      </c>
      <c r="E231" s="11">
        <v>1.2264931970160944</v>
      </c>
      <c r="F231" s="11">
        <f t="shared" si="157"/>
        <v>1.4536902045423961</v>
      </c>
      <c r="G231" s="200">
        <f t="shared" si="150"/>
        <v>2.9005074636178296E-2</v>
      </c>
    </row>
    <row r="232" spans="1:7" x14ac:dyDescent="0.2">
      <c r="A232" t="str">
        <f t="shared" si="146"/>
        <v>81 Process, plant and machine operatives</v>
      </c>
      <c r="B232" s="11">
        <v>5.5369416819794095</v>
      </c>
      <c r="C232" s="11">
        <v>6.2957423063519187</v>
      </c>
      <c r="D232" s="11">
        <f t="shared" si="155"/>
        <v>0.75880062437250917</v>
      </c>
      <c r="E232" s="11">
        <v>2.7105128965950338</v>
      </c>
      <c r="F232" s="11">
        <f t="shared" ref="F232:F233" si="158">SUM(D232:E232)</f>
        <v>3.469313520967543</v>
      </c>
      <c r="G232" s="200">
        <f t="shared" si="150"/>
        <v>2.6920126281221313E-2</v>
      </c>
    </row>
    <row r="233" spans="1:7" x14ac:dyDescent="0.2">
      <c r="A233" t="str">
        <f t="shared" si="146"/>
        <v>82 Transport and mobile machine drivers and operatives</v>
      </c>
      <c r="B233" s="11">
        <v>7.5694999443649502</v>
      </c>
      <c r="C233" s="11">
        <v>9.9325532025971714</v>
      </c>
      <c r="D233" s="11">
        <f t="shared" si="155"/>
        <v>2.3630532582322212</v>
      </c>
      <c r="E233" s="11">
        <v>5.3375701418262862</v>
      </c>
      <c r="F233" s="11">
        <f t="shared" si="158"/>
        <v>7.7006234000585074</v>
      </c>
      <c r="G233" s="200">
        <f t="shared" si="150"/>
        <v>3.6216965581169713E-2</v>
      </c>
    </row>
    <row r="234" spans="1:7" x14ac:dyDescent="0.2">
      <c r="A234" t="str">
        <f t="shared" si="146"/>
        <v>91 Elementary trades and related occupations</v>
      </c>
      <c r="B234" s="11">
        <v>2.3020372382117276</v>
      </c>
      <c r="C234" s="11">
        <v>5.0724345783146196</v>
      </c>
      <c r="D234" s="11">
        <f t="shared" si="155"/>
        <v>2.7703973401028921</v>
      </c>
      <c r="E234" s="11">
        <v>1.8834610247209738</v>
      </c>
      <c r="F234" s="11">
        <f t="shared" ref="F234" si="159">SUM(D234:E234)</f>
        <v>4.6538583648238658</v>
      </c>
      <c r="G234" s="200">
        <f t="shared" si="150"/>
        <v>4.0660302530161063E-2</v>
      </c>
    </row>
    <row r="235" spans="1:7" x14ac:dyDescent="0.2">
      <c r="A235" t="str">
        <f t="shared" si="146"/>
        <v>92 Elementary administration and service occupations</v>
      </c>
      <c r="B235" s="11">
        <v>12.525521440771355</v>
      </c>
      <c r="C235" s="11">
        <v>11.76244506220157</v>
      </c>
      <c r="D235" s="11">
        <f t="shared" ref="D235" si="160">C235-B235</f>
        <v>-0.76307637856978516</v>
      </c>
      <c r="E235" s="11">
        <v>6.2639211804366486</v>
      </c>
      <c r="F235" s="11">
        <f t="shared" ref="F235" si="161">SUM(D235:E235)</f>
        <v>5.5008448018668634</v>
      </c>
      <c r="G235" s="200">
        <f t="shared" ref="G235:G236" si="162">IF(B235&gt;0,(1+(E235/B235))^(1/($C$6-$B$6))-1,0)</f>
        <v>2.7403889437686235E-2</v>
      </c>
    </row>
    <row r="236" spans="1:7" x14ac:dyDescent="0.2">
      <c r="A236" t="str">
        <f t="shared" si="146"/>
        <v>All occupations</v>
      </c>
      <c r="B236" s="11">
        <f>SUM(B210:B235)</f>
        <v>105.97584546177384</v>
      </c>
      <c r="C236" s="11">
        <f t="shared" ref="C236:F236" si="163">SUM(C210:C235)</f>
        <v>101.2756635227508</v>
      </c>
      <c r="D236" s="11">
        <f t="shared" si="163"/>
        <v>-4.7001819390230324</v>
      </c>
      <c r="E236" s="11">
        <f t="shared" si="163"/>
        <v>51.299854384814829</v>
      </c>
      <c r="F236" s="11">
        <f t="shared" si="163"/>
        <v>46.599672445791803</v>
      </c>
      <c r="G236" s="200">
        <f t="shared" si="162"/>
        <v>2.6668685462861719E-2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4.0228933836036642</v>
      </c>
      <c r="C239" s="11">
        <v>2.2335572577424205</v>
      </c>
      <c r="D239" s="11">
        <f>C239-B239</f>
        <v>-1.7893361258612437</v>
      </c>
      <c r="E239" s="11">
        <v>1.3047037354587661</v>
      </c>
      <c r="F239" s="11">
        <f>SUM(D239:E239)</f>
        <v>-0.48463239040247763</v>
      </c>
      <c r="G239" s="200">
        <f>IF(B239&gt;0,(1+(E239/B239))^(1/($C$6-$B$6))-1,0)</f>
        <v>1.8903037258052757E-2</v>
      </c>
    </row>
    <row r="240" spans="1:7" x14ac:dyDescent="0.2">
      <c r="A240" t="str">
        <f t="shared" si="165"/>
        <v>12 Other managers and proprietors</v>
      </c>
      <c r="B240" s="11">
        <v>1.8522185301638581</v>
      </c>
      <c r="C240" s="11">
        <v>1.2073168762355742</v>
      </c>
      <c r="D240" s="11">
        <f t="shared" ref="D240:D255" si="166">C240-B240</f>
        <v>-0.64490165392828391</v>
      </c>
      <c r="E240" s="11">
        <v>0.75196196222186118</v>
      </c>
      <c r="F240" s="11">
        <f t="shared" ref="F240:F247" si="167">SUM(D240:E240)</f>
        <v>0.10706030829357727</v>
      </c>
      <c r="G240" s="200">
        <f t="shared" ref="G240:G242" si="168">IF(B240&gt;0,(1+(E240/B240))^(1/($C$6-$B$6))-1,0)</f>
        <v>2.2975557739527863E-2</v>
      </c>
    </row>
    <row r="241" spans="1:7" x14ac:dyDescent="0.2">
      <c r="A241" t="str">
        <f t="shared" si="165"/>
        <v>21 Science, research, engineering and technology professionals</v>
      </c>
      <c r="B241" s="11">
        <v>1.8532640451211557</v>
      </c>
      <c r="C241" s="11">
        <v>1.3857336468046135</v>
      </c>
      <c r="D241" s="11">
        <f t="shared" si="166"/>
        <v>-0.4675303983165422</v>
      </c>
      <c r="E241" s="11">
        <v>0.5452803672512565</v>
      </c>
      <c r="F241" s="11">
        <f t="shared" si="167"/>
        <v>7.7749968934714309E-2</v>
      </c>
      <c r="G241" s="200">
        <f t="shared" si="168"/>
        <v>1.7342913541036342E-2</v>
      </c>
    </row>
    <row r="242" spans="1:7" x14ac:dyDescent="0.2">
      <c r="A242" t="str">
        <f t="shared" si="165"/>
        <v>22 Health professionals</v>
      </c>
      <c r="B242" s="11">
        <v>0.93562736081726816</v>
      </c>
      <c r="C242" s="11">
        <v>0.3678390133809088</v>
      </c>
      <c r="D242" s="11">
        <f t="shared" si="166"/>
        <v>-0.56778834743635942</v>
      </c>
      <c r="E242" s="11">
        <v>0.27665703038663392</v>
      </c>
      <c r="F242" s="11">
        <f t="shared" si="167"/>
        <v>-0.2911313170497255</v>
      </c>
      <c r="G242" s="200">
        <f t="shared" si="168"/>
        <v>1.7419616053938602E-2</v>
      </c>
    </row>
    <row r="243" spans="1:7" x14ac:dyDescent="0.2">
      <c r="A243" t="str">
        <f t="shared" si="165"/>
        <v>23 Teaching and other educational professionals</v>
      </c>
      <c r="B243" s="11">
        <v>0.46189066579718108</v>
      </c>
      <c r="C243" s="11">
        <v>0.20690044287868994</v>
      </c>
      <c r="D243" s="11">
        <f t="shared" si="166"/>
        <v>-0.25499022291849116</v>
      </c>
      <c r="E243" s="11">
        <v>0.15081388017807468</v>
      </c>
      <c r="F243" s="11">
        <f t="shared" si="167"/>
        <v>-0.10417634274041648</v>
      </c>
      <c r="G243" s="200">
        <f>IF(B243&gt;0,(1+(E243/B243))^(1/($C$6-$B$6))-1,0)</f>
        <v>1.9015510433676663E-2</v>
      </c>
    </row>
    <row r="244" spans="1:7" x14ac:dyDescent="0.2">
      <c r="A244" t="str">
        <f t="shared" si="165"/>
        <v>24 Business, media and public service professionals</v>
      </c>
      <c r="B244" s="11">
        <v>1.8220470818471639</v>
      </c>
      <c r="C244" s="11">
        <v>0.98989434324586001</v>
      </c>
      <c r="D244" s="11">
        <f t="shared" si="166"/>
        <v>-0.8321527386013039</v>
      </c>
      <c r="E244" s="11">
        <v>0.55254846588052042</v>
      </c>
      <c r="F244" s="11">
        <f t="shared" si="167"/>
        <v>-0.27960427272078348</v>
      </c>
      <c r="G244" s="200">
        <f t="shared" ref="G244:G263" si="169">IF(B244&gt;0,(1+(E244/B244))^(1/($C$6-$B$6))-1,0)</f>
        <v>1.7814585887433898E-2</v>
      </c>
    </row>
    <row r="245" spans="1:7" x14ac:dyDescent="0.2">
      <c r="A245" t="str">
        <f t="shared" si="165"/>
        <v>31 Science, engineering and technology associate professionals</v>
      </c>
      <c r="B245" s="11">
        <v>1.1437890200670844</v>
      </c>
      <c r="C245" s="11">
        <v>0.71018629256577714</v>
      </c>
      <c r="D245" s="11">
        <f t="shared" si="166"/>
        <v>-0.43360272750130724</v>
      </c>
      <c r="E245" s="11">
        <v>0.31159567078051453</v>
      </c>
      <c r="F245" s="11">
        <f t="shared" si="167"/>
        <v>-0.12200705672079271</v>
      </c>
      <c r="G245" s="200">
        <f>IF(B245&gt;0,(1+(E245/B245))^(1/($C$6-$B$6))-1,0)</f>
        <v>1.6191267656089359E-2</v>
      </c>
    </row>
    <row r="246" spans="1:7" x14ac:dyDescent="0.2">
      <c r="A246" t="str">
        <f t="shared" si="165"/>
        <v>32 Health and social care associate professionals</v>
      </c>
      <c r="B246" s="11">
        <v>0.43823951518020493</v>
      </c>
      <c r="C246" s="11">
        <v>0.30627990992666854</v>
      </c>
      <c r="D246" s="11">
        <f t="shared" si="166"/>
        <v>-0.13195960525353639</v>
      </c>
      <c r="E246" s="11">
        <v>0.20175248132593371</v>
      </c>
      <c r="F246" s="11">
        <f t="shared" si="167"/>
        <v>6.9792876072397314E-2</v>
      </c>
      <c r="G246" s="200">
        <f t="shared" si="169"/>
        <v>2.5567383965334534E-2</v>
      </c>
    </row>
    <row r="247" spans="1:7" x14ac:dyDescent="0.2">
      <c r="A247" t="str">
        <f t="shared" si="165"/>
        <v>33 Protective service occupations</v>
      </c>
      <c r="B247" s="11">
        <v>0.67901016913028123</v>
      </c>
      <c r="C247" s="11">
        <v>0.34103304815168678</v>
      </c>
      <c r="D247" s="11">
        <f t="shared" si="166"/>
        <v>-0.33797712097859445</v>
      </c>
      <c r="E247" s="11">
        <v>0.15840504959795776</v>
      </c>
      <c r="F247" s="11">
        <f t="shared" si="167"/>
        <v>-0.17957207138063669</v>
      </c>
      <c r="G247" s="200">
        <f t="shared" si="169"/>
        <v>1.4077090292604622E-2</v>
      </c>
    </row>
    <row r="248" spans="1:7" x14ac:dyDescent="0.2">
      <c r="A248" t="str">
        <f t="shared" si="165"/>
        <v>34 Culture, media and sports occupations</v>
      </c>
      <c r="B248" s="11">
        <v>0.52120609912195959</v>
      </c>
      <c r="C248" s="11">
        <v>0.16289094924325268</v>
      </c>
      <c r="D248" s="11">
        <f t="shared" si="166"/>
        <v>-0.35831514987870694</v>
      </c>
      <c r="E248" s="11">
        <v>0.10268078714259653</v>
      </c>
      <c r="F248" s="11">
        <f t="shared" ref="F248:F249" si="170">SUM(D248:E248)</f>
        <v>-0.2556343627361104</v>
      </c>
      <c r="G248" s="200">
        <f t="shared" si="169"/>
        <v>1.2060382422981686E-2</v>
      </c>
    </row>
    <row r="249" spans="1:7" x14ac:dyDescent="0.2">
      <c r="A249" t="str">
        <f t="shared" si="165"/>
        <v>35 Business and public service associate professionals</v>
      </c>
      <c r="B249" s="11">
        <v>2.7727344240173779</v>
      </c>
      <c r="C249" s="11">
        <v>1.4186418140132673</v>
      </c>
      <c r="D249" s="11">
        <f t="shared" si="166"/>
        <v>-1.3540926100041106</v>
      </c>
      <c r="E249" s="11">
        <v>0.75459900655254852</v>
      </c>
      <c r="F249" s="11">
        <f t="shared" si="170"/>
        <v>-0.59949360345156211</v>
      </c>
      <c r="G249" s="200">
        <f t="shared" si="169"/>
        <v>1.6176660914867247E-2</v>
      </c>
    </row>
    <row r="250" spans="1:7" x14ac:dyDescent="0.2">
      <c r="A250" t="str">
        <f t="shared" si="165"/>
        <v>41 Administrative occupations</v>
      </c>
      <c r="B250" s="11">
        <v>5.2880118143883061</v>
      </c>
      <c r="C250" s="11">
        <v>1.4702267845392771</v>
      </c>
      <c r="D250" s="11">
        <f t="shared" si="166"/>
        <v>-3.8177850298490288</v>
      </c>
      <c r="E250" s="11">
        <v>1.2463757006120411</v>
      </c>
      <c r="F250" s="11">
        <f t="shared" ref="F250:F253" si="171">SUM(D250:E250)</f>
        <v>-2.571409329236988</v>
      </c>
      <c r="G250" s="200">
        <f t="shared" si="169"/>
        <v>1.4209088386442081E-2</v>
      </c>
    </row>
    <row r="251" spans="1:7" x14ac:dyDescent="0.2">
      <c r="A251" t="str">
        <f t="shared" si="165"/>
        <v>42 Secretarial and related occupations</v>
      </c>
      <c r="B251" s="11">
        <v>1.8190834018718944</v>
      </c>
      <c r="C251" s="11">
        <v>0.29327298308044775</v>
      </c>
      <c r="D251" s="11">
        <f t="shared" si="166"/>
        <v>-1.5258104187914467</v>
      </c>
      <c r="E251" s="11">
        <v>0.44316468104120416</v>
      </c>
      <c r="F251" s="11">
        <f t="shared" si="171"/>
        <v>-1.0826457377502425</v>
      </c>
      <c r="G251" s="200">
        <f t="shared" si="169"/>
        <v>1.464123449880228E-2</v>
      </c>
    </row>
    <row r="252" spans="1:7" x14ac:dyDescent="0.2">
      <c r="A252" t="str">
        <f t="shared" si="165"/>
        <v>51 Skilled agricultural and related trades</v>
      </c>
      <c r="B252" s="11">
        <v>1.0417249207451598</v>
      </c>
      <c r="C252" s="11">
        <v>1.0431753570104454</v>
      </c>
      <c r="D252" s="11">
        <f t="shared" si="166"/>
        <v>1.4504362652856262E-3</v>
      </c>
      <c r="E252" s="11">
        <v>0.4689829542579238</v>
      </c>
      <c r="F252" s="11">
        <f t="shared" si="171"/>
        <v>0.47043339052320943</v>
      </c>
      <c r="G252" s="200">
        <f t="shared" si="169"/>
        <v>2.5089604403655263E-2</v>
      </c>
    </row>
    <row r="253" spans="1:7" x14ac:dyDescent="0.2">
      <c r="A253" t="str">
        <f t="shared" si="165"/>
        <v>52 Skilled metal, electrical and electronic trades</v>
      </c>
      <c r="B253" s="11">
        <v>2.905828922960537</v>
      </c>
      <c r="C253" s="11">
        <v>1.2816000405515269</v>
      </c>
      <c r="D253" s="11">
        <f t="shared" si="166"/>
        <v>-1.6242288824090101</v>
      </c>
      <c r="E253" s="11">
        <v>0.73020460238788987</v>
      </c>
      <c r="F253" s="11">
        <f t="shared" si="171"/>
        <v>-0.89402428002112022</v>
      </c>
      <c r="G253" s="200">
        <f t="shared" si="169"/>
        <v>1.5057214870390467E-2</v>
      </c>
    </row>
    <row r="254" spans="1:7" x14ac:dyDescent="0.2">
      <c r="A254" t="str">
        <f t="shared" si="165"/>
        <v>53 Skilled construction and building trades</v>
      </c>
      <c r="B254" s="11">
        <v>2.8678969783222965</v>
      </c>
      <c r="C254" s="11">
        <v>1.6813563087986347</v>
      </c>
      <c r="D254" s="11">
        <f t="shared" si="166"/>
        <v>-1.1865406695236618</v>
      </c>
      <c r="E254" s="11">
        <v>0.88014127944422593</v>
      </c>
      <c r="F254" s="11">
        <f t="shared" ref="F254" si="172">SUM(D254:E254)</f>
        <v>-0.30639939007943584</v>
      </c>
      <c r="G254" s="200">
        <f t="shared" si="169"/>
        <v>1.8003719026088438E-2</v>
      </c>
    </row>
    <row r="255" spans="1:7" x14ac:dyDescent="0.2">
      <c r="A255" t="str">
        <f t="shared" si="165"/>
        <v>54 Textiles, printing and other skilled trades</v>
      </c>
      <c r="B255" s="11">
        <v>1.7921406551880936</v>
      </c>
      <c r="C255" s="11">
        <v>1.0676123010115082</v>
      </c>
      <c r="D255" s="11">
        <f t="shared" si="166"/>
        <v>-0.72452835417658545</v>
      </c>
      <c r="E255" s="11">
        <v>0.5594058765708636</v>
      </c>
      <c r="F255" s="11">
        <f t="shared" ref="F255" si="173">SUM(D255:E255)</f>
        <v>-0.16512247760572185</v>
      </c>
      <c r="G255" s="200">
        <f t="shared" si="169"/>
        <v>1.8275822810612352E-2</v>
      </c>
    </row>
    <row r="256" spans="1:7" x14ac:dyDescent="0.2">
      <c r="A256" t="str">
        <f t="shared" si="165"/>
        <v>61 Caring personal service occupations</v>
      </c>
      <c r="B256" s="11">
        <v>1.4773490610623206</v>
      </c>
      <c r="C256" s="11">
        <v>0.79019987581566387</v>
      </c>
      <c r="D256" s="11">
        <f>C256-B256</f>
        <v>-0.68714918524665669</v>
      </c>
      <c r="E256" s="11">
        <v>0.34671174730927345</v>
      </c>
      <c r="F256" s="11">
        <f>SUM(D256:E256)</f>
        <v>-0.34043743793738324</v>
      </c>
      <c r="G256" s="200">
        <f t="shared" si="169"/>
        <v>1.4153622140107514E-2</v>
      </c>
    </row>
    <row r="257" spans="1:7" x14ac:dyDescent="0.2">
      <c r="A257" t="str">
        <f t="shared" si="165"/>
        <v>62 Leisure, travel and related personal service occupations</v>
      </c>
      <c r="B257" s="11">
        <v>1.5074566500587023</v>
      </c>
      <c r="C257" s="11">
        <v>0.79086720000917432</v>
      </c>
      <c r="D257" s="11">
        <f t="shared" ref="D257:D263" si="174">C257-B257</f>
        <v>-0.71658945004952801</v>
      </c>
      <c r="E257" s="11">
        <v>0.48374085349486157</v>
      </c>
      <c r="F257" s="11">
        <f t="shared" ref="F257:F258" si="175">SUM(D257:E257)</f>
        <v>-0.23284859655466644</v>
      </c>
      <c r="G257" s="200">
        <f t="shared" si="169"/>
        <v>1.87273528762677E-2</v>
      </c>
    </row>
    <row r="258" spans="1:7" x14ac:dyDescent="0.2">
      <c r="A258" t="str">
        <f t="shared" si="165"/>
        <v>63 Community and civil enforcement occupations</v>
      </c>
      <c r="B258" s="11">
        <v>0.10713393690157376</v>
      </c>
      <c r="C258" s="11">
        <v>6.1664940435880375E-2</v>
      </c>
      <c r="D258" s="11">
        <f t="shared" si="174"/>
        <v>-4.5468996465693384E-2</v>
      </c>
      <c r="E258" s="11">
        <v>2.9841866336673122E-2</v>
      </c>
      <c r="F258" s="11">
        <f t="shared" si="175"/>
        <v>-1.5627130129020263E-2</v>
      </c>
      <c r="G258" s="200">
        <f t="shared" si="169"/>
        <v>1.6516547522181568E-2</v>
      </c>
    </row>
    <row r="259" spans="1:7" x14ac:dyDescent="0.2">
      <c r="A259" t="str">
        <f t="shared" si="165"/>
        <v>71 Sales occupations</v>
      </c>
      <c r="B259" s="11">
        <v>4.8413489702764654</v>
      </c>
      <c r="C259" s="11">
        <v>1.6887079840039025</v>
      </c>
      <c r="D259" s="11">
        <f t="shared" si="174"/>
        <v>-3.1526409862725631</v>
      </c>
      <c r="E259" s="11">
        <v>1.2037513786555751</v>
      </c>
      <c r="F259" s="11">
        <f t="shared" ref="F259:F260" si="176">SUM(D259:E259)</f>
        <v>-1.9488896076169879</v>
      </c>
      <c r="G259" s="200">
        <f t="shared" si="169"/>
        <v>1.4913762637773775E-2</v>
      </c>
    </row>
    <row r="260" spans="1:7" x14ac:dyDescent="0.2">
      <c r="A260" t="str">
        <f t="shared" si="165"/>
        <v>72 Customer service occupations</v>
      </c>
      <c r="B260" s="11">
        <v>1.1944810797361383</v>
      </c>
      <c r="C260" s="11">
        <v>0.93596106962159809</v>
      </c>
      <c r="D260" s="11">
        <f t="shared" si="174"/>
        <v>-0.25852001011454018</v>
      </c>
      <c r="E260" s="11">
        <v>0.36189501347337522</v>
      </c>
      <c r="F260" s="11">
        <f t="shared" si="176"/>
        <v>0.10337500335883504</v>
      </c>
      <c r="G260" s="200">
        <f t="shared" si="169"/>
        <v>1.7799777843779951E-2</v>
      </c>
    </row>
    <row r="261" spans="1:7" x14ac:dyDescent="0.2">
      <c r="A261" t="str">
        <f t="shared" si="165"/>
        <v>81 Process, plant and machine operatives</v>
      </c>
      <c r="B261" s="11">
        <v>4.3768132354633744</v>
      </c>
      <c r="C261" s="11">
        <v>1.9372378320411223</v>
      </c>
      <c r="D261" s="11">
        <f t="shared" si="174"/>
        <v>-2.4395754034222521</v>
      </c>
      <c r="E261" s="11">
        <v>1.2601904506091559</v>
      </c>
      <c r="F261" s="11">
        <f t="shared" ref="F261:F262" si="177">SUM(D261:E261)</f>
        <v>-1.1793849528130962</v>
      </c>
      <c r="G261" s="200">
        <f t="shared" si="169"/>
        <v>1.7011866373845441E-2</v>
      </c>
    </row>
    <row r="262" spans="1:7" x14ac:dyDescent="0.2">
      <c r="A262" t="str">
        <f t="shared" si="165"/>
        <v>82 Transport and mobile machine drivers and operatives</v>
      </c>
      <c r="B262" s="11">
        <v>6.2911401082919447</v>
      </c>
      <c r="C262" s="11">
        <v>4.4077579355793892</v>
      </c>
      <c r="D262" s="11">
        <f t="shared" si="174"/>
        <v>-1.8833821727125555</v>
      </c>
      <c r="E262" s="11">
        <v>2.4976625856901076</v>
      </c>
      <c r="F262" s="11">
        <f t="shared" si="177"/>
        <v>0.61428041297755209</v>
      </c>
      <c r="G262" s="200">
        <f t="shared" si="169"/>
        <v>2.2539335959491202E-2</v>
      </c>
    </row>
    <row r="263" spans="1:7" x14ac:dyDescent="0.2">
      <c r="A263" t="str">
        <f t="shared" si="165"/>
        <v>91 Elementary trades and related occupations</v>
      </c>
      <c r="B263" s="11">
        <v>2.9126524126946194</v>
      </c>
      <c r="C263" s="11">
        <v>3.9029246970560152</v>
      </c>
      <c r="D263" s="11">
        <f t="shared" si="174"/>
        <v>0.9902722843613958</v>
      </c>
      <c r="E263" s="11">
        <v>1.8507205474502295</v>
      </c>
      <c r="F263" s="11">
        <f t="shared" ref="F263" si="178">SUM(D263:E263)</f>
        <v>2.8409928318116253</v>
      </c>
      <c r="G263" s="200">
        <f t="shared" si="169"/>
        <v>3.3336401095636292E-2</v>
      </c>
    </row>
    <row r="264" spans="1:7" x14ac:dyDescent="0.2">
      <c r="A264" t="str">
        <f t="shared" si="165"/>
        <v>92 Elementary administration and service occupations</v>
      </c>
      <c r="B264" s="11">
        <v>10.380919708803969</v>
      </c>
      <c r="C264" s="11">
        <v>5.583301342735516</v>
      </c>
      <c r="D264" s="11">
        <f t="shared" ref="D264" si="179">C264-B264</f>
        <v>-4.7976183660684528</v>
      </c>
      <c r="E264" s="11">
        <v>3.1949496073112371</v>
      </c>
      <c r="F264" s="11">
        <f>SUM(D264:E264)</f>
        <v>-1.6026687587572157</v>
      </c>
      <c r="G264" s="200">
        <f t="shared" ref="G264:G265" si="180">IF(B264&gt;0,(1+(E264/B264))^(1/($C$6-$B$6))-1,0)</f>
        <v>1.8049248781821792E-2</v>
      </c>
    </row>
    <row r="265" spans="1:7" x14ac:dyDescent="0.2">
      <c r="A265" t="str">
        <f t="shared" si="165"/>
        <v>All occupations</v>
      </c>
      <c r="B265" s="11">
        <f>SUM(B239:B264)</f>
        <v>65.306902151632585</v>
      </c>
      <c r="C265" s="11">
        <f t="shared" ref="C265:F265" si="181">SUM(C239:C264)</f>
        <v>36.26614024647882</v>
      </c>
      <c r="D265" s="11">
        <f t="shared" si="181"/>
        <v>-29.040761905153776</v>
      </c>
      <c r="E265" s="11">
        <f t="shared" si="181"/>
        <v>20.668737581421301</v>
      </c>
      <c r="F265" s="11">
        <f t="shared" si="181"/>
        <v>-8.3720243237324716</v>
      </c>
      <c r="G265" s="200">
        <f t="shared" si="180"/>
        <v>1.8500130173576546E-2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1.2667056934614864</v>
      </c>
      <c r="C268" s="11">
        <v>0.6587217491523738</v>
      </c>
      <c r="D268" s="11">
        <f>C268-B268</f>
        <v>-0.60798394430911262</v>
      </c>
      <c r="E268" s="11">
        <v>0.28127603934563328</v>
      </c>
      <c r="F268" s="11">
        <f>SUM(D268:E268)</f>
        <v>-0.32670790496347935</v>
      </c>
      <c r="G268" s="200">
        <f>IF(B268&gt;0,(1+(E268/B268))^(1/($C$6-$B$6))-1,0)</f>
        <v>1.3458588068514299E-2</v>
      </c>
    </row>
    <row r="269" spans="1:7" x14ac:dyDescent="0.2">
      <c r="A269" t="str">
        <f t="shared" si="183"/>
        <v>12 Other managers and proprietors</v>
      </c>
      <c r="B269" s="11">
        <v>0.84265297441537645</v>
      </c>
      <c r="C269" s="11">
        <v>0.40746429126551426</v>
      </c>
      <c r="D269" s="11">
        <f t="shared" ref="D269:D284" si="184">C269-B269</f>
        <v>-0.4351886831498622</v>
      </c>
      <c r="E269" s="11">
        <v>0.21205075270574233</v>
      </c>
      <c r="F269" s="11">
        <f t="shared" ref="F269:F276" si="185">SUM(D269:E269)</f>
        <v>-0.22313793044411986</v>
      </c>
      <c r="G269" s="200">
        <f t="shared" ref="G269:G271" si="186">IF(B269&gt;0,(1+(E269/B269))^(1/($C$6-$B$6))-1,0)</f>
        <v>1.5076518587443299E-2</v>
      </c>
    </row>
    <row r="270" spans="1:7" x14ac:dyDescent="0.2">
      <c r="A270" t="str">
        <f t="shared" si="183"/>
        <v>21 Science, research, engineering and technology professionals</v>
      </c>
      <c r="B270" s="11">
        <v>0.74677246039586587</v>
      </c>
      <c r="C270" s="11">
        <v>0.52680084340034217</v>
      </c>
      <c r="D270" s="11">
        <f t="shared" si="184"/>
        <v>-0.2199716169955237</v>
      </c>
      <c r="E270" s="11">
        <v>0.19478782733989608</v>
      </c>
      <c r="F270" s="11">
        <f t="shared" si="185"/>
        <v>-2.518378965562762E-2</v>
      </c>
      <c r="G270" s="200">
        <f t="shared" si="186"/>
        <v>1.5571853567845739E-2</v>
      </c>
    </row>
    <row r="271" spans="1:7" x14ac:dyDescent="0.2">
      <c r="A271" t="str">
        <f t="shared" si="183"/>
        <v>22 Health professionals</v>
      </c>
      <c r="B271" s="11">
        <v>0.31770690045800171</v>
      </c>
      <c r="C271" s="11">
        <v>0.17527383797601981</v>
      </c>
      <c r="D271" s="11">
        <f t="shared" si="184"/>
        <v>-0.1424330624819819</v>
      </c>
      <c r="E271" s="11">
        <v>9.1009245464309135E-2</v>
      </c>
      <c r="F271" s="11">
        <f t="shared" si="185"/>
        <v>-5.1423817017672763E-2</v>
      </c>
      <c r="G271" s="200">
        <f t="shared" si="186"/>
        <v>1.6934566851743327E-2</v>
      </c>
    </row>
    <row r="272" spans="1:7" x14ac:dyDescent="0.2">
      <c r="A272" t="str">
        <f t="shared" si="183"/>
        <v>23 Teaching and other educational professionals</v>
      </c>
      <c r="B272" s="11">
        <v>0.20828474505617961</v>
      </c>
      <c r="C272" s="11">
        <v>0.11442946859932253</v>
      </c>
      <c r="D272" s="11">
        <f t="shared" si="184"/>
        <v>-9.3855276456857081E-2</v>
      </c>
      <c r="E272" s="11">
        <v>6.2041231131677733E-2</v>
      </c>
      <c r="F272" s="11">
        <f t="shared" si="185"/>
        <v>-3.1814045325179348E-2</v>
      </c>
      <c r="G272" s="200">
        <f>IF(B272&gt;0,(1+(E272/B272))^(1/($C$6-$B$6))-1,0)</f>
        <v>1.7533433213745342E-2</v>
      </c>
    </row>
    <row r="273" spans="1:7" x14ac:dyDescent="0.2">
      <c r="A273" t="str">
        <f t="shared" si="183"/>
        <v>24 Business, media and public service professionals</v>
      </c>
      <c r="B273" s="11">
        <v>0.70604261203983087</v>
      </c>
      <c r="C273" s="11">
        <v>0.38276749183468256</v>
      </c>
      <c r="D273" s="11">
        <f t="shared" si="184"/>
        <v>-0.32327512020514831</v>
      </c>
      <c r="E273" s="11">
        <v>0.17908585217772158</v>
      </c>
      <c r="F273" s="11">
        <f t="shared" si="185"/>
        <v>-0.14418926802742674</v>
      </c>
      <c r="G273" s="200">
        <f t="shared" ref="G273" si="187">IF(B273&gt;0,(1+(E273/B273))^(1/($C$6-$B$6))-1,0)</f>
        <v>1.5184612245781715E-2</v>
      </c>
    </row>
    <row r="274" spans="1:7" x14ac:dyDescent="0.2">
      <c r="A274" t="str">
        <f t="shared" si="183"/>
        <v>31 Science, engineering and technology associate professionals</v>
      </c>
      <c r="B274" s="11">
        <v>0.37356125452841943</v>
      </c>
      <c r="C274" s="11">
        <v>0.34320361338230221</v>
      </c>
      <c r="D274" s="11">
        <f t="shared" si="184"/>
        <v>-3.035764114611722E-2</v>
      </c>
      <c r="E274" s="11">
        <v>0.1247119154535821</v>
      </c>
      <c r="F274" s="11">
        <f t="shared" si="185"/>
        <v>9.4354274307464875E-2</v>
      </c>
      <c r="G274" s="200">
        <f>IF(B274&gt;0,(1+(E274/B274))^(1/($C$6-$B$6))-1,0)</f>
        <v>1.9390022456389655E-2</v>
      </c>
    </row>
    <row r="275" spans="1:7" x14ac:dyDescent="0.2">
      <c r="A275" t="str">
        <f t="shared" si="183"/>
        <v>32 Health and social care associate professionals</v>
      </c>
      <c r="B275" s="11">
        <v>0.12744694927912759</v>
      </c>
      <c r="C275" s="11">
        <v>0.12291069103805903</v>
      </c>
      <c r="D275" s="11">
        <f t="shared" si="184"/>
        <v>-4.5362582410685554E-3</v>
      </c>
      <c r="E275" s="11">
        <v>5.491433796627599E-2</v>
      </c>
      <c r="F275" s="11">
        <f t="shared" si="185"/>
        <v>5.0378079725207435E-2</v>
      </c>
      <c r="G275" s="200">
        <f t="shared" ref="G275:G292" si="188">IF(B275&gt;0,(1+(E275/B275))^(1/($C$6-$B$6))-1,0)</f>
        <v>2.4173529518479064E-2</v>
      </c>
    </row>
    <row r="276" spans="1:7" x14ac:dyDescent="0.2">
      <c r="A276" t="str">
        <f t="shared" si="183"/>
        <v>33 Protective service occupations</v>
      </c>
      <c r="B276" s="11">
        <v>0.15131872533463178</v>
      </c>
      <c r="C276" s="11">
        <v>8.5487393556102895E-2</v>
      </c>
      <c r="D276" s="11">
        <f t="shared" si="184"/>
        <v>-6.5831331778528887E-2</v>
      </c>
      <c r="E276" s="11">
        <v>2.4088236879287697E-2</v>
      </c>
      <c r="F276" s="11">
        <f t="shared" si="185"/>
        <v>-4.174309489924119E-2</v>
      </c>
      <c r="G276" s="200">
        <f t="shared" si="188"/>
        <v>9.8966778154201407E-3</v>
      </c>
    </row>
    <row r="277" spans="1:7" x14ac:dyDescent="0.2">
      <c r="A277" t="str">
        <f t="shared" si="183"/>
        <v>34 Culture, media and sports occupations</v>
      </c>
      <c r="B277" s="11">
        <v>0.32879927288504962</v>
      </c>
      <c r="C277" s="11">
        <v>0.16365070435106854</v>
      </c>
      <c r="D277" s="11">
        <f t="shared" si="184"/>
        <v>-0.16514856853398108</v>
      </c>
      <c r="E277" s="11">
        <v>7.4391678504993994E-2</v>
      </c>
      <c r="F277" s="11">
        <f t="shared" ref="F277:F278" si="189">SUM(D277:E277)</f>
        <v>-9.0756890028987083E-2</v>
      </c>
      <c r="G277" s="200">
        <f t="shared" si="188"/>
        <v>1.3690388254600672E-2</v>
      </c>
    </row>
    <row r="278" spans="1:7" x14ac:dyDescent="0.2">
      <c r="A278" t="str">
        <f t="shared" si="183"/>
        <v>35 Business and public service associate professionals</v>
      </c>
      <c r="B278" s="11">
        <v>0.97428581796198288</v>
      </c>
      <c r="C278" s="11">
        <v>0.51891989469180844</v>
      </c>
      <c r="D278" s="11">
        <f t="shared" si="184"/>
        <v>-0.45536592327017444</v>
      </c>
      <c r="E278" s="11">
        <v>0.20510802095543171</v>
      </c>
      <c r="F278" s="11">
        <f t="shared" si="189"/>
        <v>-0.25025790231474276</v>
      </c>
      <c r="G278" s="200">
        <f t="shared" si="188"/>
        <v>1.2818203240177128E-2</v>
      </c>
    </row>
    <row r="279" spans="1:7" x14ac:dyDescent="0.2">
      <c r="A279" t="str">
        <f t="shared" si="183"/>
        <v>41 Administrative occupations</v>
      </c>
      <c r="B279" s="11">
        <v>2.2137875859978684</v>
      </c>
      <c r="C279" s="11">
        <v>1.0961194830271528</v>
      </c>
      <c r="D279" s="11">
        <f t="shared" si="184"/>
        <v>-1.1176681029707156</v>
      </c>
      <c r="E279" s="11">
        <v>0.48518947504719817</v>
      </c>
      <c r="F279" s="11">
        <f t="shared" ref="F279:F282" si="190">SUM(D279:E279)</f>
        <v>-0.6324786279235175</v>
      </c>
      <c r="G279" s="200">
        <f t="shared" si="188"/>
        <v>1.3298849868715656E-2</v>
      </c>
    </row>
    <row r="280" spans="1:7" x14ac:dyDescent="0.2">
      <c r="A280" t="str">
        <f t="shared" si="183"/>
        <v>42 Secretarial and related occupations</v>
      </c>
      <c r="B280" s="11">
        <v>0.77515230958181647</v>
      </c>
      <c r="C280" s="11">
        <v>0.49833075602907539</v>
      </c>
      <c r="D280" s="11">
        <f t="shared" si="184"/>
        <v>-0.27682155355274107</v>
      </c>
      <c r="E280" s="11">
        <v>0.25062000480641422</v>
      </c>
      <c r="F280" s="11">
        <f t="shared" si="190"/>
        <v>-2.6201548746326853E-2</v>
      </c>
      <c r="G280" s="200">
        <f t="shared" si="188"/>
        <v>1.8851592313946508E-2</v>
      </c>
    </row>
    <row r="281" spans="1:7" x14ac:dyDescent="0.2">
      <c r="A281" t="str">
        <f t="shared" si="183"/>
        <v>51 Skilled agricultural and related trades</v>
      </c>
      <c r="B281" s="11">
        <v>0.90248981095294567</v>
      </c>
      <c r="C281" s="11">
        <v>0.31156981900744501</v>
      </c>
      <c r="D281" s="11">
        <f t="shared" si="184"/>
        <v>-0.5909199919455006</v>
      </c>
      <c r="E281" s="11">
        <v>0.20816869882115632</v>
      </c>
      <c r="F281" s="11">
        <f t="shared" si="190"/>
        <v>-0.38275129312434431</v>
      </c>
      <c r="G281" s="200">
        <f t="shared" si="188"/>
        <v>1.3932901958184862E-2</v>
      </c>
    </row>
    <row r="282" spans="1:7" x14ac:dyDescent="0.2">
      <c r="A282" t="str">
        <f t="shared" si="183"/>
        <v>52 Skilled metal, electrical and electronic trades</v>
      </c>
      <c r="B282" s="11">
        <v>1.4471122011828625</v>
      </c>
      <c r="C282" s="11">
        <v>0.50947721993929473</v>
      </c>
      <c r="D282" s="11">
        <f t="shared" si="184"/>
        <v>-0.93763498124356781</v>
      </c>
      <c r="E282" s="11">
        <v>0.27418098187776996</v>
      </c>
      <c r="F282" s="11">
        <f t="shared" si="190"/>
        <v>-0.66345399936579785</v>
      </c>
      <c r="G282" s="200">
        <f t="shared" si="188"/>
        <v>1.1634215354928035E-2</v>
      </c>
    </row>
    <row r="283" spans="1:7" x14ac:dyDescent="0.2">
      <c r="A283" t="str">
        <f t="shared" si="183"/>
        <v>53 Skilled construction and building trades</v>
      </c>
      <c r="B283" s="11">
        <v>2.1401765728244579</v>
      </c>
      <c r="C283" s="11">
        <v>0.1873186455889761</v>
      </c>
      <c r="D283" s="11">
        <f t="shared" si="184"/>
        <v>-1.9528579272354818</v>
      </c>
      <c r="E283" s="11">
        <v>0.25679916187177454</v>
      </c>
      <c r="F283" s="11">
        <f t="shared" ref="F283" si="191">SUM(D283:E283)</f>
        <v>-1.6960587653637074</v>
      </c>
      <c r="G283" s="200">
        <f t="shared" si="188"/>
        <v>7.5832412970859853E-3</v>
      </c>
    </row>
    <row r="284" spans="1:7" x14ac:dyDescent="0.2">
      <c r="A284" t="str">
        <f t="shared" si="183"/>
        <v>54 Textiles, printing and other skilled trades</v>
      </c>
      <c r="B284" s="11">
        <v>1.2905703075984634</v>
      </c>
      <c r="C284" s="11">
        <v>0.50661278484520023</v>
      </c>
      <c r="D284" s="11">
        <f t="shared" si="184"/>
        <v>-0.78395752275326314</v>
      </c>
      <c r="E284" s="11">
        <v>0.23796470563600167</v>
      </c>
      <c r="F284" s="11">
        <f t="shared" ref="F284" si="192">SUM(D284:E284)</f>
        <v>-0.54599281711726144</v>
      </c>
      <c r="G284" s="200">
        <f t="shared" si="188"/>
        <v>1.1345581702415952E-2</v>
      </c>
    </row>
    <row r="285" spans="1:7" x14ac:dyDescent="0.2">
      <c r="A285" t="str">
        <f t="shared" si="183"/>
        <v>61 Caring personal service occupations</v>
      </c>
      <c r="B285" s="11">
        <v>0.5657119509556725</v>
      </c>
      <c r="C285" s="11">
        <v>0.32482399525082772</v>
      </c>
      <c r="D285" s="11">
        <f>C285-B285</f>
        <v>-0.24088795570484478</v>
      </c>
      <c r="E285" s="11">
        <v>0.12447635944262114</v>
      </c>
      <c r="F285" s="11">
        <f>SUM(D285:E285)</f>
        <v>-0.11641159626222364</v>
      </c>
      <c r="G285" s="200">
        <f t="shared" si="188"/>
        <v>1.3346915106794199E-2</v>
      </c>
    </row>
    <row r="286" spans="1:7" x14ac:dyDescent="0.2">
      <c r="A286" t="str">
        <f t="shared" si="183"/>
        <v>62 Leisure, travel and related personal service occupations</v>
      </c>
      <c r="B286" s="11">
        <v>0.84811363283555419</v>
      </c>
      <c r="C286" s="11">
        <v>0.26120648426745779</v>
      </c>
      <c r="D286" s="11">
        <f t="shared" ref="D286:D292" si="193">C286-B286</f>
        <v>-0.58690714856809634</v>
      </c>
      <c r="E286" s="11">
        <v>0.13632040308029866</v>
      </c>
      <c r="F286" s="11">
        <f t="shared" ref="F286:F287" si="194">SUM(D286:E286)</f>
        <v>-0.45058674548779765</v>
      </c>
      <c r="G286" s="200">
        <f t="shared" si="188"/>
        <v>9.9863518014338126E-3</v>
      </c>
    </row>
    <row r="287" spans="1:7" x14ac:dyDescent="0.2">
      <c r="A287" t="str">
        <f t="shared" si="183"/>
        <v>63 Community and civil enforcement occupations</v>
      </c>
      <c r="B287" s="11">
        <v>4.7343271350233022E-2</v>
      </c>
      <c r="C287" s="11">
        <v>7.8598419247570862E-3</v>
      </c>
      <c r="D287" s="11">
        <f t="shared" si="193"/>
        <v>-3.9483429425475933E-2</v>
      </c>
      <c r="E287" s="11">
        <v>4.1711846704992174E-3</v>
      </c>
      <c r="F287" s="11">
        <f t="shared" si="194"/>
        <v>-3.5312244754976713E-2</v>
      </c>
      <c r="G287" s="200">
        <f t="shared" si="188"/>
        <v>5.6450578094282555E-3</v>
      </c>
    </row>
    <row r="288" spans="1:7" x14ac:dyDescent="0.2">
      <c r="A288" t="str">
        <f t="shared" si="183"/>
        <v>71 Sales occupations</v>
      </c>
      <c r="B288" s="11">
        <v>2.9614594885920802</v>
      </c>
      <c r="C288" s="11">
        <v>0.83286383399730002</v>
      </c>
      <c r="D288" s="11">
        <f t="shared" si="193"/>
        <v>-2.12859565459478</v>
      </c>
      <c r="E288" s="11">
        <v>0.40890301593965317</v>
      </c>
      <c r="F288" s="11">
        <f t="shared" ref="F288:F289" si="195">SUM(D288:E288)</f>
        <v>-1.7196926386551268</v>
      </c>
      <c r="G288" s="200">
        <f t="shared" si="188"/>
        <v>8.6598204611785246E-3</v>
      </c>
    </row>
    <row r="289" spans="1:7" x14ac:dyDescent="0.2">
      <c r="A289" t="str">
        <f t="shared" si="183"/>
        <v>72 Customer service occupations</v>
      </c>
      <c r="B289" s="11">
        <v>0.65168372889905646</v>
      </c>
      <c r="C289" s="11">
        <v>0.51180232952369598</v>
      </c>
      <c r="D289" s="11">
        <f t="shared" si="193"/>
        <v>-0.13988139937536048</v>
      </c>
      <c r="E289" s="11">
        <v>0.18760162195236119</v>
      </c>
      <c r="F289" s="11">
        <f t="shared" si="195"/>
        <v>4.7720222577000704E-2</v>
      </c>
      <c r="G289" s="200">
        <f t="shared" si="188"/>
        <v>1.7009128298719922E-2</v>
      </c>
    </row>
    <row r="290" spans="1:7" x14ac:dyDescent="0.2">
      <c r="A290" t="str">
        <f t="shared" si="183"/>
        <v>81 Process, plant and machine operatives</v>
      </c>
      <c r="B290" s="11">
        <v>2.5640461741224612</v>
      </c>
      <c r="C290" s="11">
        <v>0.34554981213768299</v>
      </c>
      <c r="D290" s="11">
        <f t="shared" si="193"/>
        <v>-2.2184963619847782</v>
      </c>
      <c r="E290" s="11">
        <v>0.23542013679060927</v>
      </c>
      <c r="F290" s="11">
        <f t="shared" ref="F290:F291" si="196">SUM(D290:E290)</f>
        <v>-1.9830762251941689</v>
      </c>
      <c r="G290" s="200">
        <f t="shared" si="188"/>
        <v>5.8733306500244886E-3</v>
      </c>
    </row>
    <row r="291" spans="1:7" x14ac:dyDescent="0.2">
      <c r="A291" t="str">
        <f t="shared" si="183"/>
        <v>82 Transport and mobile machine drivers and operatives</v>
      </c>
      <c r="B291" s="11">
        <v>4.1563660932730828</v>
      </c>
      <c r="C291" s="11">
        <v>1.0133741367012892</v>
      </c>
      <c r="D291" s="11">
        <f t="shared" si="193"/>
        <v>-3.1429919565717936</v>
      </c>
      <c r="E291" s="11">
        <v>0.88312647398008448</v>
      </c>
      <c r="F291" s="11">
        <f t="shared" si="196"/>
        <v>-2.2598654825917093</v>
      </c>
      <c r="G291" s="200">
        <f t="shared" si="188"/>
        <v>1.2927124677688751E-2</v>
      </c>
    </row>
    <row r="292" spans="1:7" x14ac:dyDescent="0.2">
      <c r="A292" t="str">
        <f t="shared" si="183"/>
        <v>91 Elementary trades and related occupations</v>
      </c>
      <c r="B292" s="11">
        <v>2.1303767425163387</v>
      </c>
      <c r="C292" s="11">
        <v>2.0619057161071481</v>
      </c>
      <c r="D292" s="11">
        <f t="shared" si="193"/>
        <v>-6.8471026409190561E-2</v>
      </c>
      <c r="E292" s="11">
        <v>0.87629859165896651</v>
      </c>
      <c r="F292" s="11">
        <f t="shared" ref="F292" si="197">SUM(D292:E292)</f>
        <v>0.80782756524977595</v>
      </c>
      <c r="G292" s="200">
        <f t="shared" si="188"/>
        <v>2.3234893108308841E-2</v>
      </c>
    </row>
    <row r="293" spans="1:7" x14ac:dyDescent="0.2">
      <c r="A293" t="str">
        <f t="shared" si="183"/>
        <v>92 Elementary administration and service occupations</v>
      </c>
      <c r="B293" s="11">
        <v>6.2350828838350534</v>
      </c>
      <c r="C293" s="11">
        <v>1.7014117482794799</v>
      </c>
      <c r="D293" s="11">
        <f t="shared" ref="D293" si="198">C293-B293</f>
        <v>-4.5336711355555739</v>
      </c>
      <c r="E293" s="11">
        <v>0.90206601181288804</v>
      </c>
      <c r="F293" s="11">
        <f t="shared" ref="F293" si="199">SUM(D293:E293)</f>
        <v>-3.6316051237426858</v>
      </c>
      <c r="G293" s="200">
        <f t="shared" ref="G293:G294" si="200">IF(B293&gt;0,(1+(E293/B293))^(1/($C$6-$B$6))-1,0)</f>
        <v>9.0487957025200405E-3</v>
      </c>
    </row>
    <row r="294" spans="1:7" x14ac:dyDescent="0.2">
      <c r="A294" s="24" t="str">
        <f t="shared" si="183"/>
        <v>All occupations</v>
      </c>
      <c r="B294" s="34">
        <f>SUM(B268:B293)</f>
        <v>34.973050160333898</v>
      </c>
      <c r="C294" s="34">
        <f t="shared" ref="C294:F294" si="201">SUM(C268:C293)</f>
        <v>13.669856585874379</v>
      </c>
      <c r="D294" s="34">
        <f t="shared" si="201"/>
        <v>-21.30319357445952</v>
      </c>
      <c r="E294" s="34">
        <f t="shared" si="201"/>
        <v>6.9747719653128479</v>
      </c>
      <c r="F294" s="34">
        <f t="shared" si="201"/>
        <v>-14.328421609146673</v>
      </c>
      <c r="G294" s="234">
        <f t="shared" si="200"/>
        <v>1.219703420235696E-2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Stoke-on-Trent and Staffordshire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1.6126113330879548</v>
      </c>
      <c r="Q7" s="11">
        <f>'Occ T1'!J16</f>
        <v>28.32241016934374</v>
      </c>
    </row>
    <row r="8" spans="1:17" x14ac:dyDescent="0.2">
      <c r="O8" t="str">
        <f>name!E11</f>
        <v>Process, plant and machine operatives</v>
      </c>
      <c r="P8" s="11">
        <f>'Occ T1'!H15</f>
        <v>1.8309149502706816</v>
      </c>
      <c r="Q8" s="11">
        <f>'Occ T1'!J15</f>
        <v>23.963374809088755</v>
      </c>
    </row>
    <row r="9" spans="1:17" x14ac:dyDescent="0.2">
      <c r="O9" t="str">
        <f>name!E10</f>
        <v>Sales and customer service occupations</v>
      </c>
      <c r="P9" s="11">
        <f>'Occ T1'!H14</f>
        <v>1.2131197037012953</v>
      </c>
      <c r="Q9" s="11">
        <f>'Occ T1'!J14</f>
        <v>19.880778598880696</v>
      </c>
    </row>
    <row r="10" spans="1:17" x14ac:dyDescent="0.2">
      <c r="O10" t="str">
        <f>name!E9</f>
        <v>Caring, leisure and other service occupations</v>
      </c>
      <c r="P10" s="11">
        <f>'Occ T1'!H13</f>
        <v>4.174385555203763</v>
      </c>
      <c r="Q10" s="11">
        <f>'Occ T1'!J13</f>
        <v>32.521038910413694</v>
      </c>
    </row>
    <row r="11" spans="1:17" x14ac:dyDescent="0.2">
      <c r="O11" t="str">
        <f>name!E8</f>
        <v>Skilled trades occupations</v>
      </c>
      <c r="P11" s="11">
        <f>'Occ T1'!H12</f>
        <v>-4.7343304642385675</v>
      </c>
      <c r="Q11" s="11">
        <f>'Occ T1'!J12</f>
        <v>18.179903305585597</v>
      </c>
    </row>
    <row r="12" spans="1:17" x14ac:dyDescent="0.2">
      <c r="O12" t="str">
        <f>name!E7</f>
        <v>Administrative and secretarial occupations</v>
      </c>
      <c r="P12" s="11">
        <f>'Occ T1'!H11</f>
        <v>-1.0082625617800005</v>
      </c>
      <c r="Q12" s="11">
        <f>'Occ T1'!J11</f>
        <v>29.550335432870668</v>
      </c>
    </row>
    <row r="13" spans="1:17" x14ac:dyDescent="0.2">
      <c r="O13" t="str">
        <f>name!E6</f>
        <v>Associate professional occupations</v>
      </c>
      <c r="P13" s="11">
        <f>'Occ T1'!H10</f>
        <v>11.572564469275733</v>
      </c>
      <c r="Q13" s="11">
        <f>'Occ T1'!J10</f>
        <v>45.163408443235568</v>
      </c>
    </row>
    <row r="14" spans="1:17" x14ac:dyDescent="0.2">
      <c r="O14" t="str">
        <f>name!E5</f>
        <v>Professional occupations</v>
      </c>
      <c r="P14" s="11">
        <f>'Occ T1'!H9</f>
        <v>20.334529719108076</v>
      </c>
      <c r="Q14" s="11">
        <f>'Occ T1'!J9</f>
        <v>74.170080265101547</v>
      </c>
    </row>
    <row r="15" spans="1:17" x14ac:dyDescent="0.2">
      <c r="O15" t="str">
        <f>name!E4</f>
        <v>Managers, directors and senior officials</v>
      </c>
      <c r="P15" s="11">
        <f>'Occ T1'!H8</f>
        <v>2.8744672953706356</v>
      </c>
      <c r="Q15" s="11">
        <f>'Occ T1'!J8</f>
        <v>29.769890149788267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Stoke-on-Trent and Staffordshire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8.4021460001785897E-2</v>
      </c>
      <c r="Q37" s="11">
        <f>'Occ T2'!J8</f>
        <v>17.831377569129781</v>
      </c>
    </row>
    <row r="38" spans="1:17" x14ac:dyDescent="0.2">
      <c r="O38" s="10" t="str">
        <f>name!D5</f>
        <v>12 Other managers and proprietors</v>
      </c>
      <c r="P38" s="11">
        <f>'Occ T2'!H9</f>
        <v>2.7904458353688515</v>
      </c>
      <c r="Q38" s="11">
        <f>'Occ T2'!J9</f>
        <v>11.938512580658488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11.909223547601922</v>
      </c>
      <c r="Q39" s="11">
        <f>'Occ T2'!J10</f>
        <v>25.703518311966025</v>
      </c>
    </row>
    <row r="40" spans="1:17" x14ac:dyDescent="0.2">
      <c r="O40" s="10" t="str">
        <f>name!D7</f>
        <v>22 Health professionals</v>
      </c>
      <c r="P40" s="11">
        <f>'Occ T2'!H11</f>
        <v>1.3791937207555733</v>
      </c>
      <c r="Q40" s="11">
        <f>'Occ T2'!J11</f>
        <v>15.245616577914284</v>
      </c>
    </row>
    <row r="41" spans="1:17" x14ac:dyDescent="0.2">
      <c r="O41" s="10" t="str">
        <f>name!D8</f>
        <v>23 Teaching and other educational professionals</v>
      </c>
      <c r="P41" s="11">
        <f>'Occ T2'!H12</f>
        <v>1.4358861687236697</v>
      </c>
      <c r="Q41" s="11">
        <f>'Occ T2'!J12</f>
        <v>11.880053296557177</v>
      </c>
    </row>
    <row r="42" spans="1:17" x14ac:dyDescent="0.2">
      <c r="O42" s="10" t="str">
        <f>name!D9</f>
        <v>24 Business, media and public service professionals</v>
      </c>
      <c r="P42" s="11">
        <f>'Occ T2'!H13</f>
        <v>5.6102262820268969</v>
      </c>
      <c r="Q42" s="11">
        <f>'Occ T2'!J13</f>
        <v>21.340892078664037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1.8819876748587205E-2</v>
      </c>
      <c r="Q43" s="11">
        <f>'Occ T2'!J14</f>
        <v>3.6762795186652153</v>
      </c>
    </row>
    <row r="44" spans="1:17" x14ac:dyDescent="0.2">
      <c r="O44" s="10" t="str">
        <f>name!D11</f>
        <v>32 Health and social care associate professionals</v>
      </c>
      <c r="P44" s="11">
        <f>'Occ T2'!H15</f>
        <v>9.4806253581839535</v>
      </c>
      <c r="Q44" s="11">
        <f>'Occ T2'!J15</f>
        <v>19.545043139437375</v>
      </c>
    </row>
    <row r="45" spans="1:17" x14ac:dyDescent="0.2">
      <c r="O45" s="10" t="str">
        <f>name!D12</f>
        <v>33 Protective service occupations</v>
      </c>
      <c r="P45" s="11">
        <f>'Occ T2'!H16</f>
        <v>-0.23960648901421866</v>
      </c>
      <c r="Q45" s="11">
        <f>'Occ T2'!J16</f>
        <v>1.4093165326610118</v>
      </c>
    </row>
    <row r="46" spans="1:17" x14ac:dyDescent="0.2">
      <c r="O46" s="10" t="str">
        <f>name!D13</f>
        <v>34 Culture, media and sports occupations</v>
      </c>
      <c r="P46" s="11">
        <f>'Occ T2'!H17</f>
        <v>-0.14419614844757689</v>
      </c>
      <c r="Q46" s="11">
        <f>'Occ T2'!J17</f>
        <v>3.8624024524760738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2.4569218718049761</v>
      </c>
      <c r="Q47" s="11">
        <f>'Occ T2'!J18</f>
        <v>16.670366799995879</v>
      </c>
    </row>
    <row r="48" spans="1:17" x14ac:dyDescent="0.2">
      <c r="O48" s="10" t="str">
        <f>name!D15</f>
        <v>41 Administrative occupations</v>
      </c>
      <c r="P48" s="11">
        <f>'Occ T2'!H19</f>
        <v>2.7150209065602198</v>
      </c>
      <c r="Q48" s="11">
        <f>'Occ T2'!J19</f>
        <v>28.920550887807231</v>
      </c>
    </row>
    <row r="49" spans="15:17" x14ac:dyDescent="0.2">
      <c r="O49" s="10" t="str">
        <f>name!D16</f>
        <v>42 Secretarial and related occupations</v>
      </c>
      <c r="P49" s="11">
        <f>'Occ T2'!H20</f>
        <v>-3.7232834683402194</v>
      </c>
      <c r="Q49" s="11">
        <f>'Occ T2'!J20</f>
        <v>0.62978454506343784</v>
      </c>
    </row>
    <row r="50" spans="15:17" x14ac:dyDescent="0.2">
      <c r="O50" s="10" t="str">
        <f>name!D17</f>
        <v>51 Skilled agricultural and related trades</v>
      </c>
      <c r="P50" s="11">
        <f>'Occ T2'!H21</f>
        <v>0.26476033249945718</v>
      </c>
      <c r="Q50" s="11">
        <f>'Occ T2'!J21</f>
        <v>3.2516342688372259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-1.8015510921206612</v>
      </c>
      <c r="Q51" s="11">
        <f>'Occ T2'!J22</f>
        <v>6.8752747569840569</v>
      </c>
    </row>
    <row r="52" spans="15:17" x14ac:dyDescent="0.2">
      <c r="O52" s="10" t="str">
        <f>name!D19</f>
        <v>53 Skilled construction and building trades</v>
      </c>
      <c r="P52" s="11">
        <f>'Occ T2'!H23</f>
        <v>-3.1484632986944217</v>
      </c>
      <c r="Q52" s="11">
        <f>'Occ T2'!J23</f>
        <v>4.2069247165555845</v>
      </c>
    </row>
    <row r="53" spans="15:17" x14ac:dyDescent="0.2">
      <c r="O53" s="10" t="str">
        <f>name!D20</f>
        <v>54 Textiles, printing and other skilled trades</v>
      </c>
      <c r="P53" s="11">
        <f>'Occ T2'!H24</f>
        <v>-4.9076405922942712E-2</v>
      </c>
      <c r="Q53" s="11">
        <f>'Occ T2'!J24</f>
        <v>3.8460695632087281</v>
      </c>
    </row>
    <row r="54" spans="15:17" x14ac:dyDescent="0.2">
      <c r="O54" s="10" t="str">
        <f>name!D21</f>
        <v>61 Caring personal service occupations</v>
      </c>
      <c r="P54" s="11">
        <f>'Occ T2'!H25</f>
        <v>4.7977271370990309</v>
      </c>
      <c r="Q54" s="11">
        <f>'Occ T2'!J25</f>
        <v>27.910252154640148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-0.54203655789732252</v>
      </c>
      <c r="Q55" s="11">
        <f>'Occ T2'!J26</f>
        <v>4.4871966391866422</v>
      </c>
    </row>
    <row r="56" spans="15:17" x14ac:dyDescent="0.2">
      <c r="O56" s="10" t="str">
        <f>name!D23</f>
        <v>63 Community and civil enforcement occupations</v>
      </c>
      <c r="P56" s="11">
        <f>'Occ T2'!H27</f>
        <v>-8.1305023997941983E-2</v>
      </c>
      <c r="Q56" s="11">
        <f>'Occ T2'!J27</f>
        <v>0.12359011658690372</v>
      </c>
    </row>
    <row r="57" spans="15:17" x14ac:dyDescent="0.2">
      <c r="O57" s="10" t="str">
        <f>name!D24</f>
        <v>71 Sales occupations</v>
      </c>
      <c r="P57" s="11">
        <f>'Occ T2'!H28</f>
        <v>-1.675735488453153</v>
      </c>
      <c r="Q57" s="11">
        <f>'Occ T2'!J28</f>
        <v>11.874904578201289</v>
      </c>
    </row>
    <row r="58" spans="15:17" x14ac:dyDescent="0.2">
      <c r="O58" s="10" t="str">
        <f>name!D25</f>
        <v>72 Customer service occupations</v>
      </c>
      <c r="P58" s="11">
        <f>'Occ T2'!H29</f>
        <v>2.8888551921544519</v>
      </c>
      <c r="Q58" s="11">
        <f>'Occ T2'!J29</f>
        <v>8.0058740206794106</v>
      </c>
    </row>
    <row r="59" spans="15:17" x14ac:dyDescent="0.2">
      <c r="O59" s="10" t="str">
        <f>name!D26</f>
        <v>81 Process, plant and machine operatives</v>
      </c>
      <c r="P59" s="11">
        <f>'Occ T2'!H30</f>
        <v>-0.29492420866899138</v>
      </c>
      <c r="Q59" s="11">
        <f>'Occ T2'!J30</f>
        <v>7.3533150942250574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2.125839158939673</v>
      </c>
      <c r="Q60" s="11">
        <f>'Occ T2'!J31</f>
        <v>16.610059714863699</v>
      </c>
    </row>
    <row r="61" spans="15:17" x14ac:dyDescent="0.2">
      <c r="O61" s="10" t="str">
        <f>name!D28</f>
        <v>91 Elementary trades and related occupations</v>
      </c>
      <c r="P61" s="11">
        <f>'Occ T2'!H32</f>
        <v>9.0492333059020069</v>
      </c>
      <c r="Q61" s="11">
        <f>'Occ T2'!J32</f>
        <v>16.842235799224053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-7.436621972814045</v>
      </c>
      <c r="Q62" s="11">
        <f>'Occ T2'!J33</f>
        <v>11.480174370119695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37.869999999999436</v>
      </c>
      <c r="Q64" s="11">
        <f>'Occ T2'!J35</f>
        <v>301.52122008430854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Stoke-on-Trent and Staffordshire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528.02699999999982</v>
      </c>
      <c r="C8" s="305">
        <f>SUM(C9:C17)</f>
        <v>545.971</v>
      </c>
      <c r="D8" s="305">
        <f>SUM(D9:D17)</f>
        <v>565.89699999999959</v>
      </c>
      <c r="E8" s="304"/>
      <c r="F8" s="305">
        <f>SUM(F9:F17)</f>
        <v>7.1553850043642084</v>
      </c>
      <c r="G8" s="305">
        <f>SUM(G9:G17)</f>
        <v>9.2878837146175481</v>
      </c>
      <c r="H8" s="305">
        <f>SUM(H9:H17)</f>
        <v>13.718088767781936</v>
      </c>
      <c r="I8" s="304"/>
      <c r="J8" s="305">
        <f>SUM(J9:J17)</f>
        <v>49.620202991835541</v>
      </c>
      <c r="K8" s="305">
        <f>SUM(K9:K17)</f>
        <v>63.43351435881582</v>
      </c>
      <c r="L8" s="305">
        <f>SUM(L9:L17)</f>
        <v>93.962857833211061</v>
      </c>
      <c r="M8" s="304"/>
      <c r="N8" s="305">
        <f>SUM(N9:N17)</f>
        <v>97.383693620264395</v>
      </c>
      <c r="O8" s="305">
        <f>SUM(O9:O17)</f>
        <v>105.19423071292705</v>
      </c>
      <c r="P8" s="305">
        <f>SUM(P9:P17)</f>
        <v>122.37614882410718</v>
      </c>
      <c r="Q8" s="306"/>
      <c r="R8" s="305">
        <f>SUM(R9:R17)</f>
        <v>28.965314429250277</v>
      </c>
      <c r="S8" s="305">
        <f>SUM(S9:S17)</f>
        <v>28.724196220189032</v>
      </c>
      <c r="T8" s="305">
        <f>SUM(T9:T17)</f>
        <v>31.93899427328893</v>
      </c>
      <c r="U8" s="306"/>
      <c r="V8" s="305">
        <f>SUM(V9:V17)</f>
        <v>28.966357381625773</v>
      </c>
      <c r="W8" s="305">
        <f>SUM(W9:W17)</f>
        <v>30.434182518163645</v>
      </c>
      <c r="X8" s="305">
        <f>SUM(X9:X17)</f>
        <v>35.091126374525203</v>
      </c>
      <c r="Y8" s="306"/>
      <c r="Z8" s="305">
        <f>SUM(Z9:Z17)</f>
        <v>109.68024879891938</v>
      </c>
      <c r="AA8" s="305">
        <f>SUM(AA9:AA17)</f>
        <v>115.63299330918382</v>
      </c>
      <c r="AB8" s="305">
        <f>SUM(AB9:AB17)</f>
        <v>117.59812357198135</v>
      </c>
      <c r="AC8" s="306"/>
      <c r="AD8" s="305">
        <f>SUM(AD9:AD17)</f>
        <v>105.97584546177384</v>
      </c>
      <c r="AE8" s="305">
        <f>SUM(AE9:AE17)</f>
        <v>113.47377048401718</v>
      </c>
      <c r="AF8" s="305">
        <f>SUM(AF9:AF17)</f>
        <v>101.2756635227508</v>
      </c>
      <c r="AG8" s="306"/>
      <c r="AH8" s="305">
        <f>SUM(AH9:AH17)</f>
        <v>65.306902151632585</v>
      </c>
      <c r="AI8" s="305">
        <f>SUM(AI9:AI17)</f>
        <v>57.479487827138726</v>
      </c>
      <c r="AJ8" s="305">
        <f>SUM(AJ9:AJ17)</f>
        <v>36.266140246478813</v>
      </c>
      <c r="AK8" s="306"/>
      <c r="AL8" s="305">
        <f>SUM(AL9:AL17)</f>
        <v>34.973050160333898</v>
      </c>
      <c r="AM8" s="305">
        <f>SUM(AM9:AM17)</f>
        <v>22.310740854947266</v>
      </c>
      <c r="AN8" s="305">
        <f>SUM(AN9:AN17)</f>
        <v>13.669856585874379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51.531395796659567</v>
      </c>
      <c r="C9" s="304">
        <f t="shared" ref="B9:D17" si="0">SUM(C21,C33,C51,C63,C75,C93)</f>
        <v>48.938541844523137</v>
      </c>
      <c r="D9" s="304">
        <f t="shared" si="0"/>
        <v>54.405863092030202</v>
      </c>
      <c r="E9" s="304"/>
      <c r="F9" s="304">
        <f t="shared" ref="F9:H17" si="1">SUM(F21,F33,F51,F63,F75,F93)</f>
        <v>0.57809720510532148</v>
      </c>
      <c r="G9" s="304">
        <f t="shared" si="1"/>
        <v>0.70748115952060653</v>
      </c>
      <c r="H9" s="304">
        <f t="shared" si="1"/>
        <v>1.1360059324494578</v>
      </c>
      <c r="I9" s="304"/>
      <c r="J9" s="304">
        <f t="shared" ref="J9:L17" si="2">SUM(J21,J33,J51,J63,J75,J93)</f>
        <v>5.5139200855708115</v>
      </c>
      <c r="K9" s="304">
        <f t="shared" si="2"/>
        <v>6.5148884354857062</v>
      </c>
      <c r="L9" s="304">
        <f t="shared" si="2"/>
        <v>10.18477153511644</v>
      </c>
      <c r="M9" s="304"/>
      <c r="N9" s="304">
        <f t="shared" ref="N9:P17" si="3">SUM(N21,N33,N51,N63,N75,N93)</f>
        <v>12.930210586290144</v>
      </c>
      <c r="O9" s="304">
        <f t="shared" si="3"/>
        <v>12.630168240902744</v>
      </c>
      <c r="P9" s="304">
        <f t="shared" si="3"/>
        <v>14.873752830814853</v>
      </c>
      <c r="Q9" s="306"/>
      <c r="R9" s="304">
        <f t="shared" ref="R9:T9" si="4">SUM(R21,R33,R51,R63,R75,R93)</f>
        <v>2.8947822748830627</v>
      </c>
      <c r="S9" s="304">
        <f t="shared" si="4"/>
        <v>2.6741252738826158</v>
      </c>
      <c r="T9" s="304">
        <f t="shared" si="4"/>
        <v>3.0753513859895176</v>
      </c>
      <c r="U9" s="306"/>
      <c r="V9" s="304">
        <f t="shared" ref="V9:X9" si="5">SUM(V21,V33,V51,V63,V75,V93)</f>
        <v>3.8008405554335485</v>
      </c>
      <c r="W9" s="304">
        <f t="shared" si="5"/>
        <v>3.4952581233833415</v>
      </c>
      <c r="X9" s="304">
        <f t="shared" si="5"/>
        <v>3.8703388635194065</v>
      </c>
      <c r="Y9" s="306"/>
      <c r="Z9" s="304">
        <f t="shared" ref="Z9:AB9" si="6">SUM(Z21,Z33,Z51,Z63,Z75,Z93)</f>
        <v>9.4973093999007396</v>
      </c>
      <c r="AA9" s="304">
        <f t="shared" si="6"/>
        <v>8.8373079344175345</v>
      </c>
      <c r="AB9" s="304">
        <f t="shared" si="6"/>
        <v>9.5252509360329007</v>
      </c>
      <c r="AC9" s="306"/>
      <c r="AD9" s="304">
        <f>SUM(AD21,AD33,AD51,AD63,AD75,AD93)</f>
        <v>8.3317651078315578</v>
      </c>
      <c r="AE9" s="304">
        <f t="shared" ref="AE9:AF9" si="7">SUM(AE21,AE33,AE51,AE63,AE75,AE93)</f>
        <v>7.9092404657406954</v>
      </c>
      <c r="AF9" s="304">
        <f t="shared" si="7"/>
        <v>7.23333143371174</v>
      </c>
      <c r="AG9" s="306"/>
      <c r="AH9" s="304">
        <f t="shared" ref="AH9:AJ9" si="8">SUM(AH21,AH33,AH51,AH63,AH75,AH93)</f>
        <v>5.8751119137675172</v>
      </c>
      <c r="AI9" s="304">
        <f t="shared" si="8"/>
        <v>4.7664983137479187</v>
      </c>
      <c r="AJ9" s="304">
        <f t="shared" si="8"/>
        <v>3.4408741339779927</v>
      </c>
      <c r="AK9" s="306"/>
      <c r="AL9" s="304">
        <f t="shared" ref="AL9:AN9" si="9">SUM(AL21,AL33,AL51,AL63,AL75,AL93)</f>
        <v>2.1093586678768625</v>
      </c>
      <c r="AM9" s="304">
        <f t="shared" si="9"/>
        <v>1.4035738974419694</v>
      </c>
      <c r="AN9" s="304">
        <f t="shared" si="9"/>
        <v>1.066186040417888</v>
      </c>
    </row>
    <row r="10" spans="1:40" x14ac:dyDescent="0.2">
      <c r="A10" s="13" t="str">
        <f>name!E5</f>
        <v>Professional occupations</v>
      </c>
      <c r="B10" s="304">
        <f t="shared" si="0"/>
        <v>107.34612973591916</v>
      </c>
      <c r="C10" s="304">
        <f t="shared" si="0"/>
        <v>115.05110708435231</v>
      </c>
      <c r="D10" s="304">
        <f t="shared" si="0"/>
        <v>127.68065945502724</v>
      </c>
      <c r="E10" s="304"/>
      <c r="F10" s="304">
        <f t="shared" si="1"/>
        <v>5.2727456978186238</v>
      </c>
      <c r="G10" s="304">
        <f t="shared" si="1"/>
        <v>6.777713175050895</v>
      </c>
      <c r="H10" s="304">
        <f t="shared" si="1"/>
        <v>9.5328306551498692</v>
      </c>
      <c r="I10" s="304"/>
      <c r="J10" s="304">
        <f t="shared" si="2"/>
        <v>26.965810959675316</v>
      </c>
      <c r="K10" s="304">
        <f t="shared" si="2"/>
        <v>33.393554954953458</v>
      </c>
      <c r="L10" s="304">
        <f t="shared" si="2"/>
        <v>45.541156696866807</v>
      </c>
      <c r="M10" s="304"/>
      <c r="N10" s="304">
        <f t="shared" si="3"/>
        <v>35.322628357931407</v>
      </c>
      <c r="O10" s="304">
        <f t="shared" si="3"/>
        <v>35.728446599265482</v>
      </c>
      <c r="P10" s="304">
        <f t="shared" si="3"/>
        <v>36.550059908936532</v>
      </c>
      <c r="Q10" s="306"/>
      <c r="R10" s="304">
        <f t="shared" ref="R10:T10" si="10">SUM(R22,R34,R52,R64,R76,R94)</f>
        <v>5.8272694812184112</v>
      </c>
      <c r="S10" s="304">
        <f t="shared" si="10"/>
        <v>4.1648903223234086</v>
      </c>
      <c r="T10" s="304">
        <f t="shared" si="10"/>
        <v>3.2552080333052977</v>
      </c>
      <c r="U10" s="306"/>
      <c r="V10" s="304">
        <f t="shared" ref="V10:X10" si="11">SUM(V22,V34,V52,V64,V76,V94)</f>
        <v>5.5405388318229374</v>
      </c>
      <c r="W10" s="304">
        <f t="shared" si="11"/>
        <v>5.7724082964702603</v>
      </c>
      <c r="X10" s="304">
        <f t="shared" si="11"/>
        <v>6.0114553848709704</v>
      </c>
      <c r="Y10" s="306"/>
      <c r="Z10" s="304">
        <f t="shared" ref="Z10:AB10" si="12">SUM(Z22,Z34,Z52,Z64,Z76,Z94)</f>
        <v>12.657705183136972</v>
      </c>
      <c r="AA10" s="304">
        <f t="shared" si="12"/>
        <v>13.790485974417525</v>
      </c>
      <c r="AB10" s="304">
        <f t="shared" si="12"/>
        <v>14.520079924645351</v>
      </c>
      <c r="AC10" s="306"/>
      <c r="AD10" s="304">
        <f t="shared" ref="AD10:AF10" si="13">SUM(AD22,AD34,AD52,AD64,AD76,AD94)</f>
        <v>8.7077953527828527</v>
      </c>
      <c r="AE10" s="304">
        <f t="shared" si="13"/>
        <v>9.2644853939670195</v>
      </c>
      <c r="AF10" s="304">
        <f t="shared" si="13"/>
        <v>8.1202297631319897</v>
      </c>
      <c r="AG10" s="306"/>
      <c r="AH10" s="304">
        <f t="shared" ref="AH10:AJ10" si="14">SUM(AH22,AH34,AH52,AH64,AH76,AH94)</f>
        <v>5.0728291535827683</v>
      </c>
      <c r="AI10" s="304">
        <f t="shared" si="14"/>
        <v>4.6205822340432663</v>
      </c>
      <c r="AJ10" s="304">
        <f t="shared" si="14"/>
        <v>2.9503674463100733</v>
      </c>
      <c r="AK10" s="306"/>
      <c r="AL10" s="304">
        <f t="shared" ref="AL10:AN10" si="15">SUM(AL22,AL34,AL52,AL64,AL76,AL94)</f>
        <v>1.9788067179498776</v>
      </c>
      <c r="AM10" s="304">
        <f t="shared" si="15"/>
        <v>1.5385401338609952</v>
      </c>
      <c r="AN10" s="304">
        <f t="shared" si="15"/>
        <v>1.1992716418103671</v>
      </c>
    </row>
    <row r="11" spans="1:40" x14ac:dyDescent="0.2">
      <c r="A11" s="13" t="str">
        <f>name!E6</f>
        <v>Associate professional occupations</v>
      </c>
      <c r="B11" s="304">
        <f>SUM(B23,B35,B53,B65,B77,B95)</f>
        <v>65.026177464085805</v>
      </c>
      <c r="C11" s="304">
        <f t="shared" si="0"/>
        <v>69.4621762762944</v>
      </c>
      <c r="D11" s="304">
        <f>SUM(D23,D35,D53,D65,D77,D95)</f>
        <v>76.598741933361509</v>
      </c>
      <c r="E11" s="304"/>
      <c r="F11" s="304">
        <f t="shared" si="1"/>
        <v>0.66266506613312215</v>
      </c>
      <c r="G11" s="304">
        <f t="shared" si="1"/>
        <v>0.88532872556495912</v>
      </c>
      <c r="H11" s="304">
        <f t="shared" si="1"/>
        <v>1.4736238396164083</v>
      </c>
      <c r="I11" s="304"/>
      <c r="J11" s="304">
        <f t="shared" si="2"/>
        <v>7.7836963028663728</v>
      </c>
      <c r="K11" s="304">
        <f t="shared" si="2"/>
        <v>10.298311976932487</v>
      </c>
      <c r="L11" s="304">
        <f t="shared" si="2"/>
        <v>16.060379618963815</v>
      </c>
      <c r="M11" s="304"/>
      <c r="N11" s="304">
        <f t="shared" si="3"/>
        <v>18.009502611044336</v>
      </c>
      <c r="O11" s="304">
        <f t="shared" si="3"/>
        <v>19.964001867419789</v>
      </c>
      <c r="P11" s="304">
        <f t="shared" si="3"/>
        <v>23.169569405474093</v>
      </c>
      <c r="Q11" s="306"/>
      <c r="R11" s="304">
        <f t="shared" ref="R11:T11" si="16">SUM(R23,R35,R53,R65,R77,R95)</f>
        <v>5.2941668273916243</v>
      </c>
      <c r="S11" s="304">
        <f t="shared" si="16"/>
        <v>5.5343540900654844</v>
      </c>
      <c r="T11" s="304">
        <f t="shared" si="16"/>
        <v>5.5077098693681847</v>
      </c>
      <c r="U11" s="306"/>
      <c r="V11" s="304">
        <f t="shared" ref="V11:X11" si="17">SUM(V23,V35,V53,V65,V77,V95)</f>
        <v>4.3308112655087498</v>
      </c>
      <c r="W11" s="304">
        <f t="shared" si="17"/>
        <v>4.3105504821152927</v>
      </c>
      <c r="X11" s="304">
        <f t="shared" si="17"/>
        <v>4.7420591435626287</v>
      </c>
      <c r="Y11" s="306"/>
      <c r="Z11" s="304">
        <f t="shared" ref="Z11:AB11" si="18">SUM(Z23,Z35,Z53,Z65,Z77,Z95)</f>
        <v>12.097139321508653</v>
      </c>
      <c r="AA11" s="304">
        <f t="shared" si="18"/>
        <v>12.773248662957558</v>
      </c>
      <c r="AB11" s="304">
        <f t="shared" si="18"/>
        <v>12.978909356412172</v>
      </c>
      <c r="AC11" s="306"/>
      <c r="AD11" s="304">
        <f t="shared" ref="AD11:AF11" si="19">SUM(AD23,AD35,AD53,AD65,AD77,AD95)</f>
        <v>9.3378048221268202</v>
      </c>
      <c r="AE11" s="304">
        <f t="shared" si="19"/>
        <v>9.774287486526914</v>
      </c>
      <c r="AF11" s="304">
        <f t="shared" si="19"/>
        <v>8.4932863890442167</v>
      </c>
      <c r="AG11" s="306"/>
      <c r="AH11" s="304">
        <f t="shared" ref="AH11:AJ11" si="20">SUM(AH23,AH35,AH53,AH65,AH77,AH95)</f>
        <v>5.5549792275169096</v>
      </c>
      <c r="AI11" s="304">
        <f t="shared" si="20"/>
        <v>4.5689383367851448</v>
      </c>
      <c r="AJ11" s="304">
        <f t="shared" si="20"/>
        <v>2.9390320139006532</v>
      </c>
      <c r="AK11" s="306"/>
      <c r="AL11" s="304">
        <f t="shared" ref="AL11:AN11" si="21">SUM(AL23,AL35,AL53,AL65,AL77,AL95)</f>
        <v>1.9554120199892118</v>
      </c>
      <c r="AM11" s="304">
        <f t="shared" si="21"/>
        <v>1.3531546479267749</v>
      </c>
      <c r="AN11" s="304">
        <f t="shared" si="21"/>
        <v>1.2341722970193414</v>
      </c>
    </row>
    <row r="12" spans="1:40" x14ac:dyDescent="0.2">
      <c r="A12" s="13" t="str">
        <f>name!E7</f>
        <v>Administrative and secretarial occupations</v>
      </c>
      <c r="B12" s="304">
        <f t="shared" si="0"/>
        <v>60.039720453382571</v>
      </c>
      <c r="C12" s="304">
        <f t="shared" si="0"/>
        <v>62.032865153960209</v>
      </c>
      <c r="D12" s="304">
        <f t="shared" si="0"/>
        <v>59.031457891602692</v>
      </c>
      <c r="E12" s="304"/>
      <c r="F12" s="304">
        <f t="shared" si="1"/>
        <v>0.32493317906724628</v>
      </c>
      <c r="G12" s="304">
        <f t="shared" si="1"/>
        <v>0.45731129614579774</v>
      </c>
      <c r="H12" s="304">
        <f t="shared" si="1"/>
        <v>0.77895528514742207</v>
      </c>
      <c r="I12" s="304"/>
      <c r="J12" s="304">
        <f t="shared" si="2"/>
        <v>3.6396883209007096</v>
      </c>
      <c r="K12" s="304">
        <f t="shared" si="2"/>
        <v>4.9463566544229334</v>
      </c>
      <c r="L12" s="304">
        <f t="shared" si="2"/>
        <v>7.095488962428508</v>
      </c>
      <c r="M12" s="304"/>
      <c r="N12" s="304">
        <f t="shared" si="3"/>
        <v>11.269792125685838</v>
      </c>
      <c r="O12" s="304">
        <f t="shared" si="3"/>
        <v>13.193785992978107</v>
      </c>
      <c r="P12" s="304">
        <f t="shared" si="3"/>
        <v>16.208859454327015</v>
      </c>
      <c r="Q12" s="306"/>
      <c r="R12" s="304">
        <f t="shared" ref="R12:T12" si="22">SUM(R24,R36,R54,R66,R78,R96)</f>
        <v>4.3886679460735092</v>
      </c>
      <c r="S12" s="304">
        <f t="shared" si="22"/>
        <v>4.8779696787656075</v>
      </c>
      <c r="T12" s="304">
        <f t="shared" si="22"/>
        <v>5.7703961822736858</v>
      </c>
      <c r="U12" s="306"/>
      <c r="V12" s="304">
        <f t="shared" ref="V12:X12" si="23">SUM(V24,V36,V54,V66,V78,V96)</f>
        <v>3.9864194730490405</v>
      </c>
      <c r="W12" s="304">
        <f t="shared" si="23"/>
        <v>4.2570950880261247</v>
      </c>
      <c r="X12" s="304">
        <f t="shared" si="23"/>
        <v>4.9160693227205936</v>
      </c>
      <c r="Y12" s="306"/>
      <c r="Z12" s="304">
        <f t="shared" ref="Z12:AA12" si="24">SUM(Z24,Z36,Z54,Z66,Z78,Z96)</f>
        <v>12.33727866200212</v>
      </c>
      <c r="AA12" s="304">
        <f t="shared" si="24"/>
        <v>12.727876048219082</v>
      </c>
      <c r="AB12" s="304">
        <f>SUM(AB24,AB36,AB54,AB66,AB78,AB96)</f>
        <v>10.808259789555608</v>
      </c>
      <c r="AC12" s="306"/>
      <c r="AD12" s="304">
        <f t="shared" ref="AD12:AE12" si="25">SUM(AD24,AD36,AD54,AD66,AD78,AD96)</f>
        <v>13.996905634764222</v>
      </c>
      <c r="AE12" s="304">
        <f t="shared" si="25"/>
        <v>14.028053917363195</v>
      </c>
      <c r="AF12" s="304">
        <f>SUM(AF24,AF36,AF54,AF66,AF78,AF96)</f>
        <v>10.095478888473908</v>
      </c>
      <c r="AG12" s="306"/>
      <c r="AH12" s="304">
        <f t="shared" ref="AH12:AI12" si="26">SUM(AH24,AH36,AH54,AH66,AH78,AH96)</f>
        <v>7.1070952162601992</v>
      </c>
      <c r="AI12" s="304">
        <f t="shared" si="26"/>
        <v>5.3741949619784304</v>
      </c>
      <c r="AJ12" s="304">
        <f>SUM(AJ24,AJ36,AJ54,AJ66,AJ78,AJ96)</f>
        <v>1.7634997676197244</v>
      </c>
      <c r="AK12" s="306"/>
      <c r="AL12" s="304">
        <f t="shared" ref="AL12:AM12" si="27">SUM(AL24,AL36,AL54,AL66,AL78,AL96)</f>
        <v>2.9889398955796853</v>
      </c>
      <c r="AM12" s="304">
        <f t="shared" si="27"/>
        <v>2.1702215160609302</v>
      </c>
      <c r="AN12" s="304">
        <f>SUM(AN24,AN36,AN54,AN66,AN78,AN96)</f>
        <v>1.5944502390562283</v>
      </c>
    </row>
    <row r="13" spans="1:40" x14ac:dyDescent="0.2">
      <c r="A13" s="13" t="str">
        <f>name!E8</f>
        <v>Skilled trades occupations</v>
      </c>
      <c r="B13" s="304">
        <f t="shared" si="0"/>
        <v>57.092850678560765</v>
      </c>
      <c r="C13" s="304">
        <f t="shared" si="0"/>
        <v>56.436798638580285</v>
      </c>
      <c r="D13" s="304">
        <f t="shared" si="0"/>
        <v>52.358520214322212</v>
      </c>
      <c r="E13" s="304"/>
      <c r="F13" s="304">
        <f t="shared" si="1"/>
        <v>5.704718163051662E-2</v>
      </c>
      <c r="G13" s="304">
        <f t="shared" si="1"/>
        <v>7.5870364221139075E-2</v>
      </c>
      <c r="H13" s="304">
        <f t="shared" si="1"/>
        <v>0.10669704205058111</v>
      </c>
      <c r="I13" s="304"/>
      <c r="J13" s="304">
        <f t="shared" si="2"/>
        <v>0.91713269978032252</v>
      </c>
      <c r="K13" s="304">
        <f t="shared" si="2"/>
        <v>1.3240195103900496</v>
      </c>
      <c r="L13" s="304">
        <f t="shared" si="2"/>
        <v>2.1104395213284048</v>
      </c>
      <c r="M13" s="304"/>
      <c r="N13" s="304">
        <f t="shared" si="3"/>
        <v>2.8935701747533802</v>
      </c>
      <c r="O13" s="304">
        <f t="shared" si="3"/>
        <v>3.4246829616035743</v>
      </c>
      <c r="P13" s="304">
        <f t="shared" si="3"/>
        <v>4.272210651237244</v>
      </c>
      <c r="Q13" s="306"/>
      <c r="R13" s="304">
        <f t="shared" ref="R13:T13" si="28">SUM(R25,R37,R55,R67,R79,R97)</f>
        <v>1.3639447666829823</v>
      </c>
      <c r="S13" s="304">
        <f t="shared" si="28"/>
        <v>1.5466737698445654</v>
      </c>
      <c r="T13" s="304">
        <f t="shared" si="28"/>
        <v>1.9035137643969082</v>
      </c>
      <c r="U13" s="306"/>
      <c r="V13" s="304">
        <f t="shared" ref="V13:X13" si="29">SUM(V25,V37,V55,V67,V79,V97)</f>
        <v>3.2054385457938572</v>
      </c>
      <c r="W13" s="304">
        <f t="shared" si="29"/>
        <v>3.4537016838136028</v>
      </c>
      <c r="X13" s="304">
        <f t="shared" si="29"/>
        <v>3.9622741484008359</v>
      </c>
      <c r="Y13" s="306"/>
      <c r="Z13" s="304">
        <f t="shared" ref="Z13:AB13" si="30">SUM(Z25,Z37,Z55,Z67,Z79,Z97)</f>
        <v>18.928373718359214</v>
      </c>
      <c r="AA13" s="304">
        <f t="shared" si="30"/>
        <v>19.446675050459124</v>
      </c>
      <c r="AB13" s="304">
        <f t="shared" si="30"/>
        <v>18.489857199050217</v>
      </c>
      <c r="AC13" s="306"/>
      <c r="AD13" s="304">
        <f t="shared" ref="AD13:AF13" si="31">SUM(AD25,AD37,AD55,AD67,AD79,AD97)</f>
        <v>15.339403221785677</v>
      </c>
      <c r="AE13" s="304">
        <f t="shared" si="31"/>
        <v>16.298947118303609</v>
      </c>
      <c r="AF13" s="304">
        <f t="shared" si="31"/>
        <v>14.924805411104991</v>
      </c>
      <c r="AG13" s="306"/>
      <c r="AH13" s="304">
        <f t="shared" ref="AH13:AJ13" si="32">SUM(AH25,AH37,AH55,AH67,AH79,AH97)</f>
        <v>8.6075914772160846</v>
      </c>
      <c r="AI13" s="304">
        <f t="shared" si="32"/>
        <v>7.5310208145854611</v>
      </c>
      <c r="AJ13" s="304">
        <f t="shared" si="32"/>
        <v>5.0737440073721141</v>
      </c>
      <c r="AK13" s="306"/>
      <c r="AL13" s="304">
        <f t="shared" ref="AL13:AN13" si="33">SUM(AL25,AL37,AL55,AL67,AL79,AL97)</f>
        <v>5.7803488925587301</v>
      </c>
      <c r="AM13" s="304">
        <f t="shared" si="33"/>
        <v>3.3352073653591603</v>
      </c>
      <c r="AN13" s="304">
        <f t="shared" si="33"/>
        <v>1.5149784693809161</v>
      </c>
    </row>
    <row r="14" spans="1:40" x14ac:dyDescent="0.2">
      <c r="A14" s="13" t="str">
        <f>name!E9</f>
        <v>Caring, leisure and other service occupations</v>
      </c>
      <c r="B14" s="304">
        <f t="shared" si="0"/>
        <v>49.2422174152127</v>
      </c>
      <c r="C14" s="304">
        <f t="shared" si="0"/>
        <v>50.04171237536341</v>
      </c>
      <c r="D14" s="304">
        <f t="shared" si="0"/>
        <v>53.416602970416449</v>
      </c>
      <c r="E14" s="304"/>
      <c r="F14" s="304">
        <f t="shared" si="1"/>
        <v>4.6904703205400383E-2</v>
      </c>
      <c r="G14" s="304">
        <f t="shared" si="1"/>
        <v>6.55153246735109E-2</v>
      </c>
      <c r="H14" s="304">
        <f t="shared" si="1"/>
        <v>0.11630464642091698</v>
      </c>
      <c r="I14" s="304"/>
      <c r="J14" s="304">
        <f t="shared" si="2"/>
        <v>1.889235924945126</v>
      </c>
      <c r="K14" s="304">
        <f t="shared" si="2"/>
        <v>2.6466608966705936</v>
      </c>
      <c r="L14" s="304">
        <f t="shared" si="2"/>
        <v>4.9679080236845028</v>
      </c>
      <c r="M14" s="304"/>
      <c r="N14" s="304">
        <f t="shared" si="3"/>
        <v>6.1757817359438354</v>
      </c>
      <c r="O14" s="304">
        <f t="shared" si="3"/>
        <v>7.0489710316354905</v>
      </c>
      <c r="P14" s="304">
        <f t="shared" si="3"/>
        <v>9.1750190739609447</v>
      </c>
      <c r="Q14" s="306"/>
      <c r="R14" s="304">
        <f>SUM(R26,R38,R56,R68,R80,R98)</f>
        <v>4.8216023192835902</v>
      </c>
      <c r="S14" s="304">
        <f t="shared" ref="S14:T14" si="34">SUM(S26,S38,S56,S68,S80,S98)</f>
        <v>4.6711756954878982</v>
      </c>
      <c r="T14" s="304">
        <f t="shared" si="34"/>
        <v>5.347188117364837</v>
      </c>
      <c r="U14" s="306"/>
      <c r="V14" s="304">
        <f t="shared" ref="V14:X14" si="35">SUM(V26,V38,V56,V68,V80,V98)</f>
        <v>3.0656913106945569</v>
      </c>
      <c r="W14" s="304">
        <f t="shared" si="35"/>
        <v>3.0614588022133296</v>
      </c>
      <c r="X14" s="304">
        <f t="shared" si="35"/>
        <v>3.711102887423007</v>
      </c>
      <c r="Y14" s="306"/>
      <c r="Z14" s="304">
        <f t="shared" ref="Z14:AB14" si="36">SUM(Z26,Z38,Z56,Z68,Z80,Z98)</f>
        <v>16.291585704841406</v>
      </c>
      <c r="AA14" s="304">
        <f t="shared" si="36"/>
        <v>16.917131910230509</v>
      </c>
      <c r="AB14" s="304">
        <f t="shared" si="36"/>
        <v>17.784857138074983</v>
      </c>
      <c r="AC14" s="306"/>
      <c r="AD14" s="304">
        <f t="shared" ref="AD14:AF14" si="37">SUM(AD26,AD38,AD56,AD68,AD80,AD98)</f>
        <v>12.398307213134723</v>
      </c>
      <c r="AE14" s="304">
        <f t="shared" si="37"/>
        <v>12.306009058002962</v>
      </c>
      <c r="AF14" s="304">
        <f t="shared" si="37"/>
        <v>10.077600745783496</v>
      </c>
      <c r="AG14" s="306"/>
      <c r="AH14" s="304">
        <f t="shared" ref="AH14:AJ14" si="38">SUM(AH26,AH38,AH56,AH68,AH80,AH98)</f>
        <v>3.0919396480225956</v>
      </c>
      <c r="AI14" s="304">
        <f t="shared" si="38"/>
        <v>2.4184767842667321</v>
      </c>
      <c r="AJ14" s="304">
        <f t="shared" si="38"/>
        <v>1.6427320162607191</v>
      </c>
      <c r="AK14" s="306"/>
      <c r="AL14" s="304">
        <f t="shared" ref="AL14:AN14" si="39">SUM(AL26,AL38,AL56,AL68,AL80,AL98)</f>
        <v>1.4611688551414597</v>
      </c>
      <c r="AM14" s="304">
        <f t="shared" si="39"/>
        <v>0.90631287218238565</v>
      </c>
      <c r="AN14" s="304">
        <f t="shared" si="39"/>
        <v>0.59389032144304255</v>
      </c>
    </row>
    <row r="15" spans="1:40" x14ac:dyDescent="0.2">
      <c r="A15" s="13" t="str">
        <f>name!E10</f>
        <v>Sales and customer service occupations</v>
      </c>
      <c r="B15" s="304">
        <f t="shared" si="0"/>
        <v>40.494466875590767</v>
      </c>
      <c r="C15" s="304">
        <f t="shared" si="0"/>
        <v>41.179394472258601</v>
      </c>
      <c r="D15" s="304">
        <f t="shared" si="0"/>
        <v>41.707586579292141</v>
      </c>
      <c r="E15" s="304"/>
      <c r="F15" s="304">
        <f t="shared" si="1"/>
        <v>9.2491896794201972E-2</v>
      </c>
      <c r="G15" s="304">
        <f t="shared" si="1"/>
        <v>0.13105832998407466</v>
      </c>
      <c r="H15" s="304">
        <f t="shared" si="1"/>
        <v>0.21528017889661991</v>
      </c>
      <c r="I15" s="304"/>
      <c r="J15" s="304">
        <f t="shared" si="2"/>
        <v>1.387580119842891</v>
      </c>
      <c r="K15" s="304">
        <f t="shared" si="2"/>
        <v>1.9604025210902452</v>
      </c>
      <c r="L15" s="304">
        <f t="shared" si="2"/>
        <v>3.4448595757067371</v>
      </c>
      <c r="M15" s="304"/>
      <c r="N15" s="304">
        <f t="shared" si="3"/>
        <v>5.5127765682781744</v>
      </c>
      <c r="O15" s="304">
        <f t="shared" si="3"/>
        <v>6.310433302680134</v>
      </c>
      <c r="P15" s="304">
        <f t="shared" si="3"/>
        <v>8.361593029971182</v>
      </c>
      <c r="Q15" s="306"/>
      <c r="R15" s="304">
        <f t="shared" ref="R15:T15" si="40">SUM(R27,R39,R57,R69,R81,R99)</f>
        <v>1.8160708987378655</v>
      </c>
      <c r="S15" s="304">
        <f t="shared" si="40"/>
        <v>1.9730265726830101</v>
      </c>
      <c r="T15" s="304">
        <f t="shared" si="40"/>
        <v>2.5667757305187746</v>
      </c>
      <c r="U15" s="306"/>
      <c r="V15" s="304">
        <f t="shared" ref="V15:X15" si="41">SUM(V27,V39,V57,V69,V81,V99)</f>
        <v>1.8563363384823772</v>
      </c>
      <c r="W15" s="304">
        <f t="shared" si="41"/>
        <v>2.0358868630330869</v>
      </c>
      <c r="X15" s="304">
        <f t="shared" si="41"/>
        <v>2.4873882282378954</v>
      </c>
      <c r="Y15" s="306"/>
      <c r="Z15" s="304">
        <f t="shared" ref="Z15:AB15" si="42">SUM(Z27,Z39,Z57,Z69,Z81,Z99)</f>
        <v>10.250373981930975</v>
      </c>
      <c r="AA15" s="304">
        <f t="shared" si="42"/>
        <v>10.964015242913517</v>
      </c>
      <c r="AB15" s="304">
        <f t="shared" si="42"/>
        <v>11.394598876779252</v>
      </c>
      <c r="AC15" s="306"/>
      <c r="AD15" s="304">
        <f t="shared" ref="AD15:AF15" si="43">SUM(AD27,AD39,AD57,AD69,AD81,AD99)</f>
        <v>9.9298638040205418</v>
      </c>
      <c r="AE15" s="304">
        <f t="shared" si="43"/>
        <v>10.52614751576154</v>
      </c>
      <c r="AF15" s="304">
        <f t="shared" si="43"/>
        <v>9.2677557420351775</v>
      </c>
      <c r="AG15" s="306"/>
      <c r="AH15" s="304">
        <f t="shared" ref="AH15:AJ15" si="44">SUM(AH27,AH39,AH57,AH69,AH81,AH99)</f>
        <v>6.0358300500126028</v>
      </c>
      <c r="AI15" s="304">
        <f t="shared" si="44"/>
        <v>5.0676620445620877</v>
      </c>
      <c r="AJ15" s="304">
        <f t="shared" si="44"/>
        <v>2.6246690536255004</v>
      </c>
      <c r="AK15" s="306"/>
      <c r="AL15" s="304">
        <f t="shared" ref="AL15:AN15" si="45">SUM(AL27,AL39,AL57,AL69,AL81,AL99)</f>
        <v>3.6131432174911384</v>
      </c>
      <c r="AM15" s="304">
        <f t="shared" si="45"/>
        <v>2.2107620795509058</v>
      </c>
      <c r="AN15" s="304">
        <f t="shared" si="45"/>
        <v>1.3446661635209958</v>
      </c>
    </row>
    <row r="16" spans="1:40" x14ac:dyDescent="0.2">
      <c r="A16" s="13" t="str">
        <f>name!E11</f>
        <v>Process, plant and machine operatives</v>
      </c>
      <c r="B16" s="304">
        <f t="shared" si="0"/>
        <v>44.144572202406266</v>
      </c>
      <c r="C16" s="304">
        <f t="shared" si="0"/>
        <v>46.765091775166148</v>
      </c>
      <c r="D16" s="304">
        <f t="shared" si="0"/>
        <v>45.975487152676912</v>
      </c>
      <c r="E16" s="304"/>
      <c r="F16" s="304">
        <f t="shared" si="1"/>
        <v>8.6055254762740049E-2</v>
      </c>
      <c r="G16" s="304">
        <f t="shared" si="1"/>
        <v>0.14101107351258566</v>
      </c>
      <c r="H16" s="304">
        <f t="shared" si="1"/>
        <v>0.28135202996022285</v>
      </c>
      <c r="I16" s="304"/>
      <c r="J16" s="304">
        <f t="shared" si="2"/>
        <v>0.53074397239444027</v>
      </c>
      <c r="K16" s="304">
        <f t="shared" si="2"/>
        <v>0.86705726326504506</v>
      </c>
      <c r="L16" s="304">
        <f t="shared" si="2"/>
        <v>1.5944938027617279</v>
      </c>
      <c r="M16" s="304"/>
      <c r="N16" s="304">
        <f t="shared" si="3"/>
        <v>1.7300925855758456</v>
      </c>
      <c r="O16" s="304">
        <f t="shared" si="3"/>
        <v>2.433937208002722</v>
      </c>
      <c r="P16" s="304">
        <f t="shared" si="3"/>
        <v>3.7823523616024439</v>
      </c>
      <c r="Q16" s="306"/>
      <c r="R16" s="304">
        <f t="shared" ref="R16:T16" si="46">SUM(R28,R40,R58,R70,R82,R100)</f>
        <v>0.82416623918985332</v>
      </c>
      <c r="S16" s="304">
        <f t="shared" si="46"/>
        <v>1.0651779299595439</v>
      </c>
      <c r="T16" s="304">
        <f t="shared" si="46"/>
        <v>1.3997746551018206</v>
      </c>
      <c r="U16" s="306"/>
      <c r="V16" s="304">
        <f t="shared" ref="V16:X16" si="47">SUM(V28,V40,V58,V70,V82,V100)</f>
        <v>1.4734528484809599</v>
      </c>
      <c r="W16" s="304">
        <f t="shared" si="47"/>
        <v>1.8070264200584516</v>
      </c>
      <c r="X16" s="304">
        <f t="shared" si="47"/>
        <v>2.3043452815308312</v>
      </c>
      <c r="Y16" s="306"/>
      <c r="Z16" s="304">
        <f t="shared" ref="Z16:AB16" si="48">SUM(Z28,Z40,Z58,Z70,Z82,Z100)</f>
        <v>9.0052540645072003</v>
      </c>
      <c r="AA16" s="304">
        <f t="shared" si="48"/>
        <v>11.01680947941329</v>
      </c>
      <c r="AB16" s="304">
        <f t="shared" si="48"/>
        <v>12.680953796311291</v>
      </c>
      <c r="AC16" s="306"/>
      <c r="AD16" s="304">
        <f t="shared" ref="AD16:AF16" si="49">SUM(AD28,AD40,AD58,AD70,AD82,AD100)</f>
        <v>13.106441626344361</v>
      </c>
      <c r="AE16" s="304">
        <f t="shared" si="49"/>
        <v>16.097948415033862</v>
      </c>
      <c r="AF16" s="304">
        <f t="shared" si="49"/>
        <v>16.228295508949092</v>
      </c>
      <c r="AG16" s="306"/>
      <c r="AH16" s="304">
        <f t="shared" ref="AH16:AJ16" si="50">SUM(AH28,AH40,AH58,AH70,AH82,AH100)</f>
        <v>10.66795334375532</v>
      </c>
      <c r="AI16" s="304">
        <f t="shared" si="50"/>
        <v>9.874879477291552</v>
      </c>
      <c r="AJ16" s="304">
        <f t="shared" si="50"/>
        <v>6.3449957676205102</v>
      </c>
      <c r="AK16" s="306"/>
      <c r="AL16" s="304">
        <f t="shared" ref="AL16:AN16" si="51">SUM(AL28,AL40,AL58,AL70,AL82,AL100)</f>
        <v>6.7204122673955453</v>
      </c>
      <c r="AM16" s="304">
        <f t="shared" si="51"/>
        <v>3.4612445086291053</v>
      </c>
      <c r="AN16" s="304">
        <f t="shared" si="51"/>
        <v>1.3589239488389722</v>
      </c>
    </row>
    <row r="17" spans="1:40" x14ac:dyDescent="0.2">
      <c r="A17" s="13" t="str">
        <f>name!E12</f>
        <v>Elementary occupations</v>
      </c>
      <c r="B17" s="304">
        <f t="shared" si="0"/>
        <v>53.109469378182325</v>
      </c>
      <c r="C17" s="304">
        <f t="shared" si="0"/>
        <v>56.063312379501539</v>
      </c>
      <c r="D17" s="304">
        <f t="shared" si="0"/>
        <v>54.722080711270301</v>
      </c>
      <c r="E17" s="304"/>
      <c r="F17" s="304">
        <f t="shared" si="1"/>
        <v>3.4444819847034909E-2</v>
      </c>
      <c r="G17" s="304">
        <f t="shared" si="1"/>
        <v>4.6594265943980591E-2</v>
      </c>
      <c r="H17" s="304">
        <f t="shared" si="1"/>
        <v>7.7039158090438625E-2</v>
      </c>
      <c r="I17" s="304"/>
      <c r="J17" s="304">
        <f t="shared" si="2"/>
        <v>0.99239460585955386</v>
      </c>
      <c r="K17" s="304">
        <f t="shared" si="2"/>
        <v>1.4822621456052887</v>
      </c>
      <c r="L17" s="304">
        <f t="shared" si="2"/>
        <v>2.9633600963541267</v>
      </c>
      <c r="M17" s="304"/>
      <c r="N17" s="304">
        <f t="shared" si="3"/>
        <v>3.53933887476144</v>
      </c>
      <c r="O17" s="304">
        <f t="shared" si="3"/>
        <v>4.4598035084389887</v>
      </c>
      <c r="P17" s="304">
        <f t="shared" si="3"/>
        <v>5.9827321077828666</v>
      </c>
      <c r="Q17" s="306"/>
      <c r="R17" s="304">
        <f t="shared" ref="R17:T17" si="52">SUM(R29,R41,R59,R71,R83,R101)</f>
        <v>1.7346436757893799</v>
      </c>
      <c r="S17" s="304">
        <f t="shared" si="52"/>
        <v>2.2168028871768972</v>
      </c>
      <c r="T17" s="304">
        <f t="shared" si="52"/>
        <v>3.1130765349699017</v>
      </c>
      <c r="U17" s="306"/>
      <c r="V17" s="304">
        <f t="shared" ref="V17:X17" si="53">SUM(V29,V41,V59,V71,V83,V101)</f>
        <v>1.7068282123597418</v>
      </c>
      <c r="W17" s="304">
        <f t="shared" si="53"/>
        <v>2.2407967590501507</v>
      </c>
      <c r="X17" s="304">
        <f t="shared" si="53"/>
        <v>3.0860931142590387</v>
      </c>
      <c r="Y17" s="306"/>
      <c r="Z17" s="304">
        <f t="shared" ref="Z17:AB17" si="54">SUM(Z29,Z41,Z59,Z71,Z83,Z101)</f>
        <v>8.6152287627320998</v>
      </c>
      <c r="AA17" s="304">
        <f t="shared" si="54"/>
        <v>9.1594430061556817</v>
      </c>
      <c r="AB17" s="304">
        <f t="shared" si="54"/>
        <v>9.4153565551195761</v>
      </c>
      <c r="AC17" s="306"/>
      <c r="AD17" s="304">
        <f t="shared" ref="AD17:AF17" si="55">SUM(AD29,AD41,AD59,AD71,AD83,AD101)</f>
        <v>14.827558678983081</v>
      </c>
      <c r="AE17" s="304">
        <f t="shared" si="55"/>
        <v>17.268651113317379</v>
      </c>
      <c r="AF17" s="304">
        <f t="shared" si="55"/>
        <v>16.834879640516196</v>
      </c>
      <c r="AG17" s="306"/>
      <c r="AH17" s="304">
        <f t="shared" ref="AH17:AJ17" si="56">SUM(AH29,AH41,AH59,AH71,AH83,AH101)</f>
        <v>13.293572121498592</v>
      </c>
      <c r="AI17" s="304">
        <f t="shared" si="56"/>
        <v>13.25723485987813</v>
      </c>
      <c r="AJ17" s="304">
        <f t="shared" si="56"/>
        <v>9.4862260397915303</v>
      </c>
      <c r="AK17" s="306"/>
      <c r="AL17" s="304">
        <f t="shared" ref="AL17:AN17" si="57">SUM(AL29,AL41,AL59,AL71,AL83,AL101)</f>
        <v>8.3654596263513916</v>
      </c>
      <c r="AM17" s="304">
        <f t="shared" si="57"/>
        <v>5.9317238339350391</v>
      </c>
      <c r="AN17" s="304">
        <f t="shared" si="57"/>
        <v>3.7633174643866276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9.5599999999999952</v>
      </c>
      <c r="C20" s="305">
        <f>SUM(C21:C29)</f>
        <v>9.6490000000000027</v>
      </c>
      <c r="D20" s="305">
        <f>SUM(D21:D29)</f>
        <v>9.5459999999999905</v>
      </c>
      <c r="E20" s="304"/>
      <c r="F20" s="305">
        <f>SUM(F21:F29)</f>
        <v>9.3544487328455148E-2</v>
      </c>
      <c r="G20" s="305">
        <f>SUM(G21:G29)</f>
        <v>0.12542209277841618</v>
      </c>
      <c r="H20" s="305">
        <f>SUM(H21:H29)</f>
        <v>0.19764829246805241</v>
      </c>
      <c r="I20" s="304"/>
      <c r="J20" s="305">
        <f>SUM(J21:J29)</f>
        <v>0.6011014326069386</v>
      </c>
      <c r="K20" s="305">
        <f>SUM(K21:K29)</f>
        <v>0.77492607285705306</v>
      </c>
      <c r="L20" s="305">
        <f>SUM(L21:L29)</f>
        <v>1.1766992339193594</v>
      </c>
      <c r="M20" s="304"/>
      <c r="N20" s="305">
        <f>SUM(N21:N29)</f>
        <v>1.4854126421896232</v>
      </c>
      <c r="O20" s="305">
        <f>SUM(O21:O29)</f>
        <v>1.5999311029830587</v>
      </c>
      <c r="P20" s="305">
        <f>SUM(P21:P29)</f>
        <v>1.8349174166231004</v>
      </c>
      <c r="Q20" s="306"/>
      <c r="R20" s="305">
        <f>SUM(R21:R29)</f>
        <v>0.33128074142406444</v>
      </c>
      <c r="S20" s="305">
        <f>SUM(S21:S29)</f>
        <v>0.362189387741011</v>
      </c>
      <c r="T20" s="305">
        <f>SUM(T21:T29)</f>
        <v>0.42575816010099204</v>
      </c>
      <c r="U20" s="306"/>
      <c r="V20" s="305">
        <f>SUM(V21:V29)</f>
        <v>0.83330952868470065</v>
      </c>
      <c r="W20" s="305">
        <f>SUM(W21:W29)</f>
        <v>0.90025675011455564</v>
      </c>
      <c r="X20" s="305">
        <f>SUM(X21:X29)</f>
        <v>1.0399416312747223</v>
      </c>
      <c r="Y20" s="306"/>
      <c r="Z20" s="305">
        <f>SUM(Z21:Z29)</f>
        <v>1.6427341356044807</v>
      </c>
      <c r="AA20" s="305">
        <f>SUM(AA21:AA29)</f>
        <v>1.7074585583234507</v>
      </c>
      <c r="AB20" s="305">
        <f>SUM(AB21:AB29)</f>
        <v>1.7303373865755778</v>
      </c>
      <c r="AC20" s="306"/>
      <c r="AD20" s="305">
        <f>SUM(AD21:AD29)</f>
        <v>1.8594782031431651</v>
      </c>
      <c r="AE20" s="305">
        <f>SUM(AE21:AE29)</f>
        <v>1.9792423397002028</v>
      </c>
      <c r="AF20" s="305">
        <f>SUM(AF21:AF29)</f>
        <v>1.7350001789421243</v>
      </c>
      <c r="AG20" s="306"/>
      <c r="AH20" s="305">
        <f>SUM(AH21:AH29)</f>
        <v>1.3332730606872973</v>
      </c>
      <c r="AI20" s="305">
        <f>SUM(AI21:AI29)</f>
        <v>1.1482191973230416</v>
      </c>
      <c r="AJ20" s="305">
        <f>SUM(AJ21:AJ29)</f>
        <v>0.75580179035069417</v>
      </c>
      <c r="AK20" s="306"/>
      <c r="AL20" s="305">
        <f>SUM(AL21:AL29)</f>
        <v>1.3798657683312694</v>
      </c>
      <c r="AM20" s="305">
        <f>SUM(AM21:AM29)</f>
        <v>1.0513544981792118</v>
      </c>
      <c r="AN20" s="305">
        <f>SUM(AN21:AN29)</f>
        <v>0.64989590974536604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0.84374507733625648</v>
      </c>
      <c r="C21" s="304">
        <f t="shared" ref="C21:D21" si="59">SUM(G21,K21,O21,S21,W21,AA21,AE21,AI21,AM21)</f>
        <v>0.79667900189040086</v>
      </c>
      <c r="D21" s="304">
        <f t="shared" si="59"/>
        <v>0.81971266155262956</v>
      </c>
      <c r="E21" s="304"/>
      <c r="F21" s="304">
        <v>1.8925017371121414E-2</v>
      </c>
      <c r="G21" s="304">
        <v>2.5124576086451231E-2</v>
      </c>
      <c r="H21" s="304">
        <v>3.8071442026834802E-2</v>
      </c>
      <c r="I21" s="304"/>
      <c r="J21" s="304">
        <v>0.12189384341759046</v>
      </c>
      <c r="K21" s="304">
        <v>0.13714743041629515</v>
      </c>
      <c r="L21" s="304">
        <v>0.18183192585513078</v>
      </c>
      <c r="M21" s="304"/>
      <c r="N21" s="304">
        <v>0.16519405577565974</v>
      </c>
      <c r="O21" s="304">
        <v>0.15031267833737855</v>
      </c>
      <c r="P21" s="304">
        <v>0.1599890017977052</v>
      </c>
      <c r="Q21" s="306"/>
      <c r="R21" s="304">
        <v>2.9967922402102207E-2</v>
      </c>
      <c r="S21" s="304">
        <v>2.7367696575321697E-2</v>
      </c>
      <c r="T21" s="304">
        <v>2.5506962708600589E-2</v>
      </c>
      <c r="U21" s="306"/>
      <c r="V21" s="304">
        <v>4.5163601452175219E-2</v>
      </c>
      <c r="W21" s="304">
        <v>3.9668628341391697E-2</v>
      </c>
      <c r="X21" s="304">
        <v>4.0274729668827544E-2</v>
      </c>
      <c r="Y21" s="306"/>
      <c r="Z21" s="304">
        <v>0.13462989827287117</v>
      </c>
      <c r="AA21" s="304">
        <v>0.13914151700775512</v>
      </c>
      <c r="AB21" s="304">
        <v>0.1550541219089869</v>
      </c>
      <c r="AC21" s="306"/>
      <c r="AD21" s="304">
        <v>0.14607446204696872</v>
      </c>
      <c r="AE21" s="304">
        <v>0.14295945706081287</v>
      </c>
      <c r="AF21" s="304">
        <v>0.11699629561751823</v>
      </c>
      <c r="AG21" s="306"/>
      <c r="AH21" s="304">
        <v>7.077705903623642E-2</v>
      </c>
      <c r="AI21" s="304">
        <v>5.3194592432409066E-2</v>
      </c>
      <c r="AJ21" s="304">
        <v>3.0809568934912542E-2</v>
      </c>
      <c r="AK21" s="306"/>
      <c r="AL21" s="304">
        <v>0.11111921756153111</v>
      </c>
      <c r="AM21" s="304">
        <v>8.1762425632585498E-2</v>
      </c>
      <c r="AN21" s="304">
        <v>7.117861303411295E-2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1.0238575142816841</v>
      </c>
      <c r="C22" s="304">
        <f t="shared" ref="C22:C29" si="61">SUM(G22,K22,O22,S22,W22,AA22,AE22,AI22,AM22)</f>
        <v>1.1783200268964376</v>
      </c>
      <c r="D22" s="304">
        <f t="shared" ref="D22:D29" si="62">SUM(H22,L22,P22,T22,X22,AB22,AF22,AJ22,AN22)</f>
        <v>1.37801462181198</v>
      </c>
      <c r="E22" s="304"/>
      <c r="F22" s="304">
        <v>3.3206424011337464E-2</v>
      </c>
      <c r="G22" s="304">
        <v>4.7690390819423389E-2</v>
      </c>
      <c r="H22" s="304">
        <v>7.655223690057586E-2</v>
      </c>
      <c r="I22" s="304"/>
      <c r="J22" s="304">
        <v>0.20003456747827858</v>
      </c>
      <c r="K22" s="304">
        <v>0.27579395852314997</v>
      </c>
      <c r="L22" s="304">
        <v>0.42750037032553284</v>
      </c>
      <c r="M22" s="304"/>
      <c r="N22" s="304">
        <v>0.28521743553184969</v>
      </c>
      <c r="O22" s="304">
        <v>0.29709994186382288</v>
      </c>
      <c r="P22" s="304">
        <v>0.3003637944714877</v>
      </c>
      <c r="Q22" s="306"/>
      <c r="R22" s="304">
        <v>2.4029636405362351E-2</v>
      </c>
      <c r="S22" s="304">
        <v>2.6267785445230611E-2</v>
      </c>
      <c r="T22" s="304">
        <v>2.7841422947984942E-2</v>
      </c>
      <c r="U22" s="306"/>
      <c r="V22" s="304">
        <v>0.13094236670385639</v>
      </c>
      <c r="W22" s="304">
        <v>0.15791221636973835</v>
      </c>
      <c r="X22" s="304">
        <v>0.1864774028052541</v>
      </c>
      <c r="Y22" s="306"/>
      <c r="Z22" s="304">
        <v>9.9456211731831307E-2</v>
      </c>
      <c r="AA22" s="304">
        <v>0.10221371411366503</v>
      </c>
      <c r="AB22" s="304">
        <v>9.8696126876271204E-2</v>
      </c>
      <c r="AC22" s="306"/>
      <c r="AD22" s="304">
        <v>0.12431420543103482</v>
      </c>
      <c r="AE22" s="304">
        <v>0.1577289523046313</v>
      </c>
      <c r="AF22" s="304">
        <v>0.17766130412700251</v>
      </c>
      <c r="AG22" s="306"/>
      <c r="AH22" s="304">
        <v>6.4746416032508275E-2</v>
      </c>
      <c r="AI22" s="304">
        <v>5.9325059517658998E-2</v>
      </c>
      <c r="AJ22" s="304">
        <v>4.3715551506780526E-2</v>
      </c>
      <c r="AK22" s="306"/>
      <c r="AL22" s="304">
        <v>6.1910250955625364E-2</v>
      </c>
      <c r="AM22" s="304">
        <v>5.4288007939116957E-2</v>
      </c>
      <c r="AN22" s="304">
        <v>3.920641185109025E-2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1.0137994771301777</v>
      </c>
      <c r="C23" s="304">
        <f t="shared" si="61"/>
        <v>0.97703152067765719</v>
      </c>
      <c r="D23" s="304">
        <f t="shared" si="62"/>
        <v>1.08112927634163</v>
      </c>
      <c r="E23" s="304"/>
      <c r="F23" s="304">
        <v>2.34665440143185E-2</v>
      </c>
      <c r="G23" s="304">
        <v>2.9544400814616636E-2</v>
      </c>
      <c r="H23" s="304">
        <v>4.9976746377085539E-2</v>
      </c>
      <c r="I23" s="304"/>
      <c r="J23" s="304">
        <v>0.11640250259859554</v>
      </c>
      <c r="K23" s="304">
        <v>0.1413963030579872</v>
      </c>
      <c r="L23" s="304">
        <v>0.22249349005486721</v>
      </c>
      <c r="M23" s="304"/>
      <c r="N23" s="304">
        <v>0.23173855424488804</v>
      </c>
      <c r="O23" s="304">
        <v>0.21941260614863223</v>
      </c>
      <c r="P23" s="304">
        <v>0.22698804418067633</v>
      </c>
      <c r="Q23" s="306"/>
      <c r="R23" s="304">
        <v>2.8435993962075287E-2</v>
      </c>
      <c r="S23" s="304">
        <v>2.984361102312091E-2</v>
      </c>
      <c r="T23" s="304">
        <v>3.7195666110423117E-2</v>
      </c>
      <c r="U23" s="306"/>
      <c r="V23" s="304">
        <v>0.17903629395484016</v>
      </c>
      <c r="W23" s="304">
        <v>0.17217626893969282</v>
      </c>
      <c r="X23" s="304">
        <v>0.19555146561530057</v>
      </c>
      <c r="Y23" s="306"/>
      <c r="Z23" s="304">
        <v>0.17012638909216843</v>
      </c>
      <c r="AA23" s="304">
        <v>0.15491255162003909</v>
      </c>
      <c r="AB23" s="304">
        <v>0.1487729131437481</v>
      </c>
      <c r="AC23" s="306"/>
      <c r="AD23" s="304">
        <v>0.11832072975767098</v>
      </c>
      <c r="AE23" s="304">
        <v>0.10587041552873383</v>
      </c>
      <c r="AF23" s="304">
        <v>8.4282724429478678E-2</v>
      </c>
      <c r="AG23" s="306"/>
      <c r="AH23" s="304">
        <v>8.6670947484332655E-2</v>
      </c>
      <c r="AI23" s="304">
        <v>7.3767894568013054E-2</v>
      </c>
      <c r="AJ23" s="304">
        <v>5.2577015756249977E-2</v>
      </c>
      <c r="AK23" s="306"/>
      <c r="AL23" s="304">
        <v>5.9601522021288142E-2</v>
      </c>
      <c r="AM23" s="304">
        <v>5.0107468976821591E-2</v>
      </c>
      <c r="AN23" s="304">
        <v>6.3291210673800349E-2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0.84592677362309276</v>
      </c>
      <c r="C24" s="304">
        <f t="shared" si="61"/>
        <v>0.85589839680373703</v>
      </c>
      <c r="D24" s="304">
        <f t="shared" si="62"/>
        <v>0.80465266408868019</v>
      </c>
      <c r="E24" s="304"/>
      <c r="F24" s="304">
        <v>2.1204010772460035E-3</v>
      </c>
      <c r="G24" s="304">
        <v>3.0249707152859725E-3</v>
      </c>
      <c r="H24" s="304">
        <v>4.9293501662580367E-3</v>
      </c>
      <c r="I24" s="304"/>
      <c r="J24" s="304">
        <v>5.9614599182800675E-2</v>
      </c>
      <c r="K24" s="304">
        <v>8.6255082108103731E-2</v>
      </c>
      <c r="L24" s="304">
        <v>0.14092041824749554</v>
      </c>
      <c r="M24" s="304"/>
      <c r="N24" s="304">
        <v>0.16150911699570777</v>
      </c>
      <c r="O24" s="304">
        <v>0.18310108541932585</v>
      </c>
      <c r="P24" s="304">
        <v>0.20688858324866333</v>
      </c>
      <c r="Q24" s="306"/>
      <c r="R24" s="304">
        <v>2.7128072611596922E-2</v>
      </c>
      <c r="S24" s="304">
        <v>2.5702298149391456E-2</v>
      </c>
      <c r="T24" s="304">
        <v>2.5397362413386807E-2</v>
      </c>
      <c r="U24" s="306"/>
      <c r="V24" s="304">
        <v>5.6075837255758938E-2</v>
      </c>
      <c r="W24" s="304">
        <v>5.8574626972031349E-2</v>
      </c>
      <c r="X24" s="304">
        <v>6.5803743352462418E-2</v>
      </c>
      <c r="Y24" s="306"/>
      <c r="Z24" s="304">
        <v>0.12201441141126988</v>
      </c>
      <c r="AA24" s="304">
        <v>0.11916181933602181</v>
      </c>
      <c r="AB24" s="304">
        <v>0.10040042519014095</v>
      </c>
      <c r="AC24" s="306"/>
      <c r="AD24" s="304">
        <v>0.12158467636624089</v>
      </c>
      <c r="AE24" s="304">
        <v>0.1044295486048093</v>
      </c>
      <c r="AF24" s="304">
        <v>7.3066652030930684E-2</v>
      </c>
      <c r="AG24" s="306"/>
      <c r="AH24" s="304">
        <v>0.17030812073598342</v>
      </c>
      <c r="AI24" s="304">
        <v>0.15301395119645467</v>
      </c>
      <c r="AJ24" s="304">
        <v>8.1340203673431324E-2</v>
      </c>
      <c r="AK24" s="306"/>
      <c r="AL24" s="304">
        <v>0.12557153798648826</v>
      </c>
      <c r="AM24" s="304">
        <v>0.12263501430231286</v>
      </c>
      <c r="AN24" s="304">
        <v>0.10590592576591118</v>
      </c>
    </row>
    <row r="25" spans="1:40" x14ac:dyDescent="0.2">
      <c r="A25" s="13" t="str">
        <f t="shared" si="58"/>
        <v>Skilled trades occupations</v>
      </c>
      <c r="B25" s="304">
        <f t="shared" si="60"/>
        <v>3.1971308269956875</v>
      </c>
      <c r="C25" s="304">
        <f t="shared" si="61"/>
        <v>3.1412771764095053</v>
      </c>
      <c r="D25" s="304">
        <f t="shared" si="62"/>
        <v>2.9022707928322786</v>
      </c>
      <c r="E25" s="304"/>
      <c r="F25" s="304">
        <v>1.161672747152773E-2</v>
      </c>
      <c r="G25" s="304">
        <v>1.377656135870904E-2</v>
      </c>
      <c r="H25" s="304">
        <v>1.8036160226703728E-2</v>
      </c>
      <c r="I25" s="304"/>
      <c r="J25" s="304">
        <v>4.7190766868851299E-2</v>
      </c>
      <c r="K25" s="304">
        <v>5.6276509602679374E-2</v>
      </c>
      <c r="L25" s="304">
        <v>8.445477648898142E-2</v>
      </c>
      <c r="M25" s="304"/>
      <c r="N25" s="304">
        <v>0.43514753841444931</v>
      </c>
      <c r="O25" s="304">
        <v>0.50683924608526776</v>
      </c>
      <c r="P25" s="304">
        <v>0.66765444202901103</v>
      </c>
      <c r="Q25" s="306"/>
      <c r="R25" s="304">
        <v>0.1474238576788936</v>
      </c>
      <c r="S25" s="304">
        <v>0.1654642479404474</v>
      </c>
      <c r="T25" s="304">
        <v>0.20071530623803002</v>
      </c>
      <c r="U25" s="306"/>
      <c r="V25" s="304">
        <v>0.30695858609796445</v>
      </c>
      <c r="W25" s="304">
        <v>0.33655472533869346</v>
      </c>
      <c r="X25" s="304">
        <v>0.39700443595588591</v>
      </c>
      <c r="Y25" s="306"/>
      <c r="Z25" s="304">
        <v>0.55452518220250346</v>
      </c>
      <c r="AA25" s="304">
        <v>0.54524102550507891</v>
      </c>
      <c r="AB25" s="304">
        <v>0.47886550013718066</v>
      </c>
      <c r="AC25" s="306"/>
      <c r="AD25" s="304">
        <v>0.68344122766974658</v>
      </c>
      <c r="AE25" s="304">
        <v>0.73363202219812251</v>
      </c>
      <c r="AF25" s="304">
        <v>0.64360469836497114</v>
      </c>
      <c r="AG25" s="306"/>
      <c r="AH25" s="304">
        <v>0.46477460067750404</v>
      </c>
      <c r="AI25" s="304">
        <v>0.41518068262350133</v>
      </c>
      <c r="AJ25" s="304">
        <v>0.2898471009521999</v>
      </c>
      <c r="AK25" s="306"/>
      <c r="AL25" s="304">
        <v>0.54605233991424684</v>
      </c>
      <c r="AM25" s="304">
        <v>0.36831215575700615</v>
      </c>
      <c r="AN25" s="304">
        <v>0.12208837243931467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0.33104148500258773</v>
      </c>
      <c r="C26" s="304">
        <f t="shared" si="61"/>
        <v>0.33719958488169921</v>
      </c>
      <c r="D26" s="304">
        <f t="shared" si="62"/>
        <v>0.34775308185613152</v>
      </c>
      <c r="E26" s="304"/>
      <c r="F26" s="304">
        <v>1.7272936964937973E-3</v>
      </c>
      <c r="G26" s="304">
        <v>2.6540619220902068E-3</v>
      </c>
      <c r="H26" s="304">
        <v>3.6244810561823697E-3</v>
      </c>
      <c r="I26" s="304"/>
      <c r="J26" s="304">
        <v>1.7362680807059348E-2</v>
      </c>
      <c r="K26" s="304">
        <v>2.3262472787561127E-2</v>
      </c>
      <c r="L26" s="304">
        <v>3.2362405642559849E-2</v>
      </c>
      <c r="M26" s="304"/>
      <c r="N26" s="304">
        <v>0.11489159868674148</v>
      </c>
      <c r="O26" s="304">
        <v>0.12590809689060242</v>
      </c>
      <c r="P26" s="304">
        <v>0.12767674129089618</v>
      </c>
      <c r="Q26" s="306"/>
      <c r="R26" s="304">
        <v>3.0659058449115425E-2</v>
      </c>
      <c r="S26" s="304">
        <v>3.7164682384764697E-2</v>
      </c>
      <c r="T26" s="304">
        <v>4.6620096408971627E-2</v>
      </c>
      <c r="U26" s="306"/>
      <c r="V26" s="304">
        <v>9.1146974757058529E-3</v>
      </c>
      <c r="W26" s="304">
        <v>8.6748891381735731E-3</v>
      </c>
      <c r="X26" s="304">
        <v>8.0959817624069296E-3</v>
      </c>
      <c r="Y26" s="306"/>
      <c r="Z26" s="304">
        <v>3.0069659712495509E-2</v>
      </c>
      <c r="AA26" s="304">
        <v>2.7561701230206025E-2</v>
      </c>
      <c r="AB26" s="304">
        <v>2.7792246673066186E-2</v>
      </c>
      <c r="AC26" s="306"/>
      <c r="AD26" s="304">
        <v>2.3404666256800415E-2</v>
      </c>
      <c r="AE26" s="304">
        <v>1.9702912549222695E-2</v>
      </c>
      <c r="AF26" s="304">
        <v>1.4874720385449344E-2</v>
      </c>
      <c r="AG26" s="306"/>
      <c r="AH26" s="304">
        <v>6.2175076419060955E-2</v>
      </c>
      <c r="AI26" s="304">
        <v>6.1228269179586028E-2</v>
      </c>
      <c r="AJ26" s="304">
        <v>5.8809879914912017E-2</v>
      </c>
      <c r="AK26" s="306"/>
      <c r="AL26" s="304">
        <v>4.1636753499114935E-2</v>
      </c>
      <c r="AM26" s="304">
        <v>3.1042498799492436E-2</v>
      </c>
      <c r="AN26" s="304">
        <v>2.7896528721687023E-2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0.33604999771553112</v>
      </c>
      <c r="C27" s="304">
        <f t="shared" si="61"/>
        <v>0.32229060110588015</v>
      </c>
      <c r="D27" s="304">
        <f t="shared" si="62"/>
        <v>0.31781020669324772</v>
      </c>
      <c r="E27" s="304"/>
      <c r="F27" s="304">
        <v>2.3358351018489109E-3</v>
      </c>
      <c r="G27" s="304">
        <v>3.4005143565849004E-3</v>
      </c>
      <c r="H27" s="304">
        <v>6.1588377927956038E-3</v>
      </c>
      <c r="I27" s="304"/>
      <c r="J27" s="304">
        <v>1.5089755305117684E-2</v>
      </c>
      <c r="K27" s="304">
        <v>1.9281278836415464E-2</v>
      </c>
      <c r="L27" s="304">
        <v>2.6683621402702952E-2</v>
      </c>
      <c r="M27" s="304"/>
      <c r="N27" s="304">
        <v>3.0753917643537784E-2</v>
      </c>
      <c r="O27" s="304">
        <v>3.4801314592276499E-2</v>
      </c>
      <c r="P27" s="304">
        <v>4.284521219466756E-2</v>
      </c>
      <c r="Q27" s="306"/>
      <c r="R27" s="304">
        <v>1.5474615907464217E-2</v>
      </c>
      <c r="S27" s="304">
        <v>1.5444324909548196E-2</v>
      </c>
      <c r="T27" s="304">
        <v>2.1230150998666011E-2</v>
      </c>
      <c r="U27" s="306"/>
      <c r="V27" s="304">
        <v>2.9688445364917441E-2</v>
      </c>
      <c r="W27" s="304">
        <v>2.7650108451516445E-2</v>
      </c>
      <c r="X27" s="304">
        <v>2.6692930164606023E-2</v>
      </c>
      <c r="Y27" s="306"/>
      <c r="Z27" s="304">
        <v>8.8227403271270016E-2</v>
      </c>
      <c r="AA27" s="304">
        <v>8.6311077672394473E-2</v>
      </c>
      <c r="AB27" s="304">
        <v>9.1152426399496084E-2</v>
      </c>
      <c r="AC27" s="306"/>
      <c r="AD27" s="304">
        <v>5.3211354645861193E-2</v>
      </c>
      <c r="AE27" s="304">
        <v>5.5197137436346175E-2</v>
      </c>
      <c r="AF27" s="304">
        <v>5.2058468915055195E-2</v>
      </c>
      <c r="AG27" s="306"/>
      <c r="AH27" s="304">
        <v>6.2570511011039498E-2</v>
      </c>
      <c r="AI27" s="304">
        <v>5.4046630194663825E-2</v>
      </c>
      <c r="AJ27" s="304">
        <v>3.3971208005302338E-2</v>
      </c>
      <c r="AK27" s="306"/>
      <c r="AL27" s="304">
        <v>3.869815946447442E-2</v>
      </c>
      <c r="AM27" s="304">
        <v>2.6158214656134136E-2</v>
      </c>
      <c r="AN27" s="304">
        <v>1.7017350819955899E-2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0.94711437056924852</v>
      </c>
      <c r="C28" s="304">
        <f t="shared" si="61"/>
        <v>0.92507929178282577</v>
      </c>
      <c r="D28" s="304">
        <f t="shared" si="62"/>
        <v>0.89865400105451343</v>
      </c>
      <c r="E28" s="304"/>
      <c r="F28" s="304">
        <v>1.2262967194151992E-4</v>
      </c>
      <c r="G28" s="304">
        <v>1.7667845142631055E-4</v>
      </c>
      <c r="H28" s="304">
        <v>2.4372451991559309E-4</v>
      </c>
      <c r="I28" s="304"/>
      <c r="J28" s="304">
        <v>8.3032723031448898E-3</v>
      </c>
      <c r="K28" s="304">
        <v>1.1580655225834796E-2</v>
      </c>
      <c r="L28" s="304">
        <v>1.6715315185543492E-2</v>
      </c>
      <c r="M28" s="304"/>
      <c r="N28" s="304">
        <v>3.2887083982099455E-2</v>
      </c>
      <c r="O28" s="304">
        <v>4.110762949003386E-2</v>
      </c>
      <c r="P28" s="304">
        <v>5.2840819811334136E-2</v>
      </c>
      <c r="Q28" s="306"/>
      <c r="R28" s="304">
        <v>1.1038392804748585E-2</v>
      </c>
      <c r="S28" s="304">
        <v>1.2480429442440861E-2</v>
      </c>
      <c r="T28" s="304">
        <v>1.5854799002963313E-2</v>
      </c>
      <c r="U28" s="306"/>
      <c r="V28" s="304">
        <v>2.733940052383305E-2</v>
      </c>
      <c r="W28" s="304">
        <v>3.0027154092109827E-2</v>
      </c>
      <c r="X28" s="304">
        <v>3.3464423710326673E-2</v>
      </c>
      <c r="Y28" s="306"/>
      <c r="Z28" s="304">
        <v>0.27705855640367399</v>
      </c>
      <c r="AA28" s="304">
        <v>0.32102580426015348</v>
      </c>
      <c r="AB28" s="304">
        <v>0.41187398902515171</v>
      </c>
      <c r="AC28" s="306"/>
      <c r="AD28" s="304">
        <v>0.28939612044994079</v>
      </c>
      <c r="AE28" s="304">
        <v>0.30622103511426518</v>
      </c>
      <c r="AF28" s="304">
        <v>0.27426619110451211</v>
      </c>
      <c r="AG28" s="306"/>
      <c r="AH28" s="304">
        <v>0.10455972613935439</v>
      </c>
      <c r="AI28" s="304">
        <v>6.6610657400572898E-2</v>
      </c>
      <c r="AJ28" s="304">
        <v>2.5212394391479185E-2</v>
      </c>
      <c r="AK28" s="306"/>
      <c r="AL28" s="304">
        <v>0.1964091882905119</v>
      </c>
      <c r="AM28" s="304">
        <v>0.13584924830598846</v>
      </c>
      <c r="AN28" s="304">
        <v>6.8182344303287276E-2</v>
      </c>
    </row>
    <row r="29" spans="1:40" x14ac:dyDescent="0.2">
      <c r="A29" s="13" t="str">
        <f t="shared" si="58"/>
        <v>Elementary occupations</v>
      </c>
      <c r="B29" s="304">
        <f t="shared" si="60"/>
        <v>1.021334477345728</v>
      </c>
      <c r="C29" s="304">
        <f t="shared" si="61"/>
        <v>1.1152243995518574</v>
      </c>
      <c r="D29" s="304">
        <f t="shared" si="62"/>
        <v>0.99600269376889861</v>
      </c>
      <c r="E29" s="304"/>
      <c r="F29" s="304">
        <v>2.3614912619803626E-5</v>
      </c>
      <c r="G29" s="304">
        <v>2.9938253828493055E-5</v>
      </c>
      <c r="H29" s="304">
        <v>5.5313401700859564E-5</v>
      </c>
      <c r="I29" s="304"/>
      <c r="J29" s="304">
        <v>1.5209444645500073E-2</v>
      </c>
      <c r="K29" s="304">
        <v>2.3932382299026181E-2</v>
      </c>
      <c r="L29" s="304">
        <v>4.373691071654557E-2</v>
      </c>
      <c r="M29" s="304"/>
      <c r="N29" s="304">
        <v>2.8073340914689764E-2</v>
      </c>
      <c r="O29" s="304">
        <v>4.1348504155718689E-2</v>
      </c>
      <c r="P29" s="304">
        <v>4.9670777598658955E-2</v>
      </c>
      <c r="Q29" s="306"/>
      <c r="R29" s="304">
        <v>1.7123191202705813E-2</v>
      </c>
      <c r="S29" s="304">
        <v>2.2454311870745168E-2</v>
      </c>
      <c r="T29" s="304">
        <v>2.5396393271965627E-2</v>
      </c>
      <c r="U29" s="306"/>
      <c r="V29" s="304">
        <v>4.8990299855649212E-2</v>
      </c>
      <c r="W29" s="304">
        <v>6.9018132471207957E-2</v>
      </c>
      <c r="X29" s="304">
        <v>8.6576518239652026E-2</v>
      </c>
      <c r="Y29" s="306"/>
      <c r="Z29" s="304">
        <v>0.16662642350639695</v>
      </c>
      <c r="AA29" s="304">
        <v>0.21188934757813666</v>
      </c>
      <c r="AB29" s="304">
        <v>0.21772963722153615</v>
      </c>
      <c r="AC29" s="306"/>
      <c r="AD29" s="304">
        <v>0.29973076051890046</v>
      </c>
      <c r="AE29" s="304">
        <v>0.35350085890325889</v>
      </c>
      <c r="AF29" s="304">
        <v>0.29818912396720659</v>
      </c>
      <c r="AG29" s="306"/>
      <c r="AH29" s="304">
        <v>0.24669060315127767</v>
      </c>
      <c r="AI29" s="304">
        <v>0.21185146021018164</v>
      </c>
      <c r="AJ29" s="304">
        <v>0.13951886721542645</v>
      </c>
      <c r="AK29" s="306"/>
      <c r="AL29" s="304">
        <v>0.19886679863798828</v>
      </c>
      <c r="AM29" s="304">
        <v>0.18119946380975382</v>
      </c>
      <c r="AN29" s="304">
        <v>0.13512915213620633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61.416999999999987</v>
      </c>
      <c r="C32" s="305">
        <f>SUM(C33:C41)</f>
        <v>61.849000000000004</v>
      </c>
      <c r="D32" s="305">
        <f>SUM(D33:D41)</f>
        <v>57.103999999999907</v>
      </c>
      <c r="E32" s="304"/>
      <c r="F32" s="305">
        <f>SUM(F33:F41)</f>
        <v>0.59295438855826088</v>
      </c>
      <c r="G32" s="305">
        <f>SUM(G33:G41)</f>
        <v>0.77666927730788404</v>
      </c>
      <c r="H32" s="305">
        <f>SUM(H33:H41)</f>
        <v>1.0622086308433345</v>
      </c>
      <c r="I32" s="304"/>
      <c r="J32" s="305">
        <f>SUM(J33:J41)</f>
        <v>3.4332249555738663</v>
      </c>
      <c r="K32" s="305">
        <f>SUM(K33:K41)</f>
        <v>4.5424639830453613</v>
      </c>
      <c r="L32" s="305">
        <f>SUM(L33:L41)</f>
        <v>6.3775005389841972</v>
      </c>
      <c r="M32" s="304"/>
      <c r="N32" s="305">
        <f>SUM(N33:N41)</f>
        <v>8.3997534136396492</v>
      </c>
      <c r="O32" s="305">
        <f>SUM(O33:O41)</f>
        <v>8.934941737078983</v>
      </c>
      <c r="P32" s="305">
        <f>SUM(P33:P41)</f>
        <v>9.2037246852744126</v>
      </c>
      <c r="Q32" s="306"/>
      <c r="R32" s="305">
        <f>SUM(R33:R41)</f>
        <v>2.1249104772552085</v>
      </c>
      <c r="S32" s="305">
        <f>SUM(S33:S41)</f>
        <v>2.2824162756007311</v>
      </c>
      <c r="T32" s="305">
        <f>SUM(T33:T41)</f>
        <v>2.4448361794570159</v>
      </c>
      <c r="U32" s="306"/>
      <c r="V32" s="305">
        <f>SUM(V33:V41)</f>
        <v>4.7684335335512698</v>
      </c>
      <c r="W32" s="305">
        <f>SUM(W33:W41)</f>
        <v>4.9085079948813766</v>
      </c>
      <c r="X32" s="305">
        <f>SUM(X33:X41)</f>
        <v>4.8532433595232609</v>
      </c>
      <c r="Y32" s="306"/>
      <c r="Z32" s="305">
        <f>SUM(Z33:Z41)</f>
        <v>15.127397628910892</v>
      </c>
      <c r="AA32" s="305">
        <f>SUM(AA33:AA41)</f>
        <v>16.192195821843399</v>
      </c>
      <c r="AB32" s="305">
        <f>SUM(AB33:AB41)</f>
        <v>15.725015359484647</v>
      </c>
      <c r="AC32" s="306"/>
      <c r="AD32" s="305">
        <f>SUM(AD33:AD41)</f>
        <v>13.270861203560054</v>
      </c>
      <c r="AE32" s="305">
        <f>SUM(AE33:AE41)</f>
        <v>14.21914097577163</v>
      </c>
      <c r="AF32" s="305">
        <f>SUM(AF33:AF41)</f>
        <v>11.797118056792222</v>
      </c>
      <c r="AG32" s="306"/>
      <c r="AH32" s="305">
        <f>SUM(AH33:AH41)</f>
        <v>9.0549380989852502</v>
      </c>
      <c r="AI32" s="305">
        <f>SUM(AI33:AI41)</f>
        <v>7.6975002746549155</v>
      </c>
      <c r="AJ32" s="305">
        <f>SUM(AJ33:AJ41)</f>
        <v>4.3613319054534267</v>
      </c>
      <c r="AK32" s="306"/>
      <c r="AL32" s="305">
        <f>SUM(AL33:AL41)</f>
        <v>4.6445262999655386</v>
      </c>
      <c r="AM32" s="305">
        <f>SUM(AM33:AM41)</f>
        <v>2.2951636598157319</v>
      </c>
      <c r="AN32" s="305">
        <f>SUM(AN33:AN41)</f>
        <v>1.2790212841873843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6.336957868386274</v>
      </c>
      <c r="C33" s="304">
        <f t="shared" ref="C33:C41" si="64">SUM(G33,K33,O33,S33,W33,AA33,AE33,AI33,AM33)</f>
        <v>5.7046597024484305</v>
      </c>
      <c r="D33" s="304">
        <f t="shared" ref="D33:D40" si="65">SUM(H33,L33,P33,T33,X33,AB33,AF33,AJ33,AN33)</f>
        <v>5.4961551326703386</v>
      </c>
      <c r="E33" s="304"/>
      <c r="F33" s="304">
        <v>8.3100857072322842E-2</v>
      </c>
      <c r="G33" s="304">
        <v>8.356278339350115E-2</v>
      </c>
      <c r="H33" s="304">
        <v>0.10491789862953521</v>
      </c>
      <c r="I33" s="304"/>
      <c r="J33" s="304">
        <v>0.64108431448455849</v>
      </c>
      <c r="K33" s="304">
        <v>0.72277865312260847</v>
      </c>
      <c r="L33" s="304">
        <v>0.94657318548921121</v>
      </c>
      <c r="M33" s="304"/>
      <c r="N33" s="304">
        <v>1.6343371652908418</v>
      </c>
      <c r="O33" s="304">
        <v>1.4913379939259745</v>
      </c>
      <c r="P33" s="304">
        <v>1.4668215525329065</v>
      </c>
      <c r="Q33" s="306"/>
      <c r="R33" s="304">
        <v>0.3602719619040059</v>
      </c>
      <c r="S33" s="304">
        <v>0.32843059758254423</v>
      </c>
      <c r="T33" s="304">
        <v>0.32354929762655676</v>
      </c>
      <c r="U33" s="306"/>
      <c r="V33" s="304">
        <v>0.78771544029863272</v>
      </c>
      <c r="W33" s="304">
        <v>0.69504808482137814</v>
      </c>
      <c r="X33" s="304">
        <v>0.67464867717090216</v>
      </c>
      <c r="Y33" s="306"/>
      <c r="Z33" s="304">
        <v>1.1386043415296077</v>
      </c>
      <c r="AA33" s="304">
        <v>1.0047492218971483</v>
      </c>
      <c r="AB33" s="304">
        <v>0.91287016927940756</v>
      </c>
      <c r="AC33" s="306"/>
      <c r="AD33" s="304">
        <v>0.94434783938485223</v>
      </c>
      <c r="AE33" s="304">
        <v>0.84378031740855564</v>
      </c>
      <c r="AF33" s="304">
        <v>0.70037140871604753</v>
      </c>
      <c r="AG33" s="306"/>
      <c r="AH33" s="304">
        <v>0.5314019593361623</v>
      </c>
      <c r="AI33" s="304">
        <v>0.38531600059305998</v>
      </c>
      <c r="AJ33" s="304">
        <v>0.24423209330171763</v>
      </c>
      <c r="AK33" s="306"/>
      <c r="AL33" s="304">
        <v>0.21609398908529046</v>
      </c>
      <c r="AM33" s="304">
        <v>0.14965604970366006</v>
      </c>
      <c r="AN33" s="304">
        <v>0.12217084992405472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10.129774998937979</v>
      </c>
      <c r="C34" s="304">
        <f t="shared" si="64"/>
        <v>11.73731699882317</v>
      </c>
      <c r="D34" s="304">
        <f t="shared" si="65"/>
        <v>12.118415755191</v>
      </c>
      <c r="E34" s="304"/>
      <c r="F34" s="304">
        <v>0.3779063872578915</v>
      </c>
      <c r="G34" s="304">
        <v>0.52644269836372914</v>
      </c>
      <c r="H34" s="304">
        <v>0.71642437291227112</v>
      </c>
      <c r="I34" s="304"/>
      <c r="J34" s="304">
        <v>1.4588819306901593</v>
      </c>
      <c r="K34" s="304">
        <v>2.05068189541438</v>
      </c>
      <c r="L34" s="304">
        <v>2.8569226752471089</v>
      </c>
      <c r="M34" s="304"/>
      <c r="N34" s="304">
        <v>2.7527387667171044</v>
      </c>
      <c r="O34" s="304">
        <v>3.0048343180204022</v>
      </c>
      <c r="P34" s="304">
        <v>2.8738502159596528</v>
      </c>
      <c r="Q34" s="306"/>
      <c r="R34" s="304">
        <v>0.3033152609980907</v>
      </c>
      <c r="S34" s="304">
        <v>0.33338026578001989</v>
      </c>
      <c r="T34" s="304">
        <v>0.33446091961848678</v>
      </c>
      <c r="U34" s="306"/>
      <c r="V34" s="304">
        <v>1.2726445564176632</v>
      </c>
      <c r="W34" s="304">
        <v>1.4327577999670338</v>
      </c>
      <c r="X34" s="304">
        <v>1.407143667714057</v>
      </c>
      <c r="Y34" s="306"/>
      <c r="Z34" s="304">
        <v>1.9389669820396844</v>
      </c>
      <c r="AA34" s="304">
        <v>2.2694297329798561</v>
      </c>
      <c r="AB34" s="304">
        <v>2.2674703388467004</v>
      </c>
      <c r="AC34" s="306"/>
      <c r="AD34" s="304">
        <v>1.0657491375274073</v>
      </c>
      <c r="AE34" s="304">
        <v>1.2027305057049722</v>
      </c>
      <c r="AF34" s="304">
        <v>0.97826382014102775</v>
      </c>
      <c r="AG34" s="306"/>
      <c r="AH34" s="304">
        <v>0.71394748971203525</v>
      </c>
      <c r="AI34" s="304">
        <v>0.70792263122925103</v>
      </c>
      <c r="AJ34" s="304">
        <v>0.54132501722472937</v>
      </c>
      <c r="AK34" s="306"/>
      <c r="AL34" s="304">
        <v>0.24562448757794436</v>
      </c>
      <c r="AM34" s="304">
        <v>0.20913715136352715</v>
      </c>
      <c r="AN34" s="304">
        <v>0.14255472752696588</v>
      </c>
    </row>
    <row r="35" spans="1:40" x14ac:dyDescent="0.2">
      <c r="A35" s="13" t="str">
        <f t="shared" si="63"/>
        <v>Associate professional occupations</v>
      </c>
      <c r="B35" s="304">
        <f t="shared" si="66"/>
        <v>6.4525061252384504</v>
      </c>
      <c r="C35" s="304">
        <f t="shared" si="64"/>
        <v>6.2006758704985288</v>
      </c>
      <c r="D35" s="304">
        <f t="shared" si="65"/>
        <v>5.9662188872192941</v>
      </c>
      <c r="E35" s="304"/>
      <c r="F35" s="304">
        <v>7.2442816173605762E-2</v>
      </c>
      <c r="G35" s="304">
        <v>8.6732998202381367E-2</v>
      </c>
      <c r="H35" s="304">
        <v>0.1234098661443724</v>
      </c>
      <c r="I35" s="304"/>
      <c r="J35" s="304">
        <v>0.57066989178707006</v>
      </c>
      <c r="K35" s="304">
        <v>0.6809683835395568</v>
      </c>
      <c r="L35" s="304">
        <v>0.94083393065312437</v>
      </c>
      <c r="M35" s="304"/>
      <c r="N35" s="304">
        <v>1.5601035413676001</v>
      </c>
      <c r="O35" s="304">
        <v>1.5510171772696582</v>
      </c>
      <c r="P35" s="304">
        <v>1.5160466583592511</v>
      </c>
      <c r="Q35" s="306"/>
      <c r="R35" s="304">
        <v>0.45227562878496369</v>
      </c>
      <c r="S35" s="304">
        <v>0.46210826029504676</v>
      </c>
      <c r="T35" s="304">
        <v>0.47920535014499865</v>
      </c>
      <c r="U35" s="306"/>
      <c r="V35" s="304">
        <v>0.60088141539142359</v>
      </c>
      <c r="W35" s="304">
        <v>0.53629811178924691</v>
      </c>
      <c r="X35" s="304">
        <v>0.49773789605690599</v>
      </c>
      <c r="Y35" s="306"/>
      <c r="Z35" s="304">
        <v>1.487706570285499</v>
      </c>
      <c r="AA35" s="304">
        <v>1.432084097325498</v>
      </c>
      <c r="AB35" s="304">
        <v>1.3072421398245779</v>
      </c>
      <c r="AC35" s="306"/>
      <c r="AD35" s="304">
        <v>1.02780239411284</v>
      </c>
      <c r="AE35" s="304">
        <v>0.96875674177517335</v>
      </c>
      <c r="AF35" s="304">
        <v>0.79530073600036155</v>
      </c>
      <c r="AG35" s="306"/>
      <c r="AH35" s="304">
        <v>0.54796844310751025</v>
      </c>
      <c r="AI35" s="304">
        <v>0.38179559591264423</v>
      </c>
      <c r="AJ35" s="304">
        <v>0.2363862656625246</v>
      </c>
      <c r="AK35" s="306"/>
      <c r="AL35" s="304">
        <v>0.1326554242279383</v>
      </c>
      <c r="AM35" s="304">
        <v>0.10091450438932269</v>
      </c>
      <c r="AN35" s="304">
        <v>7.0056044373178458E-2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4.989470157207025</v>
      </c>
      <c r="C36" s="304">
        <f t="shared" si="64"/>
        <v>4.8942692149063181</v>
      </c>
      <c r="D36" s="304">
        <f t="shared" si="65"/>
        <v>4.3871327096178909</v>
      </c>
      <c r="E36" s="304"/>
      <c r="F36" s="304">
        <v>1.7086094519033791E-2</v>
      </c>
      <c r="G36" s="304">
        <v>2.2616771779701342E-2</v>
      </c>
      <c r="H36" s="304">
        <v>3.1659054130596422E-2</v>
      </c>
      <c r="I36" s="304"/>
      <c r="J36" s="304">
        <v>0.21645389780686602</v>
      </c>
      <c r="K36" s="304">
        <v>0.29187471688695737</v>
      </c>
      <c r="L36" s="304">
        <v>0.42203661819933136</v>
      </c>
      <c r="M36" s="304"/>
      <c r="N36" s="304">
        <v>0.84331467193304344</v>
      </c>
      <c r="O36" s="304">
        <v>0.94243212374700203</v>
      </c>
      <c r="P36" s="304">
        <v>1.0062894084206546</v>
      </c>
      <c r="Q36" s="306"/>
      <c r="R36" s="304">
        <v>0.29168746628452419</v>
      </c>
      <c r="S36" s="304">
        <v>0.32284235889561497</v>
      </c>
      <c r="T36" s="304">
        <v>0.3527236052423619</v>
      </c>
      <c r="U36" s="306"/>
      <c r="V36" s="304">
        <v>0.36469368957136444</v>
      </c>
      <c r="W36" s="304">
        <v>0.39245048172826674</v>
      </c>
      <c r="X36" s="304">
        <v>0.41307908688493461</v>
      </c>
      <c r="Y36" s="306"/>
      <c r="Z36" s="304">
        <v>1.1510433369580888</v>
      </c>
      <c r="AA36" s="304">
        <v>1.2161331505002104</v>
      </c>
      <c r="AB36" s="304">
        <v>1.1628048467878362</v>
      </c>
      <c r="AC36" s="306"/>
      <c r="AD36" s="304">
        <v>1.3888251370295379</v>
      </c>
      <c r="AE36" s="304">
        <v>1.260345473092525</v>
      </c>
      <c r="AF36" s="304">
        <v>0.82398607891718623</v>
      </c>
      <c r="AG36" s="306"/>
      <c r="AH36" s="304">
        <v>0.54501703576998661</v>
      </c>
      <c r="AI36" s="304">
        <v>0.31170255321750062</v>
      </c>
      <c r="AJ36" s="304">
        <v>7.2981322080162586E-2</v>
      </c>
      <c r="AK36" s="306"/>
      <c r="AL36" s="304">
        <v>0.17134882733458051</v>
      </c>
      <c r="AM36" s="304">
        <v>0.13387158505853988</v>
      </c>
      <c r="AN36" s="304">
        <v>0.10157268895482624</v>
      </c>
    </row>
    <row r="37" spans="1:40" x14ac:dyDescent="0.2">
      <c r="A37" s="13" t="str">
        <f t="shared" si="63"/>
        <v>Skilled trades occupations</v>
      </c>
      <c r="B37" s="304">
        <f t="shared" si="66"/>
        <v>14.878860140877483</v>
      </c>
      <c r="C37" s="304">
        <f t="shared" si="64"/>
        <v>14.249390450493879</v>
      </c>
      <c r="D37" s="304">
        <f t="shared" si="65"/>
        <v>12.128574146103061</v>
      </c>
      <c r="E37" s="304"/>
      <c r="F37" s="304">
        <v>1.1012783250628187E-2</v>
      </c>
      <c r="G37" s="304">
        <v>1.5691215385370591E-2</v>
      </c>
      <c r="H37" s="304">
        <v>2.2257620124139132E-2</v>
      </c>
      <c r="I37" s="304"/>
      <c r="J37" s="304">
        <v>0.25315284114882797</v>
      </c>
      <c r="K37" s="304">
        <v>0.3510569246494209</v>
      </c>
      <c r="L37" s="304">
        <v>0.4933806620037347</v>
      </c>
      <c r="M37" s="304"/>
      <c r="N37" s="304">
        <v>0.6488696816083418</v>
      </c>
      <c r="O37" s="304">
        <v>0.72133538390156482</v>
      </c>
      <c r="P37" s="304">
        <v>0.78082052729687168</v>
      </c>
      <c r="Q37" s="306"/>
      <c r="R37" s="304">
        <v>0.28151565820517471</v>
      </c>
      <c r="S37" s="304">
        <v>0.30586561886411812</v>
      </c>
      <c r="T37" s="304">
        <v>0.3286943760238617</v>
      </c>
      <c r="U37" s="306"/>
      <c r="V37" s="304">
        <v>1.105059082297251</v>
      </c>
      <c r="W37" s="304">
        <v>1.0986706823297754</v>
      </c>
      <c r="X37" s="304">
        <v>1.0501480706563777</v>
      </c>
      <c r="Y37" s="306"/>
      <c r="Z37" s="304">
        <v>5.6482937000663123</v>
      </c>
      <c r="AA37" s="304">
        <v>5.846059992071023</v>
      </c>
      <c r="AB37" s="304">
        <v>5.5421978278594954</v>
      </c>
      <c r="AC37" s="306"/>
      <c r="AD37" s="304">
        <v>3.6217108939659419</v>
      </c>
      <c r="AE37" s="304">
        <v>3.636389505728447</v>
      </c>
      <c r="AF37" s="304">
        <v>2.6909387146650205</v>
      </c>
      <c r="AG37" s="306"/>
      <c r="AH37" s="304">
        <v>2.2127905436672464</v>
      </c>
      <c r="AI37" s="304">
        <v>1.7796132827240823</v>
      </c>
      <c r="AJ37" s="304">
        <v>0.97599074676527209</v>
      </c>
      <c r="AK37" s="306"/>
      <c r="AL37" s="304">
        <v>1.0964549566677602</v>
      </c>
      <c r="AM37" s="304">
        <v>0.49470784484007768</v>
      </c>
      <c r="AN37" s="304">
        <v>0.24414560070828945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0.74197115695282201</v>
      </c>
      <c r="C38" s="304">
        <f t="shared" si="64"/>
        <v>0.73668049709577677</v>
      </c>
      <c r="D38" s="304">
        <f t="shared" si="65"/>
        <v>0.70651721768101505</v>
      </c>
      <c r="E38" s="304"/>
      <c r="F38" s="304">
        <v>1.2379930344841566E-2</v>
      </c>
      <c r="G38" s="304">
        <v>1.7170612310390718E-2</v>
      </c>
      <c r="H38" s="304">
        <v>2.8531536437418306E-2</v>
      </c>
      <c r="I38" s="304"/>
      <c r="J38" s="304">
        <v>1.0571515828942694E-2</v>
      </c>
      <c r="K38" s="304">
        <v>1.2007828558202307E-2</v>
      </c>
      <c r="L38" s="304">
        <v>1.4202970618506242E-2</v>
      </c>
      <c r="M38" s="304"/>
      <c r="N38" s="304">
        <v>8.522435295882777E-2</v>
      </c>
      <c r="O38" s="304">
        <v>8.6695079465704025E-2</v>
      </c>
      <c r="P38" s="304">
        <v>8.6973472413767031E-2</v>
      </c>
      <c r="Q38" s="306"/>
      <c r="R38" s="304">
        <v>2.2067838905515051E-2</v>
      </c>
      <c r="S38" s="304">
        <v>1.9643968712954207E-2</v>
      </c>
      <c r="T38" s="304">
        <v>1.8858612911383289E-2</v>
      </c>
      <c r="U38" s="306"/>
      <c r="V38" s="304">
        <v>5.3069254118070182E-2</v>
      </c>
      <c r="W38" s="304">
        <v>4.868471030555753E-2</v>
      </c>
      <c r="X38" s="304">
        <v>4.7362227555377272E-2</v>
      </c>
      <c r="Y38" s="306"/>
      <c r="Z38" s="304">
        <v>9.5005803060781865E-2</v>
      </c>
      <c r="AA38" s="304">
        <v>8.5636206347005792E-2</v>
      </c>
      <c r="AB38" s="304">
        <v>7.3234530473092516E-2</v>
      </c>
      <c r="AC38" s="306"/>
      <c r="AD38" s="304">
        <v>0.15384501204236012</v>
      </c>
      <c r="AE38" s="304">
        <v>0.15748950970387868</v>
      </c>
      <c r="AF38" s="304">
        <v>0.13386220773375368</v>
      </c>
      <c r="AG38" s="306"/>
      <c r="AH38" s="304">
        <v>0.23384679686105667</v>
      </c>
      <c r="AI38" s="304">
        <v>0.23786706501689306</v>
      </c>
      <c r="AJ38" s="304">
        <v>0.23245513370817586</v>
      </c>
      <c r="AK38" s="306"/>
      <c r="AL38" s="304">
        <v>7.5960652832426201E-2</v>
      </c>
      <c r="AM38" s="304">
        <v>7.1485516675190375E-2</v>
      </c>
      <c r="AN38" s="304">
        <v>7.1036525829540842E-2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1.9879896342877914</v>
      </c>
      <c r="C39" s="304">
        <f t="shared" si="64"/>
        <v>1.9844344698495218</v>
      </c>
      <c r="D39" s="304">
        <f t="shared" si="65"/>
        <v>1.9089787300002274</v>
      </c>
      <c r="E39" s="304"/>
      <c r="F39" s="304">
        <v>1.0691142423637041E-2</v>
      </c>
      <c r="G39" s="304">
        <v>1.4599498862990338E-2</v>
      </c>
      <c r="H39" s="304">
        <v>2.0988876219807145E-2</v>
      </c>
      <c r="I39" s="304"/>
      <c r="J39" s="304">
        <v>0.1007436057304134</v>
      </c>
      <c r="K39" s="304">
        <v>0.13927071880692937</v>
      </c>
      <c r="L39" s="304">
        <v>0.18899070924348088</v>
      </c>
      <c r="M39" s="304"/>
      <c r="N39" s="304">
        <v>0.3829307770318241</v>
      </c>
      <c r="O39" s="304">
        <v>0.41680986566925482</v>
      </c>
      <c r="P39" s="304">
        <v>0.46152887132667125</v>
      </c>
      <c r="Q39" s="306"/>
      <c r="R39" s="304">
        <v>0.12044451212959847</v>
      </c>
      <c r="S39" s="304">
        <v>0.13673693750629065</v>
      </c>
      <c r="T39" s="304">
        <v>0.15778167117604636</v>
      </c>
      <c r="U39" s="306"/>
      <c r="V39" s="304">
        <v>0.13153004853660405</v>
      </c>
      <c r="W39" s="304">
        <v>0.14055463412932789</v>
      </c>
      <c r="X39" s="304">
        <v>0.15266592130856085</v>
      </c>
      <c r="Y39" s="306"/>
      <c r="Z39" s="304">
        <v>0.44252886808261926</v>
      </c>
      <c r="AA39" s="304">
        <v>0.41692390494461845</v>
      </c>
      <c r="AB39" s="304">
        <v>0.34119779993886951</v>
      </c>
      <c r="AC39" s="306"/>
      <c r="AD39" s="304">
        <v>0.36199456320383966</v>
      </c>
      <c r="AE39" s="304">
        <v>0.3909348988653702</v>
      </c>
      <c r="AF39" s="304">
        <v>0.38640762363988224</v>
      </c>
      <c r="AG39" s="306"/>
      <c r="AH39" s="304">
        <v>0.24053712416177878</v>
      </c>
      <c r="AI39" s="304">
        <v>0.17933077753209489</v>
      </c>
      <c r="AJ39" s="304">
        <v>7.418816760608174E-2</v>
      </c>
      <c r="AK39" s="306"/>
      <c r="AL39" s="304">
        <v>0.1965889929874764</v>
      </c>
      <c r="AM39" s="304">
        <v>0.14927323353264504</v>
      </c>
      <c r="AN39" s="304">
        <v>0.12522908954082751</v>
      </c>
    </row>
    <row r="40" spans="1:40" x14ac:dyDescent="0.2">
      <c r="A40" s="13" t="str">
        <f t="shared" si="63"/>
        <v>Process, plant and machine operatives</v>
      </c>
      <c r="B40" s="304">
        <f t="shared" si="66"/>
        <v>12.329402312680491</v>
      </c>
      <c r="C40" s="304">
        <f t="shared" si="64"/>
        <v>12.187790067895843</v>
      </c>
      <c r="D40" s="304">
        <f t="shared" si="65"/>
        <v>10.624679826332191</v>
      </c>
      <c r="E40" s="304"/>
      <c r="F40" s="304">
        <v>1.6573986605741167E-3</v>
      </c>
      <c r="G40" s="304">
        <v>2.1269345168402455E-3</v>
      </c>
      <c r="H40" s="304">
        <v>3.037581485708239E-3</v>
      </c>
      <c r="I40" s="304"/>
      <c r="J40" s="304">
        <v>0.14000547843951933</v>
      </c>
      <c r="K40" s="304">
        <v>0.23107130661803052</v>
      </c>
      <c r="L40" s="304">
        <v>0.41847029745742875</v>
      </c>
      <c r="M40" s="304"/>
      <c r="N40" s="304">
        <v>0.35706077825216992</v>
      </c>
      <c r="O40" s="304">
        <v>0.47776233817845898</v>
      </c>
      <c r="P40" s="304">
        <v>0.66818151757522593</v>
      </c>
      <c r="Q40" s="306"/>
      <c r="R40" s="305">
        <v>0.20137084227811036</v>
      </c>
      <c r="S40" s="305">
        <v>0.22865947240374634</v>
      </c>
      <c r="T40" s="305">
        <v>0.24996641774112666</v>
      </c>
      <c r="U40" s="306"/>
      <c r="V40" s="305">
        <v>0.38519120450039246</v>
      </c>
      <c r="W40" s="305">
        <v>0.45412456339139856</v>
      </c>
      <c r="X40" s="305">
        <v>0.47100358661842628</v>
      </c>
      <c r="Y40" s="306"/>
      <c r="Z40" s="305">
        <v>2.813000790493982</v>
      </c>
      <c r="AA40" s="305">
        <v>3.3672269979354126</v>
      </c>
      <c r="AB40" s="305">
        <v>3.5501125965691811</v>
      </c>
      <c r="AC40" s="306"/>
      <c r="AD40" s="305">
        <v>3.7914481925154377</v>
      </c>
      <c r="AE40" s="305">
        <v>4.4952491517206408</v>
      </c>
      <c r="AF40" s="305">
        <v>4.099133305857201</v>
      </c>
      <c r="AG40" s="306"/>
      <c r="AH40" s="305">
        <v>2.8120983065564427</v>
      </c>
      <c r="AI40" s="305">
        <v>2.370007911109413</v>
      </c>
      <c r="AJ40" s="305">
        <v>0.99420919410755948</v>
      </c>
      <c r="AK40" s="306"/>
      <c r="AL40" s="305">
        <v>1.8275693209838622</v>
      </c>
      <c r="AM40" s="305">
        <v>0.56156139202190269</v>
      </c>
      <c r="AN40" s="305">
        <v>0.1705653289203326</v>
      </c>
    </row>
    <row r="41" spans="1:40" x14ac:dyDescent="0.2">
      <c r="A41" s="39" t="str">
        <f t="shared" si="63"/>
        <v>Elementary occupations</v>
      </c>
      <c r="B41" s="307">
        <f t="shared" si="66"/>
        <v>3.5700676054316705</v>
      </c>
      <c r="C41" s="307">
        <f t="shared" si="64"/>
        <v>4.1537827279885429</v>
      </c>
      <c r="D41" s="307">
        <f>SUM(H41,L41,P41,T41,X41,AB41,AF41,AJ41,AN41)</f>
        <v>3.7673275951848813</v>
      </c>
      <c r="E41" s="307"/>
      <c r="F41" s="307">
        <v>6.6769788557261862E-3</v>
      </c>
      <c r="G41" s="307">
        <v>7.7257644929792143E-3</v>
      </c>
      <c r="H41" s="307">
        <v>1.0981824759486294E-2</v>
      </c>
      <c r="I41" s="307"/>
      <c r="J41" s="307">
        <v>4.1661479657508639E-2</v>
      </c>
      <c r="K41" s="307">
        <v>6.2753555449275314E-2</v>
      </c>
      <c r="L41" s="307">
        <v>9.6089490072269967E-2</v>
      </c>
      <c r="M41" s="307"/>
      <c r="N41" s="307">
        <v>0.13517367847989692</v>
      </c>
      <c r="O41" s="307">
        <v>0.24271745690096258</v>
      </c>
      <c r="P41" s="307">
        <v>0.34321246138941369</v>
      </c>
      <c r="Q41" s="308"/>
      <c r="R41" s="307">
        <v>9.1961307765225472E-2</v>
      </c>
      <c r="S41" s="307">
        <v>0.14474879556039616</v>
      </c>
      <c r="T41" s="307">
        <v>0.19959592897219366</v>
      </c>
      <c r="U41" s="308"/>
      <c r="V41" s="307">
        <v>6.7648842419867919E-2</v>
      </c>
      <c r="W41" s="307">
        <v>0.10991892641939265</v>
      </c>
      <c r="X41" s="307">
        <v>0.13945422555771994</v>
      </c>
      <c r="Y41" s="308"/>
      <c r="Z41" s="307">
        <v>0.41224723639431832</v>
      </c>
      <c r="AA41" s="307">
        <v>0.55395251784262567</v>
      </c>
      <c r="AB41" s="307">
        <v>0.56788510990548535</v>
      </c>
      <c r="AC41" s="308"/>
      <c r="AD41" s="307">
        <v>0.91513803377783676</v>
      </c>
      <c r="AE41" s="307">
        <v>1.2634648717720687</v>
      </c>
      <c r="AF41" s="307">
        <v>1.1888541611217407</v>
      </c>
      <c r="AG41" s="308"/>
      <c r="AH41" s="307">
        <v>1.2173303998130309</v>
      </c>
      <c r="AI41" s="307">
        <v>1.3439444573199761</v>
      </c>
      <c r="AJ41" s="307">
        <v>0.98956396499720334</v>
      </c>
      <c r="AK41" s="308"/>
      <c r="AL41" s="307">
        <v>0.6822296482682596</v>
      </c>
      <c r="AM41" s="307">
        <v>0.42455638223086639</v>
      </c>
      <c r="AN41" s="307">
        <v>0.23169042840936857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Stoke-on-Trent and Staffordshire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41.639999999999951</v>
      </c>
      <c r="C50" s="305">
        <f>SUM(C51:C59)</f>
        <v>41.527999999999992</v>
      </c>
      <c r="D50" s="305">
        <f>SUM(D51:D59)</f>
        <v>42.252999999999936</v>
      </c>
      <c r="E50" s="304"/>
      <c r="F50" s="305">
        <f>SUM(F51:F59)</f>
        <v>9.6021350682125903E-2</v>
      </c>
      <c r="G50" s="305">
        <f>SUM(G51:G59)</f>
        <v>0.13051800780843056</v>
      </c>
      <c r="H50" s="305">
        <f>SUM(H51:H59)</f>
        <v>0.23704912897660443</v>
      </c>
      <c r="I50" s="304"/>
      <c r="J50" s="305">
        <f>SUM(J51:J59)</f>
        <v>1.5987972684269043</v>
      </c>
      <c r="K50" s="305">
        <f>SUM(K51:K59)</f>
        <v>2.1547478624898084</v>
      </c>
      <c r="L50" s="305">
        <f>SUM(L51:L59)</f>
        <v>3.494233077656427</v>
      </c>
      <c r="M50" s="304"/>
      <c r="N50" s="305">
        <f>SUM(N51:N59)</f>
        <v>3.2312060283527964</v>
      </c>
      <c r="O50" s="305">
        <f>SUM(O51:O59)</f>
        <v>3.3998674160849127</v>
      </c>
      <c r="P50" s="305">
        <f>SUM(P51:P59)</f>
        <v>3.9235329383996436</v>
      </c>
      <c r="Q50" s="304"/>
      <c r="R50" s="305">
        <f>SUM(R51:R59)</f>
        <v>1.2498591466475433</v>
      </c>
      <c r="S50" s="305">
        <f>SUM(S51:S59)</f>
        <v>1.3354954986403775</v>
      </c>
      <c r="T50" s="305">
        <f>SUM(T51:T59)</f>
        <v>1.660776450276265</v>
      </c>
      <c r="U50" s="304"/>
      <c r="V50" s="305">
        <f>SUM(V51:V59)</f>
        <v>2.4599579595103003</v>
      </c>
      <c r="W50" s="305">
        <f>SUM(W51:W59)</f>
        <v>2.5469524001265986</v>
      </c>
      <c r="X50" s="305">
        <f>SUM(X51:X59)</f>
        <v>3.0446371801525878</v>
      </c>
      <c r="Y50" s="304"/>
      <c r="Z50" s="305">
        <f>SUM(Z51:Z59)</f>
        <v>12.481788650619645</v>
      </c>
      <c r="AA50" s="305">
        <f>SUM(AA51:AA59)</f>
        <v>12.845262943459895</v>
      </c>
      <c r="AB50" s="305">
        <f>SUM(AB51:AB59)</f>
        <v>13.482015048569364</v>
      </c>
      <c r="AC50" s="304"/>
      <c r="AD50" s="305">
        <f>SUM(AD51:AD59)</f>
        <v>10.787657944347506</v>
      </c>
      <c r="AE50" s="305">
        <f>SUM(AE51:AE59)</f>
        <v>11.783041490394851</v>
      </c>
      <c r="AF50" s="305">
        <f>SUM(AF51:AF59)</f>
        <v>11.838942364500774</v>
      </c>
      <c r="AG50" s="304"/>
      <c r="AH50" s="305">
        <f>SUM(AH51:AH59)</f>
        <v>6.1968935665412461</v>
      </c>
      <c r="AI50" s="305">
        <f>SUM(AI51:AI59)</f>
        <v>5.464539471757055</v>
      </c>
      <c r="AJ50" s="305">
        <f>SUM(AJ51:AJ59)</f>
        <v>3.9570003420127033</v>
      </c>
      <c r="AK50" s="304"/>
      <c r="AL50" s="305">
        <f>SUM(AL51:AL59)</f>
        <v>3.5378180848718865</v>
      </c>
      <c r="AM50" s="305">
        <f>SUM(AM51:AM59)</f>
        <v>1.8675749092380707</v>
      </c>
      <c r="AN50" s="305">
        <f>SUM(AN51:AN59)</f>
        <v>0.6148134694555667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3.7782493024259507</v>
      </c>
      <c r="C51" s="304">
        <f t="shared" ref="C51:D51" si="68">SUM(G51,K51,O51,S51,W51,AA51,AE51,AI51,AM51)</f>
        <v>3.3698043234181125</v>
      </c>
      <c r="D51" s="304">
        <f t="shared" si="68"/>
        <v>3.8538334231635427</v>
      </c>
      <c r="E51" s="304"/>
      <c r="F51" s="304">
        <v>9.6711024324357131E-3</v>
      </c>
      <c r="G51" s="304">
        <v>1.2248693125296794E-2</v>
      </c>
      <c r="H51" s="304">
        <v>2.098812745474286E-2</v>
      </c>
      <c r="I51" s="304"/>
      <c r="J51" s="304">
        <v>0.38989162715485509</v>
      </c>
      <c r="K51" s="304">
        <v>0.46446733795391526</v>
      </c>
      <c r="L51" s="304">
        <v>0.8064689324928207</v>
      </c>
      <c r="M51" s="304"/>
      <c r="N51" s="304">
        <v>0.61752724869904363</v>
      </c>
      <c r="O51" s="304">
        <v>0.55286019434208911</v>
      </c>
      <c r="P51" s="304">
        <v>0.58939345734359194</v>
      </c>
      <c r="Q51" s="304"/>
      <c r="R51" s="304">
        <v>0.18192002208273553</v>
      </c>
      <c r="S51" s="304">
        <v>0.15816149390065343</v>
      </c>
      <c r="T51" s="304">
        <v>0.17146632556088623</v>
      </c>
      <c r="U51" s="304"/>
      <c r="V51" s="304">
        <v>0.40103210270554634</v>
      </c>
      <c r="W51" s="304">
        <v>0.35693433878214226</v>
      </c>
      <c r="X51" s="304">
        <v>0.41340008538975404</v>
      </c>
      <c r="Y51" s="304"/>
      <c r="Z51" s="304">
        <v>0.9688264441129697</v>
      </c>
      <c r="AA51" s="304">
        <v>0.87591822398964325</v>
      </c>
      <c r="AB51" s="304">
        <v>1.1047466377769519</v>
      </c>
      <c r="AC51" s="304"/>
      <c r="AD51" s="304">
        <v>0.55322245845317719</v>
      </c>
      <c r="AE51" s="304">
        <v>0.47951117489880751</v>
      </c>
      <c r="AF51" s="304">
        <v>0.42202937332797086</v>
      </c>
      <c r="AG51" s="304"/>
      <c r="AH51" s="304">
        <v>0.37524878536363437</v>
      </c>
      <c r="AI51" s="304">
        <v>0.27948628898832273</v>
      </c>
      <c r="AJ51" s="304">
        <v>0.19109535458935312</v>
      </c>
      <c r="AK51" s="304"/>
      <c r="AL51" s="304">
        <v>0.28090951142155357</v>
      </c>
      <c r="AM51" s="304">
        <v>0.1902165774372421</v>
      </c>
      <c r="AN51" s="304">
        <v>0.13424512922747117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4.9293263550810735</v>
      </c>
      <c r="C52" s="304">
        <f t="shared" ref="C52:C59" si="70">SUM(G52,K52,O52,S52,W52,AA52,AE52,AI52,AM52)</f>
        <v>5.305188255056434</v>
      </c>
      <c r="D52" s="304">
        <f t="shared" ref="D52:D59" si="71">SUM(H52,L52,P52,T52,X52,AB52,AF52,AJ52,AN52)</f>
        <v>6.1364788524626164</v>
      </c>
      <c r="E52" s="304"/>
      <c r="F52" s="304">
        <v>4.4740027034751509E-2</v>
      </c>
      <c r="G52" s="304">
        <v>5.8505172570919362E-2</v>
      </c>
      <c r="H52" s="304">
        <v>8.1640005631033741E-2</v>
      </c>
      <c r="I52" s="304"/>
      <c r="J52" s="304">
        <v>0.59544089105896458</v>
      </c>
      <c r="K52" s="304">
        <v>0.82808223052374941</v>
      </c>
      <c r="L52" s="304">
        <v>1.2796787156556508</v>
      </c>
      <c r="M52" s="304"/>
      <c r="N52" s="304">
        <v>0.98401118737322102</v>
      </c>
      <c r="O52" s="304">
        <v>0.95000966515513507</v>
      </c>
      <c r="P52" s="304">
        <v>0.96430596938111968</v>
      </c>
      <c r="Q52" s="304"/>
      <c r="R52" s="304">
        <v>0.15066511601682162</v>
      </c>
      <c r="S52" s="304">
        <v>0.11745632817321232</v>
      </c>
      <c r="T52" s="304">
        <v>0.13024822207895168</v>
      </c>
      <c r="U52" s="304"/>
      <c r="V52" s="304">
        <v>0.41668987987620215</v>
      </c>
      <c r="W52" s="304">
        <v>0.35125191780732734</v>
      </c>
      <c r="X52" s="304">
        <v>0.26636771776381202</v>
      </c>
      <c r="Y52" s="304"/>
      <c r="Z52" s="304">
        <v>1.4320137133315882</v>
      </c>
      <c r="AA52" s="304">
        <v>1.6392693495744861</v>
      </c>
      <c r="AB52" s="304">
        <v>2.0908535829861772</v>
      </c>
      <c r="AC52" s="304"/>
      <c r="AD52" s="304">
        <v>0.82042322909237753</v>
      </c>
      <c r="AE52" s="304">
        <v>0.98195394059669427</v>
      </c>
      <c r="AF52" s="304">
        <v>1.098411973679529</v>
      </c>
      <c r="AG52" s="304"/>
      <c r="AH52" s="304">
        <v>0.28647361206821459</v>
      </c>
      <c r="AI52" s="304">
        <v>0.24417309274957319</v>
      </c>
      <c r="AJ52" s="304">
        <v>0.16154476227815481</v>
      </c>
      <c r="AK52" s="304"/>
      <c r="AL52" s="304">
        <v>0.19886869922893155</v>
      </c>
      <c r="AM52" s="304">
        <v>0.13448655790533598</v>
      </c>
      <c r="AN52" s="304">
        <v>6.3427903008187972E-2</v>
      </c>
    </row>
    <row r="53" spans="1:40" x14ac:dyDescent="0.2">
      <c r="A53" s="13" t="str">
        <f t="shared" si="67"/>
        <v>Associate professional occupations</v>
      </c>
      <c r="B53" s="304">
        <f t="shared" si="69"/>
        <v>2.2841079329329186</v>
      </c>
      <c r="C53" s="304">
        <f t="shared" si="70"/>
        <v>2.1939648605566995</v>
      </c>
      <c r="D53" s="304">
        <f t="shared" si="71"/>
        <v>2.4367983312099204</v>
      </c>
      <c r="E53" s="304"/>
      <c r="F53" s="304">
        <v>5.230594692875421E-3</v>
      </c>
      <c r="G53" s="304">
        <v>6.5620648108930093E-3</v>
      </c>
      <c r="H53" s="304">
        <v>1.1344933068517164E-2</v>
      </c>
      <c r="I53" s="304"/>
      <c r="J53" s="304">
        <v>0.18144303424749031</v>
      </c>
      <c r="K53" s="304">
        <v>0.24044694839580216</v>
      </c>
      <c r="L53" s="304">
        <v>0.41001305235675428</v>
      </c>
      <c r="M53" s="304"/>
      <c r="N53" s="304">
        <v>0.3666542027538211</v>
      </c>
      <c r="O53" s="304">
        <v>0.36360073100473073</v>
      </c>
      <c r="P53" s="304">
        <v>0.40994712243088405</v>
      </c>
      <c r="Q53" s="304"/>
      <c r="R53" s="304">
        <v>0.15989334771891403</v>
      </c>
      <c r="S53" s="304">
        <v>0.16880366120246446</v>
      </c>
      <c r="T53" s="304">
        <v>0.21099180134174528</v>
      </c>
      <c r="U53" s="304"/>
      <c r="V53" s="304">
        <v>0.33092525569048076</v>
      </c>
      <c r="W53" s="304">
        <v>0.31835351838548287</v>
      </c>
      <c r="X53" s="304">
        <v>0.37462051886344283</v>
      </c>
      <c r="Y53" s="304"/>
      <c r="Z53" s="304">
        <v>0.42820772899967208</v>
      </c>
      <c r="AA53" s="304">
        <v>0.35505548650532781</v>
      </c>
      <c r="AB53" s="304">
        <v>0.33220254167729535</v>
      </c>
      <c r="AC53" s="304"/>
      <c r="AD53" s="304">
        <v>0.4032894224982948</v>
      </c>
      <c r="AE53" s="304">
        <v>0.39988740308081261</v>
      </c>
      <c r="AF53" s="304">
        <v>0.42937855585761669</v>
      </c>
      <c r="AG53" s="304"/>
      <c r="AH53" s="304">
        <v>0.32212488502771897</v>
      </c>
      <c r="AI53" s="304">
        <v>0.28836524338230479</v>
      </c>
      <c r="AJ53" s="304">
        <v>0.21889748455683047</v>
      </c>
      <c r="AK53" s="304"/>
      <c r="AL53" s="304">
        <v>8.6339461303650861E-2</v>
      </c>
      <c r="AM53" s="304">
        <v>5.2889803788880758E-2</v>
      </c>
      <c r="AN53" s="304">
        <v>3.9402321056834472E-2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3.2634936512491559</v>
      </c>
      <c r="C54" s="304">
        <f t="shared" si="70"/>
        <v>3.1826337533017979</v>
      </c>
      <c r="D54" s="304">
        <f t="shared" si="71"/>
        <v>3.0413662123252405</v>
      </c>
      <c r="E54" s="304"/>
      <c r="F54" s="304">
        <v>2.6112983179406159E-2</v>
      </c>
      <c r="G54" s="304">
        <v>3.902609066613736E-2</v>
      </c>
      <c r="H54" s="304">
        <v>9.9682208359534841E-2</v>
      </c>
      <c r="I54" s="304"/>
      <c r="J54" s="304">
        <v>0.18143012307282669</v>
      </c>
      <c r="K54" s="304">
        <v>0.26004969961559549</v>
      </c>
      <c r="L54" s="304">
        <v>0.40618375963484327</v>
      </c>
      <c r="M54" s="304"/>
      <c r="N54" s="304">
        <v>0.5030868579066704</v>
      </c>
      <c r="O54" s="304">
        <v>0.60392472694727983</v>
      </c>
      <c r="P54" s="304">
        <v>0.7903571058087614</v>
      </c>
      <c r="Q54" s="304"/>
      <c r="R54" s="304">
        <v>0.31664504993236531</v>
      </c>
      <c r="S54" s="304">
        <v>0.35548874739953634</v>
      </c>
      <c r="T54" s="304">
        <v>0.47028968450571568</v>
      </c>
      <c r="U54" s="304"/>
      <c r="V54" s="304">
        <v>0.1733697267937879</v>
      </c>
      <c r="W54" s="304">
        <v>0.18757884654510934</v>
      </c>
      <c r="X54" s="304">
        <v>0.27853878949837257</v>
      </c>
      <c r="Y54" s="304"/>
      <c r="Z54" s="304">
        <v>0.55441924609763593</v>
      </c>
      <c r="AA54" s="304">
        <v>0.49611873127456407</v>
      </c>
      <c r="AB54" s="304">
        <v>0.356959259617251</v>
      </c>
      <c r="AC54" s="304"/>
      <c r="AD54" s="304">
        <v>0.52529324032192559</v>
      </c>
      <c r="AE54" s="304">
        <v>0.4214463411623327</v>
      </c>
      <c r="AF54" s="304">
        <v>0.20641475989171013</v>
      </c>
      <c r="AG54" s="304"/>
      <c r="AH54" s="304">
        <v>0.74401751518495074</v>
      </c>
      <c r="AI54" s="304">
        <v>0.72619449648911982</v>
      </c>
      <c r="AJ54" s="304">
        <v>0.41979074930618832</v>
      </c>
      <c r="AK54" s="304"/>
      <c r="AL54" s="304">
        <v>0.23911890875958772</v>
      </c>
      <c r="AM54" s="304">
        <v>9.2806073202123071E-2</v>
      </c>
      <c r="AN54" s="304">
        <v>1.314989570286355E-2</v>
      </c>
    </row>
    <row r="55" spans="1:40" x14ac:dyDescent="0.2">
      <c r="A55" s="13" t="str">
        <f t="shared" si="67"/>
        <v>Skilled trades occupations</v>
      </c>
      <c r="B55" s="304">
        <f t="shared" si="69"/>
        <v>20.823522712361022</v>
      </c>
      <c r="C55" s="304">
        <f t="shared" si="70"/>
        <v>20.519839054388349</v>
      </c>
      <c r="D55" s="304">
        <f t="shared" si="71"/>
        <v>19.196010045911251</v>
      </c>
      <c r="E55" s="304"/>
      <c r="F55" s="304">
        <v>2.2184694940916147E-3</v>
      </c>
      <c r="G55" s="304">
        <v>2.9786093582322409E-3</v>
      </c>
      <c r="H55" s="304">
        <v>3.9810791729136229E-3</v>
      </c>
      <c r="I55" s="304"/>
      <c r="J55" s="304">
        <v>0.14862654403280001</v>
      </c>
      <c r="K55" s="304">
        <v>0.21211274838722716</v>
      </c>
      <c r="L55" s="304">
        <v>0.33288833827391329</v>
      </c>
      <c r="M55" s="304"/>
      <c r="N55" s="304">
        <v>0.53455935541389821</v>
      </c>
      <c r="O55" s="304">
        <v>0.65018056881045128</v>
      </c>
      <c r="P55" s="304">
        <v>0.80087701321613569</v>
      </c>
      <c r="Q55" s="304"/>
      <c r="R55" s="304">
        <v>0.34118011297813755</v>
      </c>
      <c r="S55" s="304">
        <v>0.40612376270399292</v>
      </c>
      <c r="T55" s="304">
        <v>0.49562731773581736</v>
      </c>
      <c r="U55" s="304"/>
      <c r="V55" s="304">
        <v>0.89012079143259859</v>
      </c>
      <c r="W55" s="304">
        <v>1.0225873800631855</v>
      </c>
      <c r="X55" s="304">
        <v>1.3172132185143579</v>
      </c>
      <c r="Y55" s="304"/>
      <c r="Z55" s="304">
        <v>7.371495060627665</v>
      </c>
      <c r="AA55" s="304">
        <v>7.3789383900381385</v>
      </c>
      <c r="AB55" s="304">
        <v>6.8388861739051823</v>
      </c>
      <c r="AC55" s="304"/>
      <c r="AD55" s="304">
        <v>6.542116349685414</v>
      </c>
      <c r="AE55" s="304">
        <v>7.2011935184684042</v>
      </c>
      <c r="AF55" s="304">
        <v>7.1290562539683799</v>
      </c>
      <c r="AG55" s="304"/>
      <c r="AH55" s="304">
        <v>2.9933054342521901</v>
      </c>
      <c r="AI55" s="304">
        <v>2.6090624735321963</v>
      </c>
      <c r="AJ55" s="304">
        <v>2.0611930576476092</v>
      </c>
      <c r="AK55" s="304"/>
      <c r="AL55" s="304">
        <v>1.9999005944442283</v>
      </c>
      <c r="AM55" s="304">
        <v>1.0366616030265228</v>
      </c>
      <c r="AN55" s="304">
        <v>0.2162875934769414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9.446866250699977E-2</v>
      </c>
      <c r="C56" s="304">
        <f t="shared" si="70"/>
        <v>8.6685797613037824E-2</v>
      </c>
      <c r="D56" s="304">
        <f t="shared" si="71"/>
        <v>9.3834041013953165E-2</v>
      </c>
      <c r="E56" s="304"/>
      <c r="F56" s="304">
        <v>4.0376182771544753E-5</v>
      </c>
      <c r="G56" s="304">
        <v>4.9527087923823443E-5</v>
      </c>
      <c r="H56" s="304">
        <v>1.094057347654166E-4</v>
      </c>
      <c r="I56" s="304"/>
      <c r="J56" s="304">
        <v>5.5571800029861895E-3</v>
      </c>
      <c r="K56" s="304">
        <v>6.3992378748402145E-3</v>
      </c>
      <c r="L56" s="304">
        <v>8.7844003387949655E-3</v>
      </c>
      <c r="M56" s="304"/>
      <c r="N56" s="304">
        <v>6.3681976579750528E-3</v>
      </c>
      <c r="O56" s="304">
        <v>5.9966192438467803E-3</v>
      </c>
      <c r="P56" s="304">
        <v>6.9295459403853673E-3</v>
      </c>
      <c r="Q56" s="304"/>
      <c r="R56" s="304">
        <v>1.2709747549904088E-3</v>
      </c>
      <c r="S56" s="304">
        <v>1.2269855787384926E-3</v>
      </c>
      <c r="T56" s="304">
        <v>1.4745726089724393E-3</v>
      </c>
      <c r="U56" s="304"/>
      <c r="V56" s="304">
        <v>2.7458482080625949E-3</v>
      </c>
      <c r="W56" s="304">
        <v>2.6899350955288353E-3</v>
      </c>
      <c r="X56" s="304">
        <v>3.0015105742565787E-3</v>
      </c>
      <c r="Y56" s="304"/>
      <c r="Z56" s="304">
        <v>3.3596132367285154E-2</v>
      </c>
      <c r="AA56" s="304">
        <v>3.6309171827385758E-2</v>
      </c>
      <c r="AB56" s="304">
        <v>4.4737350175251663E-2</v>
      </c>
      <c r="AC56" s="304"/>
      <c r="AD56" s="304">
        <v>1.0443039648063007E-2</v>
      </c>
      <c r="AE56" s="304">
        <v>9.6273586942433771E-3</v>
      </c>
      <c r="AF56" s="304">
        <v>1.0933160637992377E-2</v>
      </c>
      <c r="AG56" s="304"/>
      <c r="AH56" s="304">
        <v>1.7745866710531077E-2</v>
      </c>
      <c r="AI56" s="304">
        <v>1.3972179153873304E-2</v>
      </c>
      <c r="AJ56" s="304">
        <v>1.2097899989063002E-2</v>
      </c>
      <c r="AK56" s="304"/>
      <c r="AL56" s="304">
        <v>1.6701046974334732E-2</v>
      </c>
      <c r="AM56" s="304">
        <v>1.0414783056657238E-2</v>
      </c>
      <c r="AN56" s="304">
        <v>5.7661950144713399E-3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0.78490233743610205</v>
      </c>
      <c r="C57" s="304">
        <f t="shared" si="70"/>
        <v>0.80573982056261595</v>
      </c>
      <c r="D57" s="304">
        <f t="shared" si="71"/>
        <v>0.82949576776271683</v>
      </c>
      <c r="E57" s="304"/>
      <c r="F57" s="304">
        <v>1.4257170557224871E-3</v>
      </c>
      <c r="G57" s="304">
        <v>1.9737151853153109E-3</v>
      </c>
      <c r="H57" s="304">
        <v>3.983905628021733E-3</v>
      </c>
      <c r="I57" s="304"/>
      <c r="J57" s="304">
        <v>4.4117178455870008E-2</v>
      </c>
      <c r="K57" s="304">
        <v>5.7248422721464479E-2</v>
      </c>
      <c r="L57" s="304">
        <v>8.3010656543275663E-2</v>
      </c>
      <c r="M57" s="304"/>
      <c r="N57" s="304">
        <v>0.12501797740730203</v>
      </c>
      <c r="O57" s="304">
        <v>0.14023694156230981</v>
      </c>
      <c r="P57" s="304">
        <v>0.16340249488469966</v>
      </c>
      <c r="Q57" s="304"/>
      <c r="R57" s="304">
        <v>3.5961941377896184E-2</v>
      </c>
      <c r="S57" s="304">
        <v>4.4026439729390202E-2</v>
      </c>
      <c r="T57" s="304">
        <v>5.3163842398500222E-2</v>
      </c>
      <c r="U57" s="304"/>
      <c r="V57" s="304">
        <v>4.5551978419134762E-2</v>
      </c>
      <c r="W57" s="304">
        <v>5.1034576193686093E-2</v>
      </c>
      <c r="X57" s="304">
        <v>5.8358796033244731E-2</v>
      </c>
      <c r="Y57" s="304"/>
      <c r="Z57" s="304">
        <v>0.28074905044943887</v>
      </c>
      <c r="AA57" s="304">
        <v>0.30305714999393912</v>
      </c>
      <c r="AB57" s="304">
        <v>0.33748240082557857</v>
      </c>
      <c r="AC57" s="304"/>
      <c r="AD57" s="304">
        <v>4.8826640792868553E-2</v>
      </c>
      <c r="AE57" s="304">
        <v>4.4454330511591429E-2</v>
      </c>
      <c r="AF57" s="304">
        <v>2.4425128729926814E-2</v>
      </c>
      <c r="AG57" s="304"/>
      <c r="AH57" s="304">
        <v>8.0892509997735632E-2</v>
      </c>
      <c r="AI57" s="304">
        <v>6.960695211769917E-2</v>
      </c>
      <c r="AJ57" s="304">
        <v>3.2859276173254223E-2</v>
      </c>
      <c r="AK57" s="304"/>
      <c r="AL57" s="304">
        <v>0.12235934348013347</v>
      </c>
      <c r="AM57" s="304">
        <v>9.4101292547220342E-2</v>
      </c>
      <c r="AN57" s="304">
        <v>7.2809266546215196E-2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3.1006054579775331</v>
      </c>
      <c r="C58" s="304">
        <f t="shared" si="70"/>
        <v>3.2890337214143668</v>
      </c>
      <c r="D58" s="304">
        <f t="shared" si="71"/>
        <v>3.4732682927380352</v>
      </c>
      <c r="E58" s="304"/>
      <c r="F58" s="304">
        <v>6.3621672589324937E-3</v>
      </c>
      <c r="G58" s="304">
        <v>8.9215395126281127E-3</v>
      </c>
      <c r="H58" s="304">
        <v>1.485088733306552E-2</v>
      </c>
      <c r="I58" s="304"/>
      <c r="J58" s="304">
        <v>3.1228025475467252E-2</v>
      </c>
      <c r="K58" s="304">
        <v>5.1167884332336065E-2</v>
      </c>
      <c r="L58" s="304">
        <v>0.10020874937883775</v>
      </c>
      <c r="M58" s="304"/>
      <c r="N58" s="304">
        <v>5.2379011954294008E-2</v>
      </c>
      <c r="O58" s="304">
        <v>7.3164275934457373E-2</v>
      </c>
      <c r="P58" s="304">
        <v>0.12146189922913228</v>
      </c>
      <c r="Q58" s="304"/>
      <c r="R58" s="304">
        <v>4.971082720137223E-2</v>
      </c>
      <c r="S58" s="304">
        <v>6.9787489675872824E-2</v>
      </c>
      <c r="T58" s="304">
        <v>0.11138888320974627</v>
      </c>
      <c r="U58" s="304"/>
      <c r="V58" s="304">
        <v>0.12017215434110101</v>
      </c>
      <c r="W58" s="304">
        <v>0.14284477618443711</v>
      </c>
      <c r="X58" s="304">
        <v>0.18053652261004463</v>
      </c>
      <c r="Y58" s="304"/>
      <c r="Z58" s="304">
        <v>0.77778748397002828</v>
      </c>
      <c r="AA58" s="304">
        <v>0.92380789720417644</v>
      </c>
      <c r="AB58" s="304">
        <v>1.1474476493086099</v>
      </c>
      <c r="AC58" s="304"/>
      <c r="AD58" s="304">
        <v>1.1103086284143295</v>
      </c>
      <c r="AE58" s="304">
        <v>1.3001841558156155</v>
      </c>
      <c r="AF58" s="304">
        <v>1.3783984357572001</v>
      </c>
      <c r="AG58" s="304"/>
      <c r="AH58" s="304">
        <v>0.72191681253850992</v>
      </c>
      <c r="AI58" s="304">
        <v>0.60917086896931338</v>
      </c>
      <c r="AJ58" s="304">
        <v>0.38489745085966726</v>
      </c>
      <c r="AK58" s="304"/>
      <c r="AL58" s="304">
        <v>0.23074034682349812</v>
      </c>
      <c r="AM58" s="304">
        <v>0.10998483378552995</v>
      </c>
      <c r="AN58" s="304">
        <v>3.407781505173129E-2</v>
      </c>
    </row>
    <row r="59" spans="1:40" x14ac:dyDescent="0.2">
      <c r="A59" s="13" t="str">
        <f t="shared" si="67"/>
        <v>Elementary occupations</v>
      </c>
      <c r="B59" s="304">
        <f t="shared" si="69"/>
        <v>2.581323588029198</v>
      </c>
      <c r="C59" s="304">
        <f t="shared" si="70"/>
        <v>2.7751104136885831</v>
      </c>
      <c r="D59" s="304">
        <f t="shared" si="71"/>
        <v>3.1919150334126583</v>
      </c>
      <c r="E59" s="304"/>
      <c r="F59" s="304">
        <v>2.199133511389736E-4</v>
      </c>
      <c r="G59" s="304">
        <v>2.5259549108456851E-4</v>
      </c>
      <c r="H59" s="304">
        <v>4.6857659400954056E-4</v>
      </c>
      <c r="I59" s="304"/>
      <c r="J59" s="304">
        <v>2.1062664925643966E-2</v>
      </c>
      <c r="K59" s="304">
        <v>3.4773352684877835E-2</v>
      </c>
      <c r="L59" s="304">
        <v>6.6996472981536381E-2</v>
      </c>
      <c r="M59" s="304"/>
      <c r="N59" s="304">
        <v>4.1601989186571049E-2</v>
      </c>
      <c r="O59" s="304">
        <v>5.9893693084612377E-2</v>
      </c>
      <c r="P59" s="304">
        <v>7.6858330164934305E-2</v>
      </c>
      <c r="Q59" s="304"/>
      <c r="R59" s="304">
        <v>1.2611754584310211E-2</v>
      </c>
      <c r="S59" s="304">
        <v>1.4420590276516699E-2</v>
      </c>
      <c r="T59" s="304">
        <v>1.6125800835929974E-2</v>
      </c>
      <c r="U59" s="304"/>
      <c r="V59" s="304">
        <v>7.9350222043386265E-2</v>
      </c>
      <c r="W59" s="304">
        <v>0.11367711106969966</v>
      </c>
      <c r="X59" s="304">
        <v>0.15260002090530242</v>
      </c>
      <c r="Y59" s="304"/>
      <c r="Z59" s="304">
        <v>0.63469379066336207</v>
      </c>
      <c r="AA59" s="304">
        <v>0.83678854305223416</v>
      </c>
      <c r="AB59" s="304">
        <v>1.2286994522970642</v>
      </c>
      <c r="AC59" s="304"/>
      <c r="AD59" s="304">
        <v>0.77373493544105743</v>
      </c>
      <c r="AE59" s="304">
        <v>0.94478326716634686</v>
      </c>
      <c r="AF59" s="304">
        <v>1.1398947226504483</v>
      </c>
      <c r="AG59" s="304"/>
      <c r="AH59" s="304">
        <v>0.65516814539776014</v>
      </c>
      <c r="AI59" s="304">
        <v>0.62450787637465277</v>
      </c>
      <c r="AJ59" s="304">
        <v>0.47462430661258298</v>
      </c>
      <c r="AK59" s="304"/>
      <c r="AL59" s="304">
        <v>0.36288017243596765</v>
      </c>
      <c r="AM59" s="304">
        <v>0.14601338448855819</v>
      </c>
      <c r="AN59" s="304">
        <v>3.5647350370850456E-2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161.44000000000008</v>
      </c>
      <c r="C62" s="305">
        <f>SUM(C63:C71)</f>
        <v>169.51300000000001</v>
      </c>
      <c r="D62" s="305">
        <f>SUM(D63:D71)</f>
        <v>179.41399999999987</v>
      </c>
      <c r="E62" s="304"/>
      <c r="F62" s="305">
        <f>SUM(F63:F71)</f>
        <v>0.48002465486582446</v>
      </c>
      <c r="G62" s="305">
        <f>SUM(G63:G71)</f>
        <v>0.71963559412643485</v>
      </c>
      <c r="H62" s="305">
        <f>SUM(H63:H71)</f>
        <v>1.392264362885687</v>
      </c>
      <c r="I62" s="304"/>
      <c r="J62" s="305">
        <f>SUM(J63:J71)</f>
        <v>5.7902501661942196</v>
      </c>
      <c r="K62" s="305">
        <f>SUM(K63:K71)</f>
        <v>8.32345466898669</v>
      </c>
      <c r="L62" s="305">
        <f>SUM(L63:L71)</f>
        <v>15.733151306276044</v>
      </c>
      <c r="M62" s="304"/>
      <c r="N62" s="305">
        <f>SUM(N63:N71)</f>
        <v>20.366077592048306</v>
      </c>
      <c r="O62" s="305">
        <f>SUM(O63:O71)</f>
        <v>23.937360795702123</v>
      </c>
      <c r="P62" s="305">
        <f>SUM(P63:P71)</f>
        <v>32.704604619470295</v>
      </c>
      <c r="Q62" s="304"/>
      <c r="R62" s="305">
        <f>SUM(R63:R71)</f>
        <v>6.1561077303044307</v>
      </c>
      <c r="S62" s="305">
        <f>SUM(S63:S71)</f>
        <v>7.0486949628930411</v>
      </c>
      <c r="T62" s="305">
        <f>SUM(T63:T71)</f>
        <v>9.7285951224453768</v>
      </c>
      <c r="U62" s="304"/>
      <c r="V62" s="305">
        <f>SUM(V63:V71)</f>
        <v>7.3037442106594339</v>
      </c>
      <c r="W62" s="305">
        <f>SUM(W63:W71)</f>
        <v>8.2313690348745361</v>
      </c>
      <c r="X62" s="305">
        <f>SUM(X63:X71)</f>
        <v>10.731245326532491</v>
      </c>
      <c r="Y62" s="304"/>
      <c r="Z62" s="305">
        <f>SUM(Z63:Z71)</f>
        <v>36.017916868946578</v>
      </c>
      <c r="AA62" s="305">
        <f>SUM(AA63:AA71)</f>
        <v>39.396765174527872</v>
      </c>
      <c r="AB62" s="305">
        <f>SUM(AB63:AB71)</f>
        <v>43.034839927087567</v>
      </c>
      <c r="AC62" s="304"/>
      <c r="AD62" s="305">
        <f>SUM(AD63:AD71)</f>
        <v>41.079831171004415</v>
      </c>
      <c r="AE62" s="305">
        <f>SUM(AE63:AE71)</f>
        <v>45.966664548891245</v>
      </c>
      <c r="AF62" s="305">
        <f>SUM(AF63:AF71)</f>
        <v>44.011450626193479</v>
      </c>
      <c r="AG62" s="304"/>
      <c r="AH62" s="305">
        <f>SUM(AH63:AH71)</f>
        <v>28.170457843753198</v>
      </c>
      <c r="AI62" s="305">
        <f>SUM(AI63:AI71)</f>
        <v>25.536251401636413</v>
      </c>
      <c r="AJ62" s="305">
        <f>SUM(AJ63:AJ71)</f>
        <v>15.914450989643033</v>
      </c>
      <c r="AK62" s="304"/>
      <c r="AL62" s="305">
        <f>SUM(AL63:AL71)</f>
        <v>16.075589762223661</v>
      </c>
      <c r="AM62" s="305">
        <f>SUM(AM63:AM71)</f>
        <v>10.352803818361634</v>
      </c>
      <c r="AN62" s="305">
        <f>SUM(AN63:AN71)</f>
        <v>6.1633977194659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21.481705782501212</v>
      </c>
      <c r="C63" s="304">
        <f t="shared" ref="C63:C71" si="73">SUM(G63,K63,O63,S63,W63,AA63,AE63,AI63,AM63)</f>
        <v>20.936571459669544</v>
      </c>
      <c r="D63" s="304">
        <f t="shared" ref="D63:D71" si="74">SUM(H63,L63,P63,T63,X63,AB63,AF63,AJ63,AN63)</f>
        <v>24.333120174312715</v>
      </c>
      <c r="E63" s="304"/>
      <c r="F63" s="304">
        <v>8.1126998083277516E-2</v>
      </c>
      <c r="G63" s="304">
        <v>0.11397586264111166</v>
      </c>
      <c r="H63" s="304">
        <v>0.22948104485633658</v>
      </c>
      <c r="I63" s="304"/>
      <c r="J63" s="304">
        <v>1.2839788527233662</v>
      </c>
      <c r="K63" s="304">
        <v>1.665282616294413</v>
      </c>
      <c r="L63" s="304">
        <v>3.1714316693492877</v>
      </c>
      <c r="M63" s="304"/>
      <c r="N63" s="304">
        <v>4.6571407027707599</v>
      </c>
      <c r="O63" s="304">
        <v>4.9189964372686568</v>
      </c>
      <c r="P63" s="304">
        <v>6.5277383504794235</v>
      </c>
      <c r="Q63" s="304"/>
      <c r="R63" s="304">
        <v>0.90818686967077722</v>
      </c>
      <c r="S63" s="304">
        <v>0.88175446776716926</v>
      </c>
      <c r="T63" s="304">
        <v>1.1908851329362302</v>
      </c>
      <c r="U63" s="304"/>
      <c r="V63" s="304">
        <v>1.2219252588391856</v>
      </c>
      <c r="W63" s="304">
        <v>1.181385407447773</v>
      </c>
      <c r="X63" s="304">
        <v>1.4057627371118502</v>
      </c>
      <c r="Y63" s="304"/>
      <c r="Z63" s="304">
        <v>4.2956257849370942</v>
      </c>
      <c r="AA63" s="304">
        <v>4.2328634850081341</v>
      </c>
      <c r="AB63" s="304">
        <v>4.9507161234014507</v>
      </c>
      <c r="AC63" s="304"/>
      <c r="AD63" s="304">
        <v>4.6244408195447173</v>
      </c>
      <c r="AE63" s="304">
        <v>4.52390509549718</v>
      </c>
      <c r="AF63" s="304">
        <v>4.3680318614339448</v>
      </c>
      <c r="AG63" s="304"/>
      <c r="AH63" s="304">
        <v>3.5438624727852188</v>
      </c>
      <c r="AI63" s="304">
        <v>2.8927213799259657</v>
      </c>
      <c r="AJ63" s="304">
        <v>2.0896959783303255</v>
      </c>
      <c r="AK63" s="304"/>
      <c r="AL63" s="304">
        <v>0.86541802314681715</v>
      </c>
      <c r="AM63" s="304">
        <v>0.52568670781914084</v>
      </c>
      <c r="AN63" s="304">
        <v>0.39937727641386656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13.725955684738219</v>
      </c>
      <c r="C64" s="304">
        <f t="shared" si="73"/>
        <v>15.471804209654358</v>
      </c>
      <c r="D64" s="304">
        <f t="shared" si="74"/>
        <v>18.289830463144774</v>
      </c>
      <c r="E64" s="304"/>
      <c r="F64" s="304">
        <v>0.19105615167924986</v>
      </c>
      <c r="G64" s="304">
        <v>0.29145955025051712</v>
      </c>
      <c r="H64" s="304">
        <v>0.54983722080015995</v>
      </c>
      <c r="I64" s="304"/>
      <c r="J64" s="304">
        <v>1.4746283275933418</v>
      </c>
      <c r="K64" s="304">
        <v>2.1461133944781721</v>
      </c>
      <c r="L64" s="304">
        <v>3.8238731492465856</v>
      </c>
      <c r="M64" s="304"/>
      <c r="N64" s="304">
        <v>3.3422387680710215</v>
      </c>
      <c r="O64" s="304">
        <v>3.9567185631880868</v>
      </c>
      <c r="P64" s="304">
        <v>5.0317885579507875</v>
      </c>
      <c r="Q64" s="304"/>
      <c r="R64" s="304">
        <v>0.5429521605593155</v>
      </c>
      <c r="S64" s="304">
        <v>0.5394761591607129</v>
      </c>
      <c r="T64" s="304">
        <v>0.58387590783125876</v>
      </c>
      <c r="U64" s="304"/>
      <c r="V64" s="304">
        <v>0.78407656776427925</v>
      </c>
      <c r="W64" s="304">
        <v>0.90134217483685652</v>
      </c>
      <c r="X64" s="304">
        <v>1.0897371754854108</v>
      </c>
      <c r="Y64" s="304"/>
      <c r="Z64" s="304">
        <v>2.9654295921328839</v>
      </c>
      <c r="AA64" s="304">
        <v>3.4029290960582004</v>
      </c>
      <c r="AB64" s="304">
        <v>3.9138610647654946</v>
      </c>
      <c r="AC64" s="304"/>
      <c r="AD64" s="304">
        <v>2.3934103409797611</v>
      </c>
      <c r="AE64" s="304">
        <v>2.5310240324208273</v>
      </c>
      <c r="AF64" s="304">
        <v>2.1684214460234088</v>
      </c>
      <c r="AG64" s="304"/>
      <c r="AH64" s="304">
        <v>1.4739245824244671</v>
      </c>
      <c r="AI64" s="304">
        <v>1.3387490913618776</v>
      </c>
      <c r="AJ64" s="304">
        <v>0.7994172968602492</v>
      </c>
      <c r="AK64" s="304"/>
      <c r="AL64" s="304">
        <v>0.55823919353389828</v>
      </c>
      <c r="AM64" s="304">
        <v>0.36399214789910783</v>
      </c>
      <c r="AN64" s="304">
        <v>0.32901864418142041</v>
      </c>
    </row>
    <row r="65" spans="1:40" x14ac:dyDescent="0.2">
      <c r="A65" s="13" t="str">
        <f t="shared" si="72"/>
        <v>Associate professional occupations</v>
      </c>
      <c r="B65" s="304">
        <f t="shared" si="75"/>
        <v>11.815312121435852</v>
      </c>
      <c r="C65" s="304">
        <f t="shared" si="73"/>
        <v>12.241270756589877</v>
      </c>
      <c r="D65" s="304">
        <f t="shared" si="74"/>
        <v>13.757736250801367</v>
      </c>
      <c r="E65" s="304"/>
      <c r="F65" s="304">
        <v>6.2110486638968759E-2</v>
      </c>
      <c r="G65" s="304">
        <v>8.3942611194704253E-2</v>
      </c>
      <c r="H65" s="304">
        <v>0.15348586609690495</v>
      </c>
      <c r="I65" s="304"/>
      <c r="J65" s="304">
        <v>0.61983441276127715</v>
      </c>
      <c r="K65" s="304">
        <v>0.8431253889059056</v>
      </c>
      <c r="L65" s="304">
        <v>1.4515697319548302</v>
      </c>
      <c r="M65" s="304"/>
      <c r="N65" s="304">
        <v>2.2787499191967635</v>
      </c>
      <c r="O65" s="304">
        <v>2.4921641716459355</v>
      </c>
      <c r="P65" s="304">
        <v>3.1876597436478953</v>
      </c>
      <c r="Q65" s="304"/>
      <c r="R65" s="304">
        <v>0.54451300473219699</v>
      </c>
      <c r="S65" s="304">
        <v>0.60083817570983711</v>
      </c>
      <c r="T65" s="304">
        <v>0.83487666774127645</v>
      </c>
      <c r="U65" s="304"/>
      <c r="V65" s="304">
        <v>0.68289156435869292</v>
      </c>
      <c r="W65" s="304">
        <v>0.73706941131665482</v>
      </c>
      <c r="X65" s="304">
        <v>0.92648346339853771</v>
      </c>
      <c r="Y65" s="304"/>
      <c r="Z65" s="304">
        <v>2.7933261128739528</v>
      </c>
      <c r="AA65" s="304">
        <v>2.9702705893149455</v>
      </c>
      <c r="AB65" s="304">
        <v>3.3398746605398855</v>
      </c>
      <c r="AC65" s="304"/>
      <c r="AD65" s="304">
        <v>2.6438088374341158</v>
      </c>
      <c r="AE65" s="304">
        <v>2.8759267523015124</v>
      </c>
      <c r="AF65" s="304">
        <v>2.8456522982411623</v>
      </c>
      <c r="AG65" s="304"/>
      <c r="AH65" s="304">
        <v>1.5557821020181979</v>
      </c>
      <c r="AI65" s="304">
        <v>1.2562515460038171</v>
      </c>
      <c r="AJ65" s="304">
        <v>0.70357553296981179</v>
      </c>
      <c r="AK65" s="304"/>
      <c r="AL65" s="304">
        <v>0.63429568142168458</v>
      </c>
      <c r="AM65" s="304">
        <v>0.38168211019656412</v>
      </c>
      <c r="AN65" s="304">
        <v>0.3145582862110633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16.175799902399575</v>
      </c>
      <c r="C66" s="304">
        <f t="shared" si="73"/>
        <v>17.705883992670241</v>
      </c>
      <c r="D66" s="304">
        <f t="shared" si="74"/>
        <v>19.302553278707002</v>
      </c>
      <c r="E66" s="304"/>
      <c r="F66" s="304">
        <v>3.5655358114256699E-2</v>
      </c>
      <c r="G66" s="304">
        <v>5.5210081645355132E-2</v>
      </c>
      <c r="H66" s="304">
        <v>0.10513805246910593</v>
      </c>
      <c r="I66" s="304"/>
      <c r="J66" s="304">
        <v>0.6473982381521306</v>
      </c>
      <c r="K66" s="304">
        <v>0.96964949877660245</v>
      </c>
      <c r="L66" s="304">
        <v>1.7763452510367466</v>
      </c>
      <c r="M66" s="304"/>
      <c r="N66" s="304">
        <v>2.4203114538354171</v>
      </c>
      <c r="O66" s="304">
        <v>3.060761023363018</v>
      </c>
      <c r="P66" s="304">
        <v>4.4099933343749163</v>
      </c>
      <c r="Q66" s="304"/>
      <c r="R66" s="304">
        <v>0.85039556331305144</v>
      </c>
      <c r="S66" s="304">
        <v>1.0149058179080777</v>
      </c>
      <c r="T66" s="304">
        <v>1.4192090205507255</v>
      </c>
      <c r="U66" s="304"/>
      <c r="V66" s="304">
        <v>0.82416330452708098</v>
      </c>
      <c r="W66" s="304">
        <v>0.91414942910802222</v>
      </c>
      <c r="X66" s="304">
        <v>1.1832157121432987</v>
      </c>
      <c r="Y66" s="304"/>
      <c r="Z66" s="304">
        <v>3.8894469818829838</v>
      </c>
      <c r="AA66" s="304">
        <v>4.3978990530583228</v>
      </c>
      <c r="AB66" s="304">
        <v>4.7064649885849432</v>
      </c>
      <c r="AC66" s="304"/>
      <c r="AD66" s="304">
        <v>4.8061515384725988</v>
      </c>
      <c r="AE66" s="304">
        <v>5.4962291917954387</v>
      </c>
      <c r="AF66" s="304">
        <v>5.0153536660587585</v>
      </c>
      <c r="AG66" s="304"/>
      <c r="AH66" s="304">
        <v>2.0070576074566038</v>
      </c>
      <c r="AI66" s="304">
        <v>1.3734448289104422</v>
      </c>
      <c r="AJ66" s="304">
        <v>0.45400187039110484</v>
      </c>
      <c r="AK66" s="304"/>
      <c r="AL66" s="304">
        <v>0.69521985664545149</v>
      </c>
      <c r="AM66" s="304">
        <v>0.42363506810495971</v>
      </c>
      <c r="AN66" s="304">
        <v>0.23283138309740539</v>
      </c>
    </row>
    <row r="67" spans="1:40" x14ac:dyDescent="0.2">
      <c r="A67" s="13" t="str">
        <f t="shared" si="72"/>
        <v>Skilled trades occupations</v>
      </c>
      <c r="B67" s="304">
        <f t="shared" si="75"/>
        <v>13.026460377770938</v>
      </c>
      <c r="C67" s="304">
        <f t="shared" si="73"/>
        <v>13.253632122292796</v>
      </c>
      <c r="D67" s="304">
        <f t="shared" si="74"/>
        <v>13.090506301565638</v>
      </c>
      <c r="E67" s="304"/>
      <c r="F67" s="304">
        <v>5.8835815578704145E-3</v>
      </c>
      <c r="G67" s="304">
        <v>8.7216456038194216E-3</v>
      </c>
      <c r="H67" s="304">
        <v>1.9537633614303482E-2</v>
      </c>
      <c r="I67" s="304"/>
      <c r="J67" s="304">
        <v>0.18432919288952052</v>
      </c>
      <c r="K67" s="304">
        <v>0.28530442072856399</v>
      </c>
      <c r="L67" s="304">
        <v>0.57207545423520745</v>
      </c>
      <c r="M67" s="304"/>
      <c r="N67" s="304">
        <v>0.62206989176016747</v>
      </c>
      <c r="O67" s="304">
        <v>0.78491873808611856</v>
      </c>
      <c r="P67" s="304">
        <v>1.0750368358145488</v>
      </c>
      <c r="Q67" s="304"/>
      <c r="R67" s="304">
        <v>0.33936743249638923</v>
      </c>
      <c r="S67" s="304">
        <v>0.38089932998934295</v>
      </c>
      <c r="T67" s="304">
        <v>0.49961076488250594</v>
      </c>
      <c r="U67" s="304"/>
      <c r="V67" s="304">
        <v>0.61967363815390297</v>
      </c>
      <c r="W67" s="304">
        <v>0.70539229641602652</v>
      </c>
      <c r="X67" s="304">
        <v>0.8855679485724387</v>
      </c>
      <c r="Y67" s="304"/>
      <c r="Z67" s="304">
        <v>4.2447683467769579</v>
      </c>
      <c r="AA67" s="304">
        <v>4.5988021938238921</v>
      </c>
      <c r="AB67" s="304">
        <v>4.6831545050059935</v>
      </c>
      <c r="AC67" s="304"/>
      <c r="AD67" s="304">
        <v>3.2733134914585107</v>
      </c>
      <c r="AE67" s="304">
        <v>3.5089457073033841</v>
      </c>
      <c r="AF67" s="304">
        <v>3.5434600723397667</v>
      </c>
      <c r="AG67" s="304"/>
      <c r="AH67" s="304">
        <v>2.1211250963612742</v>
      </c>
      <c r="AI67" s="304">
        <v>1.9816331873222752</v>
      </c>
      <c r="AJ67" s="304">
        <v>1.2011771504811402</v>
      </c>
      <c r="AK67" s="304"/>
      <c r="AL67" s="304">
        <v>1.6159297063163462</v>
      </c>
      <c r="AM67" s="304">
        <v>0.99901460301937228</v>
      </c>
      <c r="AN67" s="304">
        <v>0.61088593661973234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4.7720812952025193</v>
      </c>
      <c r="C68" s="304">
        <f t="shared" si="73"/>
        <v>4.6700565040825781</v>
      </c>
      <c r="D68" s="304">
        <f t="shared" si="74"/>
        <v>5.3345675717180621</v>
      </c>
      <c r="E68" s="304"/>
      <c r="F68" s="304">
        <v>5.6673196788447257E-3</v>
      </c>
      <c r="G68" s="304">
        <v>8.9930934884085642E-3</v>
      </c>
      <c r="H68" s="304">
        <v>1.9546231451588913E-2</v>
      </c>
      <c r="I68" s="304"/>
      <c r="J68" s="304">
        <v>0.10398293375222661</v>
      </c>
      <c r="K68" s="304">
        <v>0.14131827721416265</v>
      </c>
      <c r="L68" s="304">
        <v>0.28176324457331986</v>
      </c>
      <c r="M68" s="304"/>
      <c r="N68" s="304">
        <v>0.56430982865022172</v>
      </c>
      <c r="O68" s="304">
        <v>0.62392948199891807</v>
      </c>
      <c r="P68" s="304">
        <v>0.82620956942566293</v>
      </c>
      <c r="Q68" s="304"/>
      <c r="R68" s="304">
        <v>0.4537336613419975</v>
      </c>
      <c r="S68" s="304">
        <v>0.51123900168171521</v>
      </c>
      <c r="T68" s="304">
        <v>0.77171326272828555</v>
      </c>
      <c r="U68" s="304"/>
      <c r="V68" s="304">
        <v>0.42569695260897017</v>
      </c>
      <c r="W68" s="304">
        <v>0.4398015763551163</v>
      </c>
      <c r="X68" s="304">
        <v>0.62698270144329149</v>
      </c>
      <c r="Y68" s="304"/>
      <c r="Z68" s="304">
        <v>0.94794767329280905</v>
      </c>
      <c r="AA68" s="304">
        <v>0.97379554298476978</v>
      </c>
      <c r="AB68" s="304">
        <v>1.1110812912492178</v>
      </c>
      <c r="AC68" s="304"/>
      <c r="AD68" s="304">
        <v>1.1726057414419309</v>
      </c>
      <c r="AE68" s="304">
        <v>1.1976087653225149</v>
      </c>
      <c r="AF68" s="304">
        <v>1.1905718987293985</v>
      </c>
      <c r="AG68" s="304"/>
      <c r="AH68" s="304">
        <v>0.55522532150610615</v>
      </c>
      <c r="AI68" s="304">
        <v>0.48403477108591786</v>
      </c>
      <c r="AJ68" s="304">
        <v>0.31933775645815632</v>
      </c>
      <c r="AK68" s="304"/>
      <c r="AL68" s="304">
        <v>0.54291186292941274</v>
      </c>
      <c r="AM68" s="304">
        <v>0.28933599395105492</v>
      </c>
      <c r="AN68" s="304">
        <v>0.18736161565914097</v>
      </c>
    </row>
    <row r="69" spans="1:40" x14ac:dyDescent="0.2">
      <c r="A69" s="13" t="str">
        <f t="shared" si="72"/>
        <v>Sales and customer service occupations</v>
      </c>
      <c r="B69" s="304">
        <f t="shared" si="75"/>
        <v>27.314225919547518</v>
      </c>
      <c r="C69" s="304">
        <f t="shared" si="73"/>
        <v>26.947509294911445</v>
      </c>
      <c r="D69" s="304">
        <f t="shared" si="74"/>
        <v>26.693523067020102</v>
      </c>
      <c r="E69" s="304"/>
      <c r="F69" s="304">
        <v>2.6759558525590567E-2</v>
      </c>
      <c r="G69" s="304">
        <v>3.6608198016636326E-2</v>
      </c>
      <c r="H69" s="304">
        <v>5.9892677988449453E-2</v>
      </c>
      <c r="I69" s="304"/>
      <c r="J69" s="304">
        <v>0.66202849115613083</v>
      </c>
      <c r="K69" s="304">
        <v>0.97957572984212826</v>
      </c>
      <c r="L69" s="304">
        <v>1.9686827568122895</v>
      </c>
      <c r="M69" s="304"/>
      <c r="N69" s="304">
        <v>3.0941910663958048</v>
      </c>
      <c r="O69" s="304">
        <v>3.5824153001150441</v>
      </c>
      <c r="P69" s="304">
        <v>5.0593859232797271</v>
      </c>
      <c r="Q69" s="304"/>
      <c r="R69" s="304">
        <v>0.99798434466212416</v>
      </c>
      <c r="S69" s="304">
        <v>1.0687983605311637</v>
      </c>
      <c r="T69" s="304">
        <v>1.4461107081043474</v>
      </c>
      <c r="U69" s="304"/>
      <c r="V69" s="304">
        <v>0.80914226263308919</v>
      </c>
      <c r="W69" s="304">
        <v>0.7916171699373018</v>
      </c>
      <c r="X69" s="304">
        <v>1.0027874274338258</v>
      </c>
      <c r="Y69" s="304"/>
      <c r="Z69" s="304">
        <v>7.3049204279895639</v>
      </c>
      <c r="AA69" s="304">
        <v>7.7513683490349878</v>
      </c>
      <c r="AB69" s="304">
        <v>8.1849461198320803</v>
      </c>
      <c r="AC69" s="304"/>
      <c r="AD69" s="304">
        <v>7.2731134552260128</v>
      </c>
      <c r="AE69" s="304">
        <v>7.613246257059771</v>
      </c>
      <c r="AF69" s="304">
        <v>6.6052907705343378</v>
      </c>
      <c r="AG69" s="304"/>
      <c r="AH69" s="304">
        <v>4.4863556606304291</v>
      </c>
      <c r="AI69" s="304">
        <v>3.6791625676589361</v>
      </c>
      <c r="AJ69" s="304">
        <v>1.6696712223711105</v>
      </c>
      <c r="AK69" s="304"/>
      <c r="AL69" s="304">
        <v>2.6597306523287729</v>
      </c>
      <c r="AM69" s="304">
        <v>1.4447173627154752</v>
      </c>
      <c r="AN69" s="304">
        <v>0.6967554606639329</v>
      </c>
    </row>
    <row r="70" spans="1:40" x14ac:dyDescent="0.2">
      <c r="A70" s="13" t="str">
        <f t="shared" si="72"/>
        <v>Process, plant and machine operatives</v>
      </c>
      <c r="B70" s="304">
        <f t="shared" si="75"/>
        <v>24.045244868383371</v>
      </c>
      <c r="C70" s="304">
        <f t="shared" si="73"/>
        <v>26.471158051461309</v>
      </c>
      <c r="D70" s="304">
        <f t="shared" si="74"/>
        <v>27.3988464316595</v>
      </c>
      <c r="E70" s="304"/>
      <c r="F70" s="304">
        <v>6.2354647763672978E-2</v>
      </c>
      <c r="G70" s="304">
        <v>0.10716812775241637</v>
      </c>
      <c r="H70" s="304">
        <v>0.23234163694155707</v>
      </c>
      <c r="I70" s="304"/>
      <c r="J70" s="304">
        <v>0.24353047007807704</v>
      </c>
      <c r="K70" s="304">
        <v>0.40734899602452862</v>
      </c>
      <c r="L70" s="304">
        <v>0.7949175720838797</v>
      </c>
      <c r="M70" s="304"/>
      <c r="N70" s="304">
        <v>1.0570904606265539</v>
      </c>
      <c r="O70" s="304">
        <v>1.5452562333178612</v>
      </c>
      <c r="P70" s="304">
        <v>2.5627024941880712</v>
      </c>
      <c r="Q70" s="304"/>
      <c r="R70" s="304">
        <v>0.47108570482288553</v>
      </c>
      <c r="S70" s="304">
        <v>0.63665376505816362</v>
      </c>
      <c r="T70" s="304">
        <v>0.87912837593752424</v>
      </c>
      <c r="U70" s="304"/>
      <c r="V70" s="304">
        <v>0.76534481737685667</v>
      </c>
      <c r="W70" s="304">
        <v>0.97222608969418234</v>
      </c>
      <c r="X70" s="304">
        <v>1.3682200960703157</v>
      </c>
      <c r="Y70" s="304"/>
      <c r="Z70" s="304">
        <v>4.2611458628211576</v>
      </c>
      <c r="AA70" s="304">
        <v>5.3772933527122335</v>
      </c>
      <c r="AB70" s="304">
        <v>6.4398537455786791</v>
      </c>
      <c r="AC70" s="304"/>
      <c r="AD70" s="304">
        <v>7.1434937947862638</v>
      </c>
      <c r="AE70" s="304">
        <v>9.122632111053063</v>
      </c>
      <c r="AF70" s="304">
        <v>9.7415498388870141</v>
      </c>
      <c r="AG70" s="304"/>
      <c r="AH70" s="304">
        <v>6.2733769146548122</v>
      </c>
      <c r="AI70" s="304">
        <v>6.1595977606868759</v>
      </c>
      <c r="AJ70" s="304">
        <v>4.5422799949805954</v>
      </c>
      <c r="AK70" s="304"/>
      <c r="AL70" s="304">
        <v>3.7678221954530922</v>
      </c>
      <c r="AM70" s="304">
        <v>2.142981615161986</v>
      </c>
      <c r="AN70" s="304">
        <v>0.83785267699186539</v>
      </c>
    </row>
    <row r="71" spans="1:40" x14ac:dyDescent="0.2">
      <c r="A71" s="13" t="str">
        <f t="shared" si="72"/>
        <v>Elementary occupations</v>
      </c>
      <c r="B71" s="304">
        <f t="shared" si="75"/>
        <v>29.083214048020864</v>
      </c>
      <c r="C71" s="304">
        <f t="shared" si="73"/>
        <v>31.815113608667843</v>
      </c>
      <c r="D71" s="304">
        <f t="shared" si="74"/>
        <v>31.213316461070704</v>
      </c>
      <c r="E71" s="304"/>
      <c r="F71" s="304">
        <v>9.4105528240929544E-3</v>
      </c>
      <c r="G71" s="304">
        <v>1.3556423533466047E-2</v>
      </c>
      <c r="H71" s="304">
        <v>2.3003998667280767E-2</v>
      </c>
      <c r="I71" s="304"/>
      <c r="J71" s="304">
        <v>0.57053924708814874</v>
      </c>
      <c r="K71" s="304">
        <v>0.88573634672221302</v>
      </c>
      <c r="L71" s="304">
        <v>1.892492476983898</v>
      </c>
      <c r="M71" s="304"/>
      <c r="N71" s="304">
        <v>2.329975500741595</v>
      </c>
      <c r="O71" s="304">
        <v>2.9722008467184859</v>
      </c>
      <c r="P71" s="304">
        <v>4.0240898103092624</v>
      </c>
      <c r="Q71" s="304"/>
      <c r="R71" s="304">
        <v>1.0478889887056924</v>
      </c>
      <c r="S71" s="304">
        <v>1.4141298850868602</v>
      </c>
      <c r="T71" s="304">
        <v>2.1031852817332211</v>
      </c>
      <c r="U71" s="304"/>
      <c r="V71" s="304">
        <v>1.1708298443973773</v>
      </c>
      <c r="W71" s="304">
        <v>1.5883854797626014</v>
      </c>
      <c r="X71" s="304">
        <v>2.2424880648735206</v>
      </c>
      <c r="Y71" s="304"/>
      <c r="Z71" s="304">
        <v>5.3153060862391754</v>
      </c>
      <c r="AA71" s="304">
        <v>5.6915435125323857</v>
      </c>
      <c r="AB71" s="304">
        <v>5.7048874281298207</v>
      </c>
      <c r="AC71" s="304"/>
      <c r="AD71" s="304">
        <v>7.7494931516605048</v>
      </c>
      <c r="AE71" s="304">
        <v>9.0971466361375555</v>
      </c>
      <c r="AF71" s="304">
        <v>8.5331187739456897</v>
      </c>
      <c r="AG71" s="304"/>
      <c r="AH71" s="304">
        <v>6.1537480859160887</v>
      </c>
      <c r="AI71" s="304">
        <v>6.3706562686803041</v>
      </c>
      <c r="AJ71" s="304">
        <v>4.1352941868005386</v>
      </c>
      <c r="AK71" s="304"/>
      <c r="AL71" s="304">
        <v>4.7360225904481847</v>
      </c>
      <c r="AM71" s="304">
        <v>3.7817582094939737</v>
      </c>
      <c r="AN71" s="304">
        <v>2.5547564396274729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127.53999999999996</v>
      </c>
      <c r="C74" s="305">
        <f>SUM(C75:C83)</f>
        <v>132.11300000000003</v>
      </c>
      <c r="D74" s="305">
        <f>SUM(D75:D83)</f>
        <v>140.20599999999999</v>
      </c>
      <c r="E74" s="304"/>
      <c r="F74" s="305">
        <f>SUM(F75:F83)</f>
        <v>1.9267097077677058</v>
      </c>
      <c r="G74" s="305">
        <f>SUM(G75:G83)</f>
        <v>2.4966370162541849</v>
      </c>
      <c r="H74" s="305">
        <f>SUM(H75:H83)</f>
        <v>3.6671213396607274</v>
      </c>
      <c r="I74" s="304"/>
      <c r="J74" s="305">
        <f>SUM(J75:J83)</f>
        <v>16.107171830602613</v>
      </c>
      <c r="K74" s="305">
        <f>SUM(K75:K83)</f>
        <v>20.585899928709939</v>
      </c>
      <c r="L74" s="305">
        <f>SUM(L75:L83)</f>
        <v>30.409352928387346</v>
      </c>
      <c r="M74" s="304"/>
      <c r="N74" s="305">
        <f>SUM(N75:N83)</f>
        <v>32.931842647518636</v>
      </c>
      <c r="O74" s="305">
        <f>SUM(O75:O83)</f>
        <v>34.150160890386644</v>
      </c>
      <c r="P74" s="305">
        <f>SUM(P75:P83)</f>
        <v>37.782892858588362</v>
      </c>
      <c r="Q74" s="304"/>
      <c r="R74" s="305">
        <f>SUM(R75:R83)</f>
        <v>6.5871332374907459</v>
      </c>
      <c r="S74" s="305">
        <f>SUM(S75:S83)</f>
        <v>7.0481864992158645</v>
      </c>
      <c r="T74" s="305">
        <f>SUM(T75:T83)</f>
        <v>8.357415948647553</v>
      </c>
      <c r="U74" s="304"/>
      <c r="V74" s="305">
        <f>SUM(V75:V83)</f>
        <v>8.0087864857968611</v>
      </c>
      <c r="W74" s="305">
        <f>SUM(W75:W83)</f>
        <v>8.2807346671264863</v>
      </c>
      <c r="X74" s="305">
        <f>SUM(X75:X83)</f>
        <v>9.3805682088275084</v>
      </c>
      <c r="Y74" s="304"/>
      <c r="Z74" s="305">
        <f>SUM(Z75:Z83)</f>
        <v>19.617623420265296</v>
      </c>
      <c r="AA74" s="305">
        <f>SUM(AA75:AA83)</f>
        <v>19.343877682131431</v>
      </c>
      <c r="AB74" s="305">
        <f>SUM(AB75:AB83)</f>
        <v>18.32809006308586</v>
      </c>
      <c r="AC74" s="304"/>
      <c r="AD74" s="305">
        <f>SUM(AD75:AD83)</f>
        <v>20.401688680191942</v>
      </c>
      <c r="AE74" s="305">
        <f>SUM(AE75:AE83)</f>
        <v>21.350276770350991</v>
      </c>
      <c r="AF74" s="305">
        <f>SUM(AF75:AF83)</f>
        <v>18.874411935838051</v>
      </c>
      <c r="AG74" s="304"/>
      <c r="AH74" s="305">
        <f>SUM(AH75:AH83)</f>
        <v>14.394733452984909</v>
      </c>
      <c r="AI74" s="305">
        <f>SUM(AI75:AI83)</f>
        <v>13.221041304545267</v>
      </c>
      <c r="AJ74" s="305">
        <f>SUM(AJ75:AJ83)</f>
        <v>9.2582113662173136</v>
      </c>
      <c r="AK74" s="304"/>
      <c r="AL74" s="305">
        <f>SUM(AL75:AL83)</f>
        <v>7.5643105373812567</v>
      </c>
      <c r="AM74" s="305">
        <f>SUM(AM75:AM83)</f>
        <v>5.6361852412792084</v>
      </c>
      <c r="AN74" s="305">
        <f>SUM(AN75:AN83)</f>
        <v>4.1479353507472814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13.611546255152662</v>
      </c>
      <c r="C75" s="305">
        <f t="shared" ref="C75:C83" si="77">SUM(G75,K75,O75,S75,W75,AA75,AE75,AI75,AM75)</f>
        <v>12.866326772865168</v>
      </c>
      <c r="D75" s="305">
        <f t="shared" ref="D75:D83" si="78">SUM(H75,L75,P75,T75,X75,AB75,AF75,AJ75,AN75)</f>
        <v>14.093835401978222</v>
      </c>
      <c r="E75" s="304"/>
      <c r="F75" s="304">
        <v>0.2716540770813658</v>
      </c>
      <c r="G75" s="304">
        <v>0.32665414248231633</v>
      </c>
      <c r="H75" s="304">
        <v>0.50344636416240307</v>
      </c>
      <c r="I75" s="304"/>
      <c r="J75" s="304">
        <v>1.9956168629643671</v>
      </c>
      <c r="K75" s="304">
        <v>2.3323932212678784</v>
      </c>
      <c r="L75" s="304">
        <v>3.5062024671606995</v>
      </c>
      <c r="M75" s="304"/>
      <c r="N75" s="304">
        <v>4.2186980502122928</v>
      </c>
      <c r="O75" s="304">
        <v>3.9436516461935058</v>
      </c>
      <c r="P75" s="304">
        <v>4.3896304408681646</v>
      </c>
      <c r="Q75" s="304"/>
      <c r="R75" s="304">
        <v>0.46175726337037926</v>
      </c>
      <c r="S75" s="304">
        <v>0.4069466007528022</v>
      </c>
      <c r="T75" s="304">
        <v>0.42706916178341087</v>
      </c>
      <c r="U75" s="304"/>
      <c r="V75" s="304">
        <v>1.1334723139697156</v>
      </c>
      <c r="W75" s="304">
        <v>1.0506642461361149</v>
      </c>
      <c r="X75" s="304">
        <v>1.1751981771229647</v>
      </c>
      <c r="Y75" s="304"/>
      <c r="Z75" s="304">
        <v>2.1486965603131636</v>
      </c>
      <c r="AA75" s="304">
        <v>1.8555414936908072</v>
      </c>
      <c r="AB75" s="304">
        <v>1.7288870397030649</v>
      </c>
      <c r="AC75" s="304"/>
      <c r="AD75" s="304">
        <v>1.6646024742972714</v>
      </c>
      <c r="AE75" s="304">
        <v>1.5526512437321431</v>
      </c>
      <c r="AF75" s="304">
        <v>1.3129916017328871</v>
      </c>
      <c r="AG75" s="304"/>
      <c r="AH75" s="304">
        <v>1.2127519165377902</v>
      </c>
      <c r="AI75" s="304">
        <v>1.0490404471322823</v>
      </c>
      <c r="AJ75" s="304">
        <v>0.81437410726730286</v>
      </c>
      <c r="AK75" s="304"/>
      <c r="AL75" s="304">
        <v>0.50429673640631512</v>
      </c>
      <c r="AM75" s="304">
        <v>0.34878373147731756</v>
      </c>
      <c r="AN75" s="304">
        <v>0.23603604217732321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30.849386116664068</v>
      </c>
      <c r="C76" s="305">
        <f t="shared" si="77"/>
        <v>33.731318201858421</v>
      </c>
      <c r="D76" s="305">
        <f>SUM(H76,L76,P76,T76,X76,AB76,AF76,AJ76,AN76)</f>
        <v>37.548811582143891</v>
      </c>
      <c r="E76" s="304"/>
      <c r="F76" s="304">
        <v>1.0699304052401086</v>
      </c>
      <c r="G76" s="304">
        <v>1.389306364488893</v>
      </c>
      <c r="H76" s="304">
        <v>1.9101390867168322</v>
      </c>
      <c r="I76" s="304"/>
      <c r="J76" s="304">
        <v>7.2337953164901503</v>
      </c>
      <c r="K76" s="304">
        <v>9.3476562005845647</v>
      </c>
      <c r="L76" s="304">
        <v>13.059643755193513</v>
      </c>
      <c r="M76" s="304"/>
      <c r="N76" s="304">
        <v>11.808467868952322</v>
      </c>
      <c r="O76" s="304">
        <v>12.142545438923893</v>
      </c>
      <c r="P76" s="304">
        <v>12.269773441448036</v>
      </c>
      <c r="Q76" s="304"/>
      <c r="R76" s="304">
        <v>1.1283604195076133</v>
      </c>
      <c r="S76" s="304">
        <v>1.1941599517650274</v>
      </c>
      <c r="T76" s="304">
        <v>1.3352323062470874</v>
      </c>
      <c r="U76" s="304"/>
      <c r="V76" s="304">
        <v>1.9403998193331042</v>
      </c>
      <c r="W76" s="304">
        <v>1.9471069611867768</v>
      </c>
      <c r="X76" s="304">
        <v>2.0573047182619861</v>
      </c>
      <c r="Y76" s="304"/>
      <c r="Z76" s="304">
        <v>3.2077767353382329</v>
      </c>
      <c r="AA76" s="304">
        <v>3.3293108216054605</v>
      </c>
      <c r="AB76" s="304">
        <v>3.3400021081900073</v>
      </c>
      <c r="AC76" s="304"/>
      <c r="AD76" s="304">
        <v>2.3693168623046756</v>
      </c>
      <c r="AE76" s="304">
        <v>2.4668942767523272</v>
      </c>
      <c r="AF76" s="304">
        <v>2.2158692649014751</v>
      </c>
      <c r="AG76" s="304"/>
      <c r="AH76" s="304">
        <v>1.4129489731745652</v>
      </c>
      <c r="AI76" s="304">
        <v>1.325035328248392</v>
      </c>
      <c r="AJ76" s="304">
        <v>0.90021852055379481</v>
      </c>
      <c r="AK76" s="304"/>
      <c r="AL76" s="304">
        <v>0.67838971632329392</v>
      </c>
      <c r="AM76" s="304">
        <v>0.58930285830308204</v>
      </c>
      <c r="AN76" s="304">
        <v>0.46062838063115624</v>
      </c>
    </row>
    <row r="77" spans="1:40" x14ac:dyDescent="0.2">
      <c r="A77" s="13" t="str">
        <f t="shared" si="76"/>
        <v>Associate professional occupations</v>
      </c>
      <c r="B77" s="305">
        <f t="shared" si="79"/>
        <v>24.511115359110651</v>
      </c>
      <c r="C77" s="305">
        <f t="shared" si="77"/>
        <v>24.178695386015455</v>
      </c>
      <c r="D77" s="305">
        <f t="shared" si="78"/>
        <v>26.543521867390233</v>
      </c>
      <c r="E77" s="304"/>
      <c r="F77" s="304">
        <v>0.34546255969814976</v>
      </c>
      <c r="G77" s="304">
        <v>0.44146486380026295</v>
      </c>
      <c r="H77" s="304">
        <v>0.68702043680595482</v>
      </c>
      <c r="I77" s="304"/>
      <c r="J77" s="304">
        <v>3.8792743523531299</v>
      </c>
      <c r="K77" s="304">
        <v>4.6988786864227379</v>
      </c>
      <c r="L77" s="304">
        <v>6.9736561795859133</v>
      </c>
      <c r="M77" s="304"/>
      <c r="N77" s="304">
        <v>7.8389461064068078</v>
      </c>
      <c r="O77" s="304">
        <v>7.5789795871959358</v>
      </c>
      <c r="P77" s="304">
        <v>8.1268371556395813</v>
      </c>
      <c r="Q77" s="304"/>
      <c r="R77" s="304">
        <v>1.5867210156256928</v>
      </c>
      <c r="S77" s="304">
        <v>1.6620975863253438</v>
      </c>
      <c r="T77" s="304">
        <v>1.9950929336849361</v>
      </c>
      <c r="U77" s="304"/>
      <c r="V77" s="304">
        <v>1.5561567692119542</v>
      </c>
      <c r="W77" s="304">
        <v>1.5127060626008499</v>
      </c>
      <c r="X77" s="304">
        <v>1.5973457676655776</v>
      </c>
      <c r="Y77" s="304"/>
      <c r="Z77" s="304">
        <v>3.7893765490548543</v>
      </c>
      <c r="AA77" s="304">
        <v>3.5354184081674584</v>
      </c>
      <c r="AB77" s="304">
        <v>3.4223924601519409</v>
      </c>
      <c r="AC77" s="304"/>
      <c r="AD77" s="304">
        <v>2.7131637917875562</v>
      </c>
      <c r="AE77" s="304">
        <v>2.5097166400450828</v>
      </c>
      <c r="AF77" s="304">
        <v>2.0097142565970971</v>
      </c>
      <c r="AG77" s="304"/>
      <c r="AH77" s="304">
        <v>1.9673300334984556</v>
      </c>
      <c r="AI77" s="304">
        <v>1.6217078793750257</v>
      </c>
      <c r="AJ77" s="304">
        <v>1.1662855671108332</v>
      </c>
      <c r="AK77" s="304"/>
      <c r="AL77" s="304">
        <v>0.83468418147404877</v>
      </c>
      <c r="AM77" s="304">
        <v>0.61772567208275864</v>
      </c>
      <c r="AN77" s="304">
        <v>0.56517711014840255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21.257454409701559</v>
      </c>
      <c r="C78" s="305">
        <f t="shared" si="77"/>
        <v>22.387781475890861</v>
      </c>
      <c r="D78" s="305">
        <f t="shared" si="78"/>
        <v>21.847853365026083</v>
      </c>
      <c r="E78" s="304"/>
      <c r="F78" s="304">
        <v>0.15358853495402086</v>
      </c>
      <c r="G78" s="304">
        <v>0.21632002949934107</v>
      </c>
      <c r="H78" s="304">
        <v>0.36239051660611171</v>
      </c>
      <c r="I78" s="304"/>
      <c r="J78" s="304">
        <v>1.5228449077169797</v>
      </c>
      <c r="K78" s="304">
        <v>2.1052736368414156</v>
      </c>
      <c r="L78" s="304">
        <v>3.2115490951216303</v>
      </c>
      <c r="M78" s="304"/>
      <c r="N78" s="304">
        <v>4.7634004016702427</v>
      </c>
      <c r="O78" s="304">
        <v>5.5504068686383565</v>
      </c>
      <c r="P78" s="304">
        <v>6.6643412831099305</v>
      </c>
      <c r="Q78" s="304"/>
      <c r="R78" s="304">
        <v>1.3946504758675955</v>
      </c>
      <c r="S78" s="304">
        <v>1.5270181873709299</v>
      </c>
      <c r="T78" s="304">
        <v>1.7249806386982443</v>
      </c>
      <c r="U78" s="304"/>
      <c r="V78" s="304">
        <v>1.6097118398558607</v>
      </c>
      <c r="W78" s="304">
        <v>1.7495594759868058</v>
      </c>
      <c r="X78" s="304">
        <v>2.0230303432253023</v>
      </c>
      <c r="Y78" s="304"/>
      <c r="Z78" s="304">
        <v>3.6953038478471236</v>
      </c>
      <c r="AA78" s="304">
        <v>3.5562510102341895</v>
      </c>
      <c r="AB78" s="304">
        <v>2.7662035024327953</v>
      </c>
      <c r="AC78" s="304"/>
      <c r="AD78" s="304">
        <v>4.453251973313872</v>
      </c>
      <c r="AE78" s="304">
        <v>4.5486697947757051</v>
      </c>
      <c r="AF78" s="304">
        <v>3.332349176382833</v>
      </c>
      <c r="AG78" s="304"/>
      <c r="AH78" s="304">
        <v>2.1883402885525265</v>
      </c>
      <c r="AI78" s="304">
        <v>1.8808770298861195</v>
      </c>
      <c r="AJ78" s="304">
        <v>0.64164819346325308</v>
      </c>
      <c r="AK78" s="304"/>
      <c r="AL78" s="304">
        <v>1.4763621399233351</v>
      </c>
      <c r="AM78" s="304">
        <v>1.253405442658001</v>
      </c>
      <c r="AN78" s="304">
        <v>1.1213606159859784</v>
      </c>
    </row>
    <row r="79" spans="1:40" x14ac:dyDescent="0.2">
      <c r="A79" s="13" t="str">
        <f t="shared" si="76"/>
        <v>Skilled trades occupations</v>
      </c>
      <c r="B79" s="305">
        <f t="shared" si="79"/>
        <v>3.5922624283850171</v>
      </c>
      <c r="C79" s="305">
        <f t="shared" si="77"/>
        <v>3.7702975576555477</v>
      </c>
      <c r="D79" s="305">
        <f t="shared" si="78"/>
        <v>3.7517160191024526</v>
      </c>
      <c r="E79" s="304"/>
      <c r="F79" s="304">
        <v>1.321394556442518E-2</v>
      </c>
      <c r="G79" s="304">
        <v>1.8614289497897788E-2</v>
      </c>
      <c r="H79" s="304">
        <v>2.7187282263663421E-2</v>
      </c>
      <c r="I79" s="304"/>
      <c r="J79" s="304">
        <v>0.24653596421879698</v>
      </c>
      <c r="K79" s="304">
        <v>0.36850173806041625</v>
      </c>
      <c r="L79" s="304">
        <v>0.56486638045496806</v>
      </c>
      <c r="M79" s="304"/>
      <c r="N79" s="304">
        <v>0.48220713129660508</v>
      </c>
      <c r="O79" s="304">
        <v>0.54348129742686879</v>
      </c>
      <c r="P79" s="304">
        <v>0.66828449093592901</v>
      </c>
      <c r="Q79" s="304"/>
      <c r="R79" s="304">
        <v>0.18380766932137216</v>
      </c>
      <c r="S79" s="304">
        <v>0.21607921568010011</v>
      </c>
      <c r="T79" s="304">
        <v>0.30120729937908763</v>
      </c>
      <c r="U79" s="304"/>
      <c r="V79" s="304">
        <v>0.22859346309051329</v>
      </c>
      <c r="W79" s="304">
        <v>0.23642493700570694</v>
      </c>
      <c r="X79" s="304">
        <v>0.2528378385484728</v>
      </c>
      <c r="Y79" s="304"/>
      <c r="Z79" s="304">
        <v>0.74914624466624691</v>
      </c>
      <c r="AA79" s="304">
        <v>0.75508942340484031</v>
      </c>
      <c r="AB79" s="304">
        <v>0.67882524415026391</v>
      </c>
      <c r="AC79" s="304"/>
      <c r="AD79" s="304">
        <v>0.73298697635100485</v>
      </c>
      <c r="AE79" s="304">
        <v>0.7668527425377154</v>
      </c>
      <c r="AF79" s="304">
        <v>0.64713709201513081</v>
      </c>
      <c r="AG79" s="304"/>
      <c r="AH79" s="304">
        <v>0.52475832301119318</v>
      </c>
      <c r="AI79" s="304">
        <v>0.48943420860902509</v>
      </c>
      <c r="AJ79" s="304">
        <v>0.32250182081171053</v>
      </c>
      <c r="AK79" s="304"/>
      <c r="AL79" s="304">
        <v>0.43101271086485932</v>
      </c>
      <c r="AM79" s="304">
        <v>0.37581970543297688</v>
      </c>
      <c r="AN79" s="304">
        <v>0.28886857054322623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9.3289286725518981</v>
      </c>
      <c r="C80" s="305">
        <f t="shared" si="77"/>
        <v>9.3330730158120083</v>
      </c>
      <c r="D80" s="305">
        <f t="shared" si="78"/>
        <v>9.8147325142070372</v>
      </c>
      <c r="E80" s="304"/>
      <c r="F80" s="304">
        <v>6.4211419411486703E-3</v>
      </c>
      <c r="G80" s="304">
        <v>8.4070094609987305E-3</v>
      </c>
      <c r="H80" s="304">
        <v>1.5391138235675231E-2</v>
      </c>
      <c r="I80" s="304"/>
      <c r="J80" s="304">
        <v>0.44275787200700767</v>
      </c>
      <c r="K80" s="304">
        <v>0.61260904342470845</v>
      </c>
      <c r="L80" s="304">
        <v>1.1455760476384065</v>
      </c>
      <c r="M80" s="304"/>
      <c r="N80" s="304">
        <v>1.3012733707031112</v>
      </c>
      <c r="O80" s="304">
        <v>1.5009284956499227</v>
      </c>
      <c r="P80" s="304">
        <v>2.0187119880290525</v>
      </c>
      <c r="Q80" s="304"/>
      <c r="R80" s="304">
        <v>0.89544203980868331</v>
      </c>
      <c r="S80" s="304">
        <v>0.9572718527905455</v>
      </c>
      <c r="T80" s="304">
        <v>1.1697429599751095</v>
      </c>
      <c r="U80" s="304"/>
      <c r="V80" s="304">
        <v>0.5103952249516942</v>
      </c>
      <c r="W80" s="304">
        <v>0.5556604560910372</v>
      </c>
      <c r="X80" s="304">
        <v>0.74403633884525067</v>
      </c>
      <c r="Y80" s="304"/>
      <c r="Z80" s="304">
        <v>2.2437956400397603</v>
      </c>
      <c r="AA80" s="304">
        <v>2.2241868495788264</v>
      </c>
      <c r="AB80" s="304">
        <v>2.1569538781079736</v>
      </c>
      <c r="AC80" s="304"/>
      <c r="AD80" s="304">
        <v>2.0945160033604875</v>
      </c>
      <c r="AE80" s="304">
        <v>2.0031122438992255</v>
      </c>
      <c r="AF80" s="304">
        <v>1.6034961752233805</v>
      </c>
      <c r="AG80" s="304"/>
      <c r="AH80" s="304">
        <v>1.2764848229891606</v>
      </c>
      <c r="AI80" s="304">
        <v>1.1090516095448346</v>
      </c>
      <c r="AJ80" s="304">
        <v>0.72938173390468464</v>
      </c>
      <c r="AK80" s="304"/>
      <c r="AL80" s="304">
        <v>0.55784255675084349</v>
      </c>
      <c r="AM80" s="304">
        <v>0.36184545537190776</v>
      </c>
      <c r="AN80" s="304">
        <v>0.23144225424750473</v>
      </c>
    </row>
    <row r="81" spans="1:40" x14ac:dyDescent="0.2">
      <c r="A81" s="13" t="str">
        <f t="shared" si="76"/>
        <v>Sales and customer service occupations</v>
      </c>
      <c r="B81" s="305">
        <f t="shared" si="79"/>
        <v>8.5388389025550424</v>
      </c>
      <c r="C81" s="305">
        <f t="shared" si="77"/>
        <v>9.4665671514685172</v>
      </c>
      <c r="D81" s="305">
        <f t="shared" si="78"/>
        <v>10.294394956497053</v>
      </c>
      <c r="E81" s="304"/>
      <c r="F81" s="304">
        <v>4.3229610865068824E-2</v>
      </c>
      <c r="G81" s="304">
        <v>6.2939178258602985E-2</v>
      </c>
      <c r="H81" s="304">
        <v>0.10781653114565283</v>
      </c>
      <c r="I81" s="304"/>
      <c r="J81" s="304">
        <v>0.40799593777253029</v>
      </c>
      <c r="K81" s="304">
        <v>0.56347898052332757</v>
      </c>
      <c r="L81" s="304">
        <v>0.92566321802868401</v>
      </c>
      <c r="M81" s="304"/>
      <c r="N81" s="304">
        <v>1.5251190206957941</v>
      </c>
      <c r="O81" s="304">
        <v>1.7396113804091125</v>
      </c>
      <c r="P81" s="304">
        <v>2.182124271673656</v>
      </c>
      <c r="Q81" s="304"/>
      <c r="R81" s="304">
        <v>0.45033053970916259</v>
      </c>
      <c r="S81" s="304">
        <v>0.52953487453264159</v>
      </c>
      <c r="T81" s="304">
        <v>0.70682533739135367</v>
      </c>
      <c r="U81" s="304"/>
      <c r="V81" s="304">
        <v>0.71975420657933686</v>
      </c>
      <c r="W81" s="304">
        <v>0.88926138659790832</v>
      </c>
      <c r="X81" s="304">
        <v>1.0928348688706075</v>
      </c>
      <c r="Y81" s="304"/>
      <c r="Z81" s="304">
        <v>1.8233725855417595</v>
      </c>
      <c r="AA81" s="304">
        <v>2.0679852037098363</v>
      </c>
      <c r="AB81" s="304">
        <v>2.109219940085552</v>
      </c>
      <c r="AC81" s="304"/>
      <c r="AD81" s="304">
        <v>1.938209062026635</v>
      </c>
      <c r="AE81" s="304">
        <v>2.1540095370327972</v>
      </c>
      <c r="AF81" s="304">
        <v>2.016370819075854</v>
      </c>
      <c r="AG81" s="304"/>
      <c r="AH81" s="304">
        <v>1.0858419165662239</v>
      </c>
      <c r="AI81" s="304">
        <v>1.0112916581505724</v>
      </c>
      <c r="AJ81" s="304">
        <v>0.77269353445902123</v>
      </c>
      <c r="AK81" s="304"/>
      <c r="AL81" s="304">
        <v>0.54498602279853015</v>
      </c>
      <c r="AM81" s="304">
        <v>0.44845495225371901</v>
      </c>
      <c r="AN81" s="304">
        <v>0.38084643576667104</v>
      </c>
    </row>
    <row r="82" spans="1:40" x14ac:dyDescent="0.2">
      <c r="A82" s="13" t="str">
        <f t="shared" si="76"/>
        <v>Process, plant and machine operatives</v>
      </c>
      <c r="B82" s="305">
        <f t="shared" si="79"/>
        <v>2.4296421991537498</v>
      </c>
      <c r="C82" s="305">
        <f t="shared" si="77"/>
        <v>2.5277262986508044</v>
      </c>
      <c r="D82" s="305">
        <f t="shared" si="78"/>
        <v>2.2911936078629811</v>
      </c>
      <c r="E82" s="304"/>
      <c r="F82" s="304">
        <v>6.7844820232063176E-3</v>
      </c>
      <c r="G82" s="304">
        <v>9.8298101212887842E-3</v>
      </c>
      <c r="H82" s="304">
        <v>1.3135511815347584E-2</v>
      </c>
      <c r="I82" s="304"/>
      <c r="J82" s="304">
        <v>7.9219952152084883E-2</v>
      </c>
      <c r="K82" s="304">
        <v>0.11791711831015725</v>
      </c>
      <c r="L82" s="304">
        <v>0.18217659735235692</v>
      </c>
      <c r="M82" s="304"/>
      <c r="N82" s="304">
        <v>0.14595450413899042</v>
      </c>
      <c r="O82" s="304">
        <v>0.1809061940174467</v>
      </c>
      <c r="P82" s="304">
        <v>0.21566836801842343</v>
      </c>
      <c r="Q82" s="304"/>
      <c r="R82" s="304">
        <v>5.3587127634810591E-2</v>
      </c>
      <c r="S82" s="304">
        <v>6.8800661798182089E-2</v>
      </c>
      <c r="T82" s="304">
        <v>8.5061600828365044E-2</v>
      </c>
      <c r="U82" s="304"/>
      <c r="V82" s="304">
        <v>6.9205430242055735E-2</v>
      </c>
      <c r="W82" s="304">
        <v>8.7093069150097985E-2</v>
      </c>
      <c r="X82" s="304">
        <v>0.10720848179207063</v>
      </c>
      <c r="Y82" s="304"/>
      <c r="Z82" s="304">
        <v>0.51417021987185907</v>
      </c>
      <c r="AA82" s="304">
        <v>0.6184886877602882</v>
      </c>
      <c r="AB82" s="304">
        <v>0.70483112633244949</v>
      </c>
      <c r="AC82" s="304"/>
      <c r="AD82" s="304">
        <v>0.49644142868432733</v>
      </c>
      <c r="AE82" s="304">
        <v>0.57989850035132873</v>
      </c>
      <c r="AF82" s="304">
        <v>0.53157731876774994</v>
      </c>
      <c r="AG82" s="304"/>
      <c r="AH82" s="304">
        <v>0.48198591373260741</v>
      </c>
      <c r="AI82" s="304">
        <v>0.43020919244075256</v>
      </c>
      <c r="AJ82" s="304">
        <v>0.262204684093089</v>
      </c>
      <c r="AK82" s="304"/>
      <c r="AL82" s="304">
        <v>0.58229314067380811</v>
      </c>
      <c r="AM82" s="304">
        <v>0.43458306470126218</v>
      </c>
      <c r="AN82" s="304">
        <v>0.1893299188631288</v>
      </c>
    </row>
    <row r="83" spans="1:40" x14ac:dyDescent="0.2">
      <c r="A83" s="39" t="str">
        <f t="shared" si="76"/>
        <v>Elementary occupations</v>
      </c>
      <c r="B83" s="307">
        <f t="shared" si="79"/>
        <v>13.420825656725333</v>
      </c>
      <c r="C83" s="307">
        <f t="shared" si="77"/>
        <v>13.851214139783231</v>
      </c>
      <c r="D83" s="307">
        <f t="shared" si="78"/>
        <v>14.019940685792045</v>
      </c>
      <c r="E83" s="307"/>
      <c r="F83" s="307">
        <v>1.6424950400211764E-2</v>
      </c>
      <c r="G83" s="307">
        <v>2.31013286445831E-2</v>
      </c>
      <c r="H83" s="307">
        <v>4.0594471909086521E-2</v>
      </c>
      <c r="I83" s="307"/>
      <c r="J83" s="307">
        <v>0.29913066492756718</v>
      </c>
      <c r="K83" s="307">
        <v>0.43919130327472944</v>
      </c>
      <c r="L83" s="307">
        <v>0.8400191878511748</v>
      </c>
      <c r="M83" s="307"/>
      <c r="N83" s="307">
        <v>0.84777619344246957</v>
      </c>
      <c r="O83" s="307">
        <v>0.96964998193160579</v>
      </c>
      <c r="P83" s="307">
        <v>1.2475214188655854</v>
      </c>
      <c r="Q83" s="307"/>
      <c r="R83" s="307">
        <v>0.43247668664543587</v>
      </c>
      <c r="S83" s="307">
        <v>0.48627756820029239</v>
      </c>
      <c r="T83" s="307">
        <v>0.61220371065995927</v>
      </c>
      <c r="U83" s="307"/>
      <c r="V83" s="307">
        <v>0.24109741856262609</v>
      </c>
      <c r="W83" s="307">
        <v>0.25225807237118791</v>
      </c>
      <c r="X83" s="307">
        <v>0.33077167449527334</v>
      </c>
      <c r="Y83" s="307"/>
      <c r="Z83" s="307">
        <v>1.4459850375923027</v>
      </c>
      <c r="AA83" s="307">
        <v>1.4016057839797269</v>
      </c>
      <c r="AB83" s="307">
        <v>1.42077476393181</v>
      </c>
      <c r="AC83" s="307"/>
      <c r="AD83" s="307">
        <v>3.9392001080661112</v>
      </c>
      <c r="AE83" s="307">
        <v>4.7684717912246617</v>
      </c>
      <c r="AF83" s="307">
        <v>5.2049062311416421</v>
      </c>
      <c r="AG83" s="307"/>
      <c r="AH83" s="307">
        <v>4.2442912649223841</v>
      </c>
      <c r="AI83" s="307">
        <v>4.3043939511582616</v>
      </c>
      <c r="AJ83" s="307">
        <v>3.648903204553624</v>
      </c>
      <c r="AK83" s="307"/>
      <c r="AL83" s="307">
        <v>1.9544433321662229</v>
      </c>
      <c r="AM83" s="307">
        <v>1.206264358998183</v>
      </c>
      <c r="AN83" s="307">
        <v>0.67424602238388964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Stoke-on-Trent and Staffordshire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126.42999999999994</v>
      </c>
      <c r="C92" s="305">
        <f>SUM(C93:C101)</f>
        <v>131.31900000000002</v>
      </c>
      <c r="D92" s="305">
        <f>SUM(D93:D101)</f>
        <v>137.37399999999997</v>
      </c>
      <c r="E92" s="304"/>
      <c r="F92" s="305">
        <f>SUM(F93:F101)</f>
        <v>3.9661304151618348</v>
      </c>
      <c r="G92" s="305">
        <f>SUM(G93:G101)</f>
        <v>5.0390017263421978</v>
      </c>
      <c r="H92" s="305">
        <f>SUM(H93:H101)</f>
        <v>7.161797012947531</v>
      </c>
      <c r="I92" s="304"/>
      <c r="J92" s="305">
        <f>SUM(J93:J101)</f>
        <v>22.089657338431</v>
      </c>
      <c r="K92" s="305">
        <f>SUM(K93:K101)</f>
        <v>27.052021842726965</v>
      </c>
      <c r="L92" s="305">
        <f>SUM(L93:L101)</f>
        <v>36.771920747987693</v>
      </c>
      <c r="M92" s="304"/>
      <c r="N92" s="305">
        <f>SUM(N93:N101)</f>
        <v>30.969401296515386</v>
      </c>
      <c r="O92" s="305">
        <f>SUM(O93:O101)</f>
        <v>33.171968770691308</v>
      </c>
      <c r="P92" s="305">
        <f>SUM(P93:P101)</f>
        <v>36.926476305751365</v>
      </c>
      <c r="Q92" s="304"/>
      <c r="R92" s="305">
        <f>SUM(R93:R101)</f>
        <v>12.516023096128286</v>
      </c>
      <c r="S92" s="305">
        <f>SUM(S93:S101)</f>
        <v>10.647213596098004</v>
      </c>
      <c r="T92" s="305">
        <f>SUM(T93:T101)</f>
        <v>9.3216124123617234</v>
      </c>
      <c r="U92" s="304"/>
      <c r="V92" s="305">
        <f>SUM(V93:V101)</f>
        <v>5.5921256634232028</v>
      </c>
      <c r="W92" s="305">
        <f>SUM(W93:W101)</f>
        <v>5.5663616710400881</v>
      </c>
      <c r="X92" s="305">
        <f>SUM(X93:X101)</f>
        <v>6.0414906682146405</v>
      </c>
      <c r="Y92" s="304"/>
      <c r="Z92" s="305">
        <f>SUM(Z93:Z101)</f>
        <v>24.792788094572483</v>
      </c>
      <c r="AA92" s="305">
        <f>SUM(AA93:AA101)</f>
        <v>26.147433128897763</v>
      </c>
      <c r="AB92" s="305">
        <f>SUM(AB93:AB101)</f>
        <v>25.297825787178343</v>
      </c>
      <c r="AC92" s="304"/>
      <c r="AD92" s="305">
        <f>SUM(AD93:AD101)</f>
        <v>18.576328259526754</v>
      </c>
      <c r="AE92" s="305">
        <f>SUM(AE93:AE101)</f>
        <v>18.17540435890826</v>
      </c>
      <c r="AF92" s="305">
        <f>SUM(AF93:AF101)</f>
        <v>13.018740360484161</v>
      </c>
      <c r="AG92" s="304"/>
      <c r="AH92" s="305">
        <f>SUM(AH93:AH101)</f>
        <v>6.1566061286806919</v>
      </c>
      <c r="AI92" s="305">
        <f>SUM(AI93:AI101)</f>
        <v>4.4119361772220334</v>
      </c>
      <c r="AJ92" s="305">
        <f>SUM(AJ93:AJ101)</f>
        <v>2.0193438528016476</v>
      </c>
      <c r="AK92" s="304"/>
      <c r="AL92" s="305">
        <f>SUM(AL93:AL101)</f>
        <v>1.7709397075602902</v>
      </c>
      <c r="AM92" s="305">
        <f>SUM(AM93:AM101)</f>
        <v>1.1076587280734087</v>
      </c>
      <c r="AN92" s="305">
        <f>SUM(AN93:AN101)</f>
        <v>0.81479285227288034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5.4791915108572091</v>
      </c>
      <c r="C93" s="305">
        <f t="shared" ref="C93:D93" si="81">SUM(G93,K93,O93,S93,W93,AA93,AE93,AI93,AM93)</f>
        <v>5.2645005842314756</v>
      </c>
      <c r="D93" s="305">
        <f t="shared" si="81"/>
        <v>5.8092062983527493</v>
      </c>
      <c r="E93" s="304"/>
      <c r="F93" s="304">
        <v>0.11361915306479818</v>
      </c>
      <c r="G93" s="304">
        <v>0.14591510179192937</v>
      </c>
      <c r="H93" s="304">
        <v>0.23910105531960532</v>
      </c>
      <c r="I93" s="304"/>
      <c r="J93" s="304">
        <v>1.0814545848260746</v>
      </c>
      <c r="K93" s="304">
        <v>1.1928191764305958</v>
      </c>
      <c r="L93" s="304">
        <v>1.5722633547692915</v>
      </c>
      <c r="M93" s="304"/>
      <c r="N93" s="304">
        <v>1.6373133635415456</v>
      </c>
      <c r="O93" s="304">
        <v>1.5730092908351385</v>
      </c>
      <c r="P93" s="304">
        <v>1.7401800277930615</v>
      </c>
      <c r="Q93" s="304"/>
      <c r="R93" s="304">
        <v>0.95267823545306263</v>
      </c>
      <c r="S93" s="304">
        <v>0.87146441730412516</v>
      </c>
      <c r="T93" s="304">
        <v>0.9368745053738331</v>
      </c>
      <c r="U93" s="304"/>
      <c r="V93" s="304">
        <v>0.21153183816829349</v>
      </c>
      <c r="W93" s="304">
        <v>0.17155741785454137</v>
      </c>
      <c r="X93" s="304">
        <v>0.1610544570551079</v>
      </c>
      <c r="Y93" s="304"/>
      <c r="Z93" s="304">
        <v>0.81092637073503393</v>
      </c>
      <c r="AA93" s="304">
        <v>0.72909399282404552</v>
      </c>
      <c r="AB93" s="304">
        <v>0.6729768439630387</v>
      </c>
      <c r="AC93" s="304"/>
      <c r="AD93" s="304">
        <v>0.39907705410457134</v>
      </c>
      <c r="AE93" s="304">
        <v>0.36643317714319718</v>
      </c>
      <c r="AF93" s="304">
        <v>0.31291089288337182</v>
      </c>
      <c r="AG93" s="304"/>
      <c r="AH93" s="304">
        <v>0.14106972070847504</v>
      </c>
      <c r="AI93" s="304">
        <v>0.10673960467587958</v>
      </c>
      <c r="AJ93" s="304">
        <v>7.0667031554380783E-2</v>
      </c>
      <c r="AK93" s="304"/>
      <c r="AL93" s="304">
        <v>0.13152119025535522</v>
      </c>
      <c r="AM93" s="304">
        <v>0.1074684053720235</v>
      </c>
      <c r="AN93" s="304">
        <v>0.10317812964105923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46.687829066216146</v>
      </c>
      <c r="C94" s="305">
        <f t="shared" ref="C94:C101" si="83">SUM(G94,K94,O94,S94,W94,AA94,AE94,AI94,AM94)</f>
        <v>47.62715939206349</v>
      </c>
      <c r="D94" s="305">
        <f t="shared" ref="D94:D101" si="84">SUM(H94,L94,P94,T94,X94,AB94,AF94,AJ94,AN94)</f>
        <v>52.209108180272985</v>
      </c>
      <c r="E94" s="305"/>
      <c r="F94" s="304">
        <v>3.5559063025952846</v>
      </c>
      <c r="G94" s="304">
        <v>4.4643089985574127</v>
      </c>
      <c r="H94" s="304">
        <v>6.1982377321889954</v>
      </c>
      <c r="I94" s="304"/>
      <c r="J94" s="304">
        <v>16.00302992636442</v>
      </c>
      <c r="K94" s="304">
        <v>18.745227275429446</v>
      </c>
      <c r="L94" s="304">
        <v>24.093538031198417</v>
      </c>
      <c r="M94" s="304"/>
      <c r="N94" s="304">
        <v>16.14995433128589</v>
      </c>
      <c r="O94" s="304">
        <v>15.377238672114146</v>
      </c>
      <c r="P94" s="304">
        <v>15.109977929725442</v>
      </c>
      <c r="Q94" s="304"/>
      <c r="R94" s="304">
        <v>3.6779468877312076</v>
      </c>
      <c r="S94" s="304">
        <v>1.9541498319992061</v>
      </c>
      <c r="T94" s="304">
        <v>0.84354925458152807</v>
      </c>
      <c r="U94" s="304"/>
      <c r="V94" s="304">
        <v>0.99578564172783235</v>
      </c>
      <c r="W94" s="304">
        <v>0.98203722630252654</v>
      </c>
      <c r="X94" s="304">
        <v>1.0044247028404505</v>
      </c>
      <c r="Y94" s="304"/>
      <c r="Z94" s="304">
        <v>3.0140619485627527</v>
      </c>
      <c r="AA94" s="304">
        <v>3.0473332600858569</v>
      </c>
      <c r="AB94" s="304">
        <v>2.809196702980699</v>
      </c>
      <c r="AC94" s="304"/>
      <c r="AD94" s="304">
        <v>1.9345815774475963</v>
      </c>
      <c r="AE94" s="304">
        <v>1.924153686187567</v>
      </c>
      <c r="AF94" s="304">
        <v>1.4816019542595475</v>
      </c>
      <c r="AG94" s="304"/>
      <c r="AH94" s="304">
        <v>1.1207880801709775</v>
      </c>
      <c r="AI94" s="304">
        <v>0.94537703093651315</v>
      </c>
      <c r="AJ94" s="304">
        <v>0.50414629788636423</v>
      </c>
      <c r="AK94" s="304"/>
      <c r="AL94" s="304">
        <v>0.23577437033018395</v>
      </c>
      <c r="AM94" s="304">
        <v>0.1873334104508253</v>
      </c>
      <c r="AN94" s="304">
        <v>0.1644355746115462</v>
      </c>
    </row>
    <row r="95" spans="1:40" x14ac:dyDescent="0.2">
      <c r="A95" s="13" t="str">
        <f t="shared" si="80"/>
        <v>Associate professional occupations</v>
      </c>
      <c r="B95" s="305">
        <f t="shared" si="82"/>
        <v>18.949336448237752</v>
      </c>
      <c r="C95" s="305">
        <f t="shared" si="83"/>
        <v>23.670537881956186</v>
      </c>
      <c r="D95" s="305">
        <f t="shared" si="84"/>
        <v>26.813337320399061</v>
      </c>
      <c r="E95" s="305"/>
      <c r="F95" s="304">
        <v>0.15395206491520394</v>
      </c>
      <c r="G95" s="304">
        <v>0.23708178674210087</v>
      </c>
      <c r="H95" s="304">
        <v>0.44838599112357336</v>
      </c>
      <c r="I95" s="304"/>
      <c r="J95" s="304">
        <v>2.4160721091188098</v>
      </c>
      <c r="K95" s="304">
        <v>3.6934962666104969</v>
      </c>
      <c r="L95" s="304">
        <v>6.0618132343583246</v>
      </c>
      <c r="M95" s="304"/>
      <c r="N95" s="304">
        <v>5.7333102870744552</v>
      </c>
      <c r="O95" s="304">
        <v>7.7588275941548961</v>
      </c>
      <c r="P95" s="304">
        <v>9.7020906812158056</v>
      </c>
      <c r="Q95" s="304"/>
      <c r="R95" s="304">
        <v>2.522327836567781</v>
      </c>
      <c r="S95" s="304">
        <v>2.6106627955096706</v>
      </c>
      <c r="T95" s="304">
        <v>1.9503474503448046</v>
      </c>
      <c r="U95" s="304"/>
      <c r="V95" s="304">
        <v>0.98091996690135774</v>
      </c>
      <c r="W95" s="304">
        <v>1.0339471090833656</v>
      </c>
      <c r="X95" s="304">
        <v>1.1503200319628641</v>
      </c>
      <c r="Y95" s="304"/>
      <c r="Z95" s="304">
        <v>3.4283959712025078</v>
      </c>
      <c r="AA95" s="304">
        <v>4.3255075300242893</v>
      </c>
      <c r="AB95" s="304">
        <v>4.4284246410747254</v>
      </c>
      <c r="AC95" s="304"/>
      <c r="AD95" s="304">
        <v>2.4314196465363427</v>
      </c>
      <c r="AE95" s="304">
        <v>2.9141295337955988</v>
      </c>
      <c r="AF95" s="304">
        <v>2.3289578179185013</v>
      </c>
      <c r="AG95" s="304"/>
      <c r="AH95" s="304">
        <v>1.0751028163806939</v>
      </c>
      <c r="AI95" s="304">
        <v>0.94705017754334031</v>
      </c>
      <c r="AJ95" s="304">
        <v>0.56131014784440336</v>
      </c>
      <c r="AK95" s="304"/>
      <c r="AL95" s="304">
        <v>0.20783574954060111</v>
      </c>
      <c r="AM95" s="304">
        <v>0.14983508849242713</v>
      </c>
      <c r="AN95" s="304">
        <v>0.18168732455606232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13.507575559202163</v>
      </c>
      <c r="C96" s="305">
        <f t="shared" si="83"/>
        <v>13.006398320387254</v>
      </c>
      <c r="D96" s="305">
        <f t="shared" si="84"/>
        <v>9.6478996618377995</v>
      </c>
      <c r="E96" s="305"/>
      <c r="F96" s="304">
        <v>9.0369807223282764E-2</v>
      </c>
      <c r="G96" s="304">
        <v>0.1211133518399769</v>
      </c>
      <c r="H96" s="304">
        <v>0.17515610341581511</v>
      </c>
      <c r="I96" s="304"/>
      <c r="J96" s="304">
        <v>1.0119465549691058</v>
      </c>
      <c r="K96" s="304">
        <v>1.2332540201942588</v>
      </c>
      <c r="L96" s="304">
        <v>1.1384538201884611</v>
      </c>
      <c r="M96" s="304"/>
      <c r="N96" s="304">
        <v>2.5781696233447562</v>
      </c>
      <c r="O96" s="304">
        <v>2.8531601648631248</v>
      </c>
      <c r="P96" s="304">
        <v>3.1309897393640909</v>
      </c>
      <c r="Q96" s="304"/>
      <c r="R96" s="304">
        <v>1.5081613180643763</v>
      </c>
      <c r="S96" s="304">
        <v>1.6320122690420567</v>
      </c>
      <c r="T96" s="304">
        <v>1.7777958708632515</v>
      </c>
      <c r="U96" s="304"/>
      <c r="V96" s="304">
        <v>0.9584050750451879</v>
      </c>
      <c r="W96" s="304">
        <v>0.95478222768588994</v>
      </c>
      <c r="X96" s="304">
        <v>0.95240164761622248</v>
      </c>
      <c r="Y96" s="304"/>
      <c r="Z96" s="304">
        <v>2.925050837805018</v>
      </c>
      <c r="AA96" s="304">
        <v>2.9423122838157738</v>
      </c>
      <c r="AB96" s="304">
        <v>1.7154267669426411</v>
      </c>
      <c r="AC96" s="304"/>
      <c r="AD96" s="304">
        <v>2.7017990692600469</v>
      </c>
      <c r="AE96" s="304">
        <v>2.1969335679323838</v>
      </c>
      <c r="AF96" s="304">
        <v>0.64430855519249031</v>
      </c>
      <c r="AG96" s="304"/>
      <c r="AH96" s="304">
        <v>1.4523546485601482</v>
      </c>
      <c r="AI96" s="304">
        <v>0.92896210227879394</v>
      </c>
      <c r="AJ96" s="304">
        <v>9.3737428705584117E-2</v>
      </c>
      <c r="AK96" s="304"/>
      <c r="AL96" s="304">
        <v>0.28131862493024223</v>
      </c>
      <c r="AM96" s="304">
        <v>0.1438683327349938</v>
      </c>
      <c r="AN96" s="304">
        <v>1.9629729549243507E-2</v>
      </c>
    </row>
    <row r="97" spans="1:40" x14ac:dyDescent="0.2">
      <c r="A97" s="13" t="str">
        <f t="shared" si="80"/>
        <v>Skilled trades occupations</v>
      </c>
      <c r="B97" s="305">
        <f t="shared" si="82"/>
        <v>1.5746141921706154</v>
      </c>
      <c r="C97" s="305">
        <f t="shared" si="83"/>
        <v>1.5023622773402046</v>
      </c>
      <c r="D97" s="305">
        <f t="shared" si="84"/>
        <v>1.2894429088075292</v>
      </c>
      <c r="E97" s="304"/>
      <c r="F97" s="304">
        <v>1.3101674291973493E-2</v>
      </c>
      <c r="G97" s="304">
        <v>1.6088043017109994E-2</v>
      </c>
      <c r="H97" s="304">
        <v>1.5697266648857729E-2</v>
      </c>
      <c r="I97" s="304"/>
      <c r="J97" s="304">
        <v>3.7297390621525726E-2</v>
      </c>
      <c r="K97" s="304">
        <v>5.0767168961741847E-2</v>
      </c>
      <c r="L97" s="304">
        <v>6.2773909871600198E-2</v>
      </c>
      <c r="M97" s="304"/>
      <c r="N97" s="304">
        <v>0.17071657625991804</v>
      </c>
      <c r="O97" s="304">
        <v>0.21792772729330287</v>
      </c>
      <c r="P97" s="304">
        <v>0.27953734194474716</v>
      </c>
      <c r="Q97" s="304"/>
      <c r="R97" s="304">
        <v>7.0650036003014866E-2</v>
      </c>
      <c r="S97" s="304">
        <v>7.2241594666563866E-2</v>
      </c>
      <c r="T97" s="304">
        <v>7.7658700137605591E-2</v>
      </c>
      <c r="U97" s="304"/>
      <c r="V97" s="304">
        <v>5.503298472162696E-2</v>
      </c>
      <c r="W97" s="304">
        <v>5.4071662660215111E-2</v>
      </c>
      <c r="X97" s="304">
        <v>5.9502636153302757E-2</v>
      </c>
      <c r="Y97" s="304"/>
      <c r="Z97" s="304">
        <v>0.36014518401952983</v>
      </c>
      <c r="AA97" s="304">
        <v>0.32254402561615003</v>
      </c>
      <c r="AB97" s="304">
        <v>0.26792794799209979</v>
      </c>
      <c r="AC97" s="304"/>
      <c r="AD97" s="304">
        <v>0.4858342826550594</v>
      </c>
      <c r="AE97" s="304">
        <v>0.45193362206753634</v>
      </c>
      <c r="AF97" s="304">
        <v>0.27060857975172214</v>
      </c>
      <c r="AG97" s="304"/>
      <c r="AH97" s="304">
        <v>0.29083747924667808</v>
      </c>
      <c r="AI97" s="304">
        <v>0.25609697977438006</v>
      </c>
      <c r="AJ97" s="304">
        <v>0.22303413071418204</v>
      </c>
      <c r="AK97" s="304"/>
      <c r="AL97" s="304">
        <v>9.0998584351288936E-2</v>
      </c>
      <c r="AM97" s="304">
        <v>6.0691453283204383E-2</v>
      </c>
      <c r="AN97" s="304">
        <v>3.2702395593411746E-2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33.973726142995872</v>
      </c>
      <c r="C98" s="305">
        <f t="shared" si="83"/>
        <v>34.87801697587831</v>
      </c>
      <c r="D98" s="305">
        <f t="shared" si="84"/>
        <v>37.11919854394025</v>
      </c>
      <c r="E98" s="304"/>
      <c r="F98" s="304">
        <v>2.0668641361300075E-2</v>
      </c>
      <c r="G98" s="304">
        <v>2.8241020403698854E-2</v>
      </c>
      <c r="H98" s="304">
        <v>4.9101853505286744E-2</v>
      </c>
      <c r="I98" s="304"/>
      <c r="J98" s="304">
        <v>1.3090037425469034</v>
      </c>
      <c r="K98" s="304">
        <v>1.8510640368111191</v>
      </c>
      <c r="L98" s="304">
        <v>3.4852189548729156</v>
      </c>
      <c r="M98" s="304"/>
      <c r="N98" s="304">
        <v>4.1037143872869581</v>
      </c>
      <c r="O98" s="304">
        <v>4.7055132583864969</v>
      </c>
      <c r="P98" s="304">
        <v>6.1085177568611808</v>
      </c>
      <c r="Q98" s="304"/>
      <c r="R98" s="304">
        <v>3.4184287460232881</v>
      </c>
      <c r="S98" s="304">
        <v>3.1446292043391799</v>
      </c>
      <c r="T98" s="304">
        <v>3.3387786127321144</v>
      </c>
      <c r="U98" s="304"/>
      <c r="V98" s="304">
        <v>2.0646693333320538</v>
      </c>
      <c r="W98" s="304">
        <v>2.0059472352279162</v>
      </c>
      <c r="X98" s="304">
        <v>2.281624127242424</v>
      </c>
      <c r="Y98" s="304"/>
      <c r="Z98" s="304">
        <v>12.941170796368274</v>
      </c>
      <c r="AA98" s="304">
        <v>13.569642438262314</v>
      </c>
      <c r="AB98" s="304">
        <v>14.371057841396382</v>
      </c>
      <c r="AC98" s="304"/>
      <c r="AD98" s="304">
        <v>8.9434927503850812</v>
      </c>
      <c r="AE98" s="304">
        <v>8.9184682678338767</v>
      </c>
      <c r="AF98" s="304">
        <v>7.1238625830735218</v>
      </c>
      <c r="AG98" s="304"/>
      <c r="AH98" s="304">
        <v>0.94646176353668032</v>
      </c>
      <c r="AI98" s="304">
        <v>0.51232289028562705</v>
      </c>
      <c r="AJ98" s="304">
        <v>0.29064961228572705</v>
      </c>
      <c r="AK98" s="304"/>
      <c r="AL98" s="304">
        <v>0.22611598215532763</v>
      </c>
      <c r="AM98" s="304">
        <v>0.14218862432808294</v>
      </c>
      <c r="AN98" s="304">
        <v>7.0387201970697602E-2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1.5324600840487852</v>
      </c>
      <c r="C99" s="305">
        <f t="shared" si="83"/>
        <v>1.6528531343606212</v>
      </c>
      <c r="D99" s="305">
        <f>SUM(H99,L99,P99,T99,X99,AB99,AF99,AJ99,AN99)</f>
        <v>1.6633838513187884</v>
      </c>
      <c r="E99" s="304"/>
      <c r="F99" s="304">
        <v>8.0500328223341404E-3</v>
      </c>
      <c r="G99" s="304">
        <v>1.1537225303944793E-2</v>
      </c>
      <c r="H99" s="304">
        <v>1.6439350121893157E-2</v>
      </c>
      <c r="I99" s="304"/>
      <c r="J99" s="304">
        <v>0.15760515142282869</v>
      </c>
      <c r="K99" s="304">
        <v>0.20154739035997998</v>
      </c>
      <c r="L99" s="304">
        <v>0.25182861367630371</v>
      </c>
      <c r="M99" s="304"/>
      <c r="N99" s="304">
        <v>0.35476380910391242</v>
      </c>
      <c r="O99" s="304">
        <v>0.39655850033213597</v>
      </c>
      <c r="P99" s="304">
        <v>0.4523062566117601</v>
      </c>
      <c r="Q99" s="304"/>
      <c r="R99" s="304">
        <v>0.19587494495161992</v>
      </c>
      <c r="S99" s="304">
        <v>0.17848563547397561</v>
      </c>
      <c r="T99" s="304">
        <v>0.18166402044986085</v>
      </c>
      <c r="U99" s="304"/>
      <c r="V99" s="304">
        <v>0.12066939694929495</v>
      </c>
      <c r="W99" s="304">
        <v>0.1357689877233465</v>
      </c>
      <c r="X99" s="304">
        <v>0.1540482844270504</v>
      </c>
      <c r="Y99" s="304"/>
      <c r="Z99" s="304">
        <v>0.31057564659632403</v>
      </c>
      <c r="AA99" s="304">
        <v>0.33836955755774106</v>
      </c>
      <c r="AB99" s="304">
        <v>0.33060018969767568</v>
      </c>
      <c r="AC99" s="304"/>
      <c r="AD99" s="304">
        <v>0.25450872812532466</v>
      </c>
      <c r="AE99" s="304">
        <v>0.2683053548556642</v>
      </c>
      <c r="AF99" s="304">
        <v>0.18320293114012076</v>
      </c>
      <c r="AG99" s="304"/>
      <c r="AH99" s="304">
        <v>7.9632327645395337E-2</v>
      </c>
      <c r="AI99" s="304">
        <v>7.4223458908121084E-2</v>
      </c>
      <c r="AJ99" s="304">
        <v>4.1285645010730392E-2</v>
      </c>
      <c r="AK99" s="304"/>
      <c r="AL99" s="304">
        <v>5.0780046431750825E-2</v>
      </c>
      <c r="AM99" s="304">
        <v>4.8057023845711991E-2</v>
      </c>
      <c r="AN99" s="304">
        <v>5.200856018339322E-2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1.2925629936418723</v>
      </c>
      <c r="C100" s="305">
        <f t="shared" si="83"/>
        <v>1.3643043439610019</v>
      </c>
      <c r="D100" s="305">
        <f t="shared" si="84"/>
        <v>1.2888449930296904</v>
      </c>
      <c r="E100" s="304"/>
      <c r="F100" s="304">
        <v>8.7739293844126213E-3</v>
      </c>
      <c r="G100" s="304">
        <v>1.2787983157985818E-2</v>
      </c>
      <c r="H100" s="304">
        <v>1.7742687864628778E-2</v>
      </c>
      <c r="I100" s="304"/>
      <c r="J100" s="304">
        <v>2.8456773946146867E-2</v>
      </c>
      <c r="K100" s="304">
        <v>4.7971302754157764E-2</v>
      </c>
      <c r="L100" s="304">
        <v>8.2005271303681099E-2</v>
      </c>
      <c r="M100" s="304"/>
      <c r="N100" s="304">
        <v>8.4720746621737841E-2</v>
      </c>
      <c r="O100" s="304">
        <v>0.11574053706446395</v>
      </c>
      <c r="P100" s="304">
        <v>0.16149726278025694</v>
      </c>
      <c r="Q100" s="304"/>
      <c r="R100" s="304">
        <v>3.737334444792606E-2</v>
      </c>
      <c r="S100" s="304">
        <v>4.8796111581138141E-2</v>
      </c>
      <c r="T100" s="304">
        <v>5.8374578382095019E-2</v>
      </c>
      <c r="U100" s="304"/>
      <c r="V100" s="304">
        <v>0.10619984149672092</v>
      </c>
      <c r="W100" s="304">
        <v>0.1207107675462257</v>
      </c>
      <c r="X100" s="304">
        <v>0.14391217072964721</v>
      </c>
      <c r="Y100" s="304"/>
      <c r="Z100" s="304">
        <v>0.36209115094650007</v>
      </c>
      <c r="AA100" s="304">
        <v>0.40896673954102275</v>
      </c>
      <c r="AB100" s="304">
        <v>0.42683468949721942</v>
      </c>
      <c r="AC100" s="304"/>
      <c r="AD100" s="304">
        <v>0.2753534614940617</v>
      </c>
      <c r="AE100" s="304">
        <v>0.29376346097894779</v>
      </c>
      <c r="AF100" s="304">
        <v>0.20337041857541527</v>
      </c>
      <c r="AG100" s="304"/>
      <c r="AH100" s="304">
        <v>0.27401567013359385</v>
      </c>
      <c r="AI100" s="304">
        <v>0.23928308668462409</v>
      </c>
      <c r="AJ100" s="304">
        <v>0.13619204918811992</v>
      </c>
      <c r="AK100" s="304"/>
      <c r="AL100" s="304">
        <v>0.1155780751707722</v>
      </c>
      <c r="AM100" s="304">
        <v>7.6284354652435896E-2</v>
      </c>
      <c r="AN100" s="304">
        <v>5.8915864708626774E-2</v>
      </c>
    </row>
    <row r="101" spans="1:40" x14ac:dyDescent="0.2">
      <c r="A101" s="39" t="str">
        <f t="shared" si="80"/>
        <v>Elementary occupations</v>
      </c>
      <c r="B101" s="307">
        <f t="shared" si="82"/>
        <v>3.4327040026295261</v>
      </c>
      <c r="C101" s="307">
        <f t="shared" si="83"/>
        <v>2.3528670898214776</v>
      </c>
      <c r="D101" s="307">
        <f t="shared" si="84"/>
        <v>1.5335782420411133</v>
      </c>
      <c r="E101" s="307"/>
      <c r="F101" s="307">
        <v>1.6888095032452307E-3</v>
      </c>
      <c r="G101" s="307">
        <v>1.9282155280391749E-3</v>
      </c>
      <c r="H101" s="307">
        <v>1.9349727588746379E-3</v>
      </c>
      <c r="I101" s="307"/>
      <c r="J101" s="307">
        <v>4.479110461518522E-2</v>
      </c>
      <c r="K101" s="307">
        <v>3.587520517516686E-2</v>
      </c>
      <c r="L101" s="307">
        <v>2.4025557748702055E-2</v>
      </c>
      <c r="M101" s="307"/>
      <c r="N101" s="307">
        <v>0.15673817199621737</v>
      </c>
      <c r="O101" s="307">
        <v>0.17399302564760322</v>
      </c>
      <c r="P101" s="307">
        <v>0.24137930945501113</v>
      </c>
      <c r="Q101" s="307"/>
      <c r="R101" s="307">
        <v>0.13258174688601018</v>
      </c>
      <c r="S101" s="307">
        <v>0.13477173618208677</v>
      </c>
      <c r="T101" s="307">
        <v>0.15656941949663206</v>
      </c>
      <c r="U101" s="307"/>
      <c r="V101" s="307">
        <v>9.8911585080835029E-2</v>
      </c>
      <c r="W101" s="307">
        <v>0.10753903695606147</v>
      </c>
      <c r="X101" s="307">
        <v>0.13420261018757051</v>
      </c>
      <c r="Y101" s="307"/>
      <c r="Z101" s="307">
        <v>0.64037018833654324</v>
      </c>
      <c r="AA101" s="307">
        <v>0.46366330117057269</v>
      </c>
      <c r="AB101" s="307">
        <v>0.27538016363385792</v>
      </c>
      <c r="AC101" s="307"/>
      <c r="AD101" s="307">
        <v>1.1502616895186726</v>
      </c>
      <c r="AE101" s="307">
        <v>0.8412836881134903</v>
      </c>
      <c r="AF101" s="307">
        <v>0.46991662768946951</v>
      </c>
      <c r="AG101" s="307"/>
      <c r="AH101" s="307">
        <v>0.77634362229804943</v>
      </c>
      <c r="AI101" s="307">
        <v>0.40188084613475322</v>
      </c>
      <c r="AJ101" s="307">
        <v>9.8321509612155605E-2</v>
      </c>
      <c r="AK101" s="307"/>
      <c r="AL101" s="307">
        <v>0.43101708439476816</v>
      </c>
      <c r="AM101" s="307">
        <v>0.19193203491370378</v>
      </c>
      <c r="AN101" s="307">
        <v>0.13184807145883981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Stoke-on-Trent and Staffordshire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Stoke-on-Trent and Staffordshire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Stoke-on-Trent and Staffordshire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Stoke-on-Trent and Staffordshire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Stoke-on-Trent and Staffordshire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Stoke-on-Trent and Staffordshire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Stoke-on-Trent and Staffordshire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Stoke-on-Trent and Staffordshire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Stoke-on-Trent and Staffordshire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0.33186388915704806</v>
      </c>
      <c r="C8" s="69">
        <v>0.46717701146295243</v>
      </c>
      <c r="D8" s="69">
        <v>0.43511553046273627</v>
      </c>
      <c r="E8" s="69">
        <v>0.51217722638818863</v>
      </c>
      <c r="F8" s="69">
        <v>0.79891680796535169</v>
      </c>
      <c r="G8" s="10"/>
      <c r="H8" s="69">
        <f>F8-D8</f>
        <v>0.36380127750261543</v>
      </c>
      <c r="I8" s="69">
        <f>'RD T1'!E36</f>
        <v>0.30341516779903466</v>
      </c>
      <c r="J8" s="69">
        <f>SUM(H8:I8)</f>
        <v>0.66721644530165003</v>
      </c>
      <c r="L8" t="str">
        <f>A8</f>
        <v>11 Corporate managers and directors</v>
      </c>
      <c r="M8" s="69">
        <v>2.7440613031165539</v>
      </c>
      <c r="N8" s="69">
        <v>4.2264942528109986</v>
      </c>
      <c r="O8" s="69">
        <v>4.0899205064939403</v>
      </c>
      <c r="P8" s="69">
        <v>4.661664492124987</v>
      </c>
      <c r="Q8" s="69">
        <v>7.0271451709736947</v>
      </c>
      <c r="R8" s="10"/>
      <c r="S8" s="69">
        <f>Q8-O8</f>
        <v>2.9372246644797544</v>
      </c>
      <c r="T8" s="69">
        <f>'RD T1'!E65</f>
        <v>2.7451246406029779</v>
      </c>
      <c r="U8" s="69">
        <f>SUM(S8:T8)</f>
        <v>5.6823493050827327</v>
      </c>
      <c r="W8" t="str">
        <f>A8</f>
        <v>11 Corporate managers and directors</v>
      </c>
      <c r="X8" s="69">
        <v>8.2421750213772711</v>
      </c>
      <c r="Y8" s="69">
        <v>9.0601283104662969</v>
      </c>
      <c r="Z8" s="69">
        <v>9.7540197718423833</v>
      </c>
      <c r="AA8" s="69">
        <v>9.1706598662282612</v>
      </c>
      <c r="AB8" s="69">
        <v>10.524821037548953</v>
      </c>
      <c r="AC8" s="69"/>
      <c r="AD8" s="69">
        <f>AB8-Z8</f>
        <v>0.77080126570657015</v>
      </c>
      <c r="AE8" s="69">
        <f>'RD T1'!E94</f>
        <v>5.6139294151713726</v>
      </c>
      <c r="AF8" s="69">
        <f>SUM(AD8:AE8)</f>
        <v>6.3847306808779427</v>
      </c>
      <c r="AH8" t="str">
        <f>L8</f>
        <v>11 Corporate managers and directors</v>
      </c>
      <c r="AI8" s="69">
        <v>1.652083362823745</v>
      </c>
      <c r="AJ8" s="69">
        <v>1.753226731872481</v>
      </c>
      <c r="AK8" s="69">
        <v>1.9551648077768797</v>
      </c>
      <c r="AL8" s="69">
        <v>1.7396282333764808</v>
      </c>
      <c r="AM8" s="69">
        <v>1.8997754367313637</v>
      </c>
      <c r="AN8" s="69"/>
      <c r="AO8" s="69">
        <f>AM8-AK8</f>
        <v>-5.5389371045516E-2</v>
      </c>
      <c r="AP8" s="69">
        <f>'RD T1'!E123</f>
        <v>0.97407057490321347</v>
      </c>
      <c r="AQ8" s="69">
        <f>SUM(AO8:AP8)</f>
        <v>0.91868120385769747</v>
      </c>
      <c r="AS8" t="str">
        <f>W8</f>
        <v>11 Corporate managers and directors</v>
      </c>
      <c r="AT8" s="69">
        <v>2.4990248865305644</v>
      </c>
      <c r="AU8" s="69">
        <v>2.6091839456249448</v>
      </c>
      <c r="AV8" s="69">
        <v>2.7741397402819366</v>
      </c>
      <c r="AW8" s="69">
        <v>2.3986322428920674</v>
      </c>
      <c r="AX8" s="69">
        <v>2.564219319739899</v>
      </c>
      <c r="AY8" s="69"/>
      <c r="AZ8" s="69">
        <f>AX8-AV8</f>
        <v>-0.20992042054203752</v>
      </c>
      <c r="BA8" s="69">
        <f>'RD T1'!E152</f>
        <v>1.3363941244737323</v>
      </c>
      <c r="BB8" s="69">
        <f>SUM(AZ8:BA8)</f>
        <v>1.1264737039316948</v>
      </c>
      <c r="BD8" t="str">
        <f>AH8</f>
        <v>11 Corporate managers and directors</v>
      </c>
      <c r="BE8" s="69">
        <v>5.3916325841714352</v>
      </c>
      <c r="BF8" s="69">
        <v>6.7981814185217342</v>
      </c>
      <c r="BG8" s="69">
        <v>6.9579656013637257</v>
      </c>
      <c r="BH8" s="69">
        <v>6.2580553440656264</v>
      </c>
      <c r="BI8" s="69">
        <v>6.7637969283642478</v>
      </c>
      <c r="BJ8" s="69"/>
      <c r="BK8" s="69">
        <f>BI8-BG8</f>
        <v>-0.19416867299947782</v>
      </c>
      <c r="BL8" s="69">
        <f>'RD T1'!E181</f>
        <v>2.8908510005666015</v>
      </c>
      <c r="BM8" s="69">
        <f>SUM(BK8:BL8)</f>
        <v>2.6966823275671237</v>
      </c>
      <c r="BO8" t="str">
        <f>AS8</f>
        <v>11 Corporate managers and directors</v>
      </c>
      <c r="BP8" s="69">
        <v>4.9960740176060785</v>
      </c>
      <c r="BQ8" s="69">
        <v>5.8211478272982786</v>
      </c>
      <c r="BR8" s="69">
        <v>5.4643985850785288</v>
      </c>
      <c r="BS8" s="69">
        <v>4.8663027513288757</v>
      </c>
      <c r="BT8" s="69">
        <v>4.3333913721487578</v>
      </c>
      <c r="BU8" s="69"/>
      <c r="BV8" s="69">
        <f>BT8-BR8</f>
        <v>-1.131007212929771</v>
      </c>
      <c r="BW8" s="69">
        <f>'RD T1'!E210</f>
        <v>2.2975914108066595</v>
      </c>
      <c r="BX8" s="69">
        <f>SUM(BV8:BW8)</f>
        <v>1.1665841978768885</v>
      </c>
      <c r="BZ8" t="str">
        <f>BD8</f>
        <v>11 Corporate managers and directors</v>
      </c>
      <c r="CA8" s="69">
        <v>3.5887213227609767</v>
      </c>
      <c r="CB8" s="69">
        <v>3.8605620846195037</v>
      </c>
      <c r="CC8" s="69">
        <v>4.0228933836036642</v>
      </c>
      <c r="CD8" s="69">
        <v>3.098941214148196</v>
      </c>
      <c r="CE8" s="69">
        <v>2.2335572577424205</v>
      </c>
      <c r="CF8" s="69"/>
      <c r="CG8" s="69">
        <f>CE8-CC8</f>
        <v>-1.7893361258612437</v>
      </c>
      <c r="CH8" s="69">
        <f>'RD T1'!E239</f>
        <v>1.3047037354587661</v>
      </c>
      <c r="CI8" s="69">
        <f>SUM(CG8:CH8)</f>
        <v>-0.48463239040247763</v>
      </c>
      <c r="CK8" t="str">
        <f>BO8</f>
        <v>11 Corporate managers and directors</v>
      </c>
      <c r="CL8" s="69">
        <v>1.0603515949818114</v>
      </c>
      <c r="CM8" s="69">
        <v>1.1624779336244293</v>
      </c>
      <c r="CN8" s="69">
        <v>1.2667056934614864</v>
      </c>
      <c r="CO8" s="69">
        <v>0.80223366468943302</v>
      </c>
      <c r="CP8" s="69">
        <v>0.6587217491523738</v>
      </c>
      <c r="CQ8" s="69"/>
      <c r="CR8" s="69">
        <f>CP8-CN8</f>
        <v>-0.60798394430911262</v>
      </c>
      <c r="CS8" s="69">
        <f>'RD T1'!E268</f>
        <v>0.28127603934563328</v>
      </c>
      <c r="CT8" s="69">
        <f>SUM(CR8:CS8)</f>
        <v>-0.32670790496347935</v>
      </c>
    </row>
    <row r="9" spans="1:98" x14ac:dyDescent="0.2">
      <c r="A9" s="10" t="str">
        <f>name!D5</f>
        <v>12 Other managers and proprietors</v>
      </c>
      <c r="B9" s="69">
        <v>0.11627019745251702</v>
      </c>
      <c r="C9" s="69">
        <v>0.15980612910251943</v>
      </c>
      <c r="D9" s="69">
        <v>0.14298167464258518</v>
      </c>
      <c r="E9" s="69">
        <v>0.19530393313241778</v>
      </c>
      <c r="F9" s="69">
        <v>0.33708912448410533</v>
      </c>
      <c r="H9" s="69">
        <f t="shared" ref="H9:H32" si="26">F9-D9</f>
        <v>0.19410744984152015</v>
      </c>
      <c r="I9" s="69">
        <f>'RD T1'!E37</f>
        <v>0.14045984782905385</v>
      </c>
      <c r="J9" s="69">
        <f t="shared" ref="J9:J32" si="27">SUM(H9:I9)</f>
        <v>0.33456729767057403</v>
      </c>
      <c r="L9" t="str">
        <f t="shared" ref="L9:L32" si="28">A9</f>
        <v>12 Other managers and proprietors</v>
      </c>
      <c r="M9" s="69">
        <v>1.019827200840961</v>
      </c>
      <c r="N9" s="69">
        <v>1.3990648685663485</v>
      </c>
      <c r="O9" s="69">
        <v>1.4239995790768711</v>
      </c>
      <c r="P9" s="69">
        <v>1.8532239433607209</v>
      </c>
      <c r="Q9" s="69">
        <v>3.1576263641427471</v>
      </c>
      <c r="S9" s="69">
        <f t="shared" ref="S9:S35" si="29">Q9-O9</f>
        <v>1.733626785065876</v>
      </c>
      <c r="T9" s="69">
        <f>'RD T1'!E66</f>
        <v>1.2872085362957597</v>
      </c>
      <c r="U9" s="69">
        <f t="shared" ref="U9:U32" si="30">SUM(S9:T9)</f>
        <v>3.0208353213616359</v>
      </c>
      <c r="W9" t="str">
        <f t="shared" ref="W9:W32" si="31">A9</f>
        <v>12 Other managers and proprietors</v>
      </c>
      <c r="X9" s="69">
        <v>2.8310035740526867</v>
      </c>
      <c r="Y9" s="69">
        <v>2.7943957227832099</v>
      </c>
      <c r="Z9" s="69">
        <v>3.1761908144477631</v>
      </c>
      <c r="AA9" s="69">
        <v>3.459508374674479</v>
      </c>
      <c r="AB9" s="69">
        <v>4.3489317932658871</v>
      </c>
      <c r="AC9" s="69"/>
      <c r="AD9" s="69">
        <f t="shared" ref="AD9:AD32" si="32">AB9-Z9</f>
        <v>1.172740978818124</v>
      </c>
      <c r="AE9" s="69">
        <f>'RD T1'!E95</f>
        <v>2.4600264392878746</v>
      </c>
      <c r="AF9" s="69">
        <f t="shared" ref="AF9:AF32" si="33">SUM(AD9:AE9)</f>
        <v>3.6327674181059986</v>
      </c>
      <c r="AH9" t="str">
        <f t="shared" ref="AH9:AH32" si="34">L9</f>
        <v>12 Other managers and proprietors</v>
      </c>
      <c r="AI9" s="69">
        <v>0.82369716486172218</v>
      </c>
      <c r="AJ9" s="69">
        <v>0.78823809280981449</v>
      </c>
      <c r="AK9" s="69">
        <v>0.93961746710618266</v>
      </c>
      <c r="AL9" s="69">
        <v>0.93449704050613447</v>
      </c>
      <c r="AM9" s="69">
        <v>1.1755759492581535</v>
      </c>
      <c r="AN9" s="69"/>
      <c r="AO9" s="69">
        <f t="shared" ref="AO9:AO32" si="35">AM9-AK9</f>
        <v>0.23595848215197079</v>
      </c>
      <c r="AP9" s="69">
        <f>'RD T1'!E124</f>
        <v>0.65836662110727229</v>
      </c>
      <c r="AQ9" s="69">
        <f t="shared" ref="AQ9:AQ32" si="36">SUM(AO9:AP9)</f>
        <v>0.89432510325924308</v>
      </c>
      <c r="AS9" t="str">
        <f t="shared" ref="AS9:AS32" si="37">W9</f>
        <v>12 Other managers and proprietors</v>
      </c>
      <c r="AT9" s="69">
        <v>0.94476128752362798</v>
      </c>
      <c r="AU9" s="69">
        <v>0.90528720565997745</v>
      </c>
      <c r="AV9" s="69">
        <v>1.0267008151516097</v>
      </c>
      <c r="AW9" s="69">
        <v>1.0966258804912743</v>
      </c>
      <c r="AX9" s="69">
        <v>1.306119543779507</v>
      </c>
      <c r="AY9" s="69"/>
      <c r="AZ9" s="69">
        <f t="shared" ref="AZ9:AZ32" si="38">AX9-AV9</f>
        <v>0.27941872862789729</v>
      </c>
      <c r="BA9" s="69">
        <f>'RD T1'!E153</f>
        <v>0.70524249300593755</v>
      </c>
      <c r="BB9" s="69">
        <f t="shared" ref="BB9:BB32" si="39">SUM(AZ9:BA9)</f>
        <v>0.98466122163383485</v>
      </c>
      <c r="BD9" t="str">
        <f t="shared" ref="BD9:BD32" si="40">AH9</f>
        <v>12 Other managers and proprietors</v>
      </c>
      <c r="BE9" s="69">
        <v>2.4791690205526313</v>
      </c>
      <c r="BF9" s="69">
        <v>2.5697665808223626</v>
      </c>
      <c r="BG9" s="69">
        <v>2.5393437985370162</v>
      </c>
      <c r="BH9" s="69">
        <v>2.5792525903519059</v>
      </c>
      <c r="BI9" s="69">
        <v>2.7614540076686547</v>
      </c>
      <c r="BJ9" s="69"/>
      <c r="BK9" s="69">
        <f t="shared" ref="BK9:BK32" si="41">BI9-BG9</f>
        <v>0.22211020913163848</v>
      </c>
      <c r="BL9" s="69">
        <f>'RD T1'!E182</f>
        <v>1.2162055889096222</v>
      </c>
      <c r="BM9" s="69">
        <f t="shared" ref="BM9:BM32" si="42">SUM(BK9:BL9)</f>
        <v>1.4383157980412606</v>
      </c>
      <c r="BO9" t="str">
        <f t="shared" ref="BO9:BO32" si="43">AS9</f>
        <v>12 Other managers and proprietors</v>
      </c>
      <c r="BP9" s="69">
        <v>2.86926383039919</v>
      </c>
      <c r="BQ9" s="69">
        <v>2.9415353108521889</v>
      </c>
      <c r="BR9" s="69">
        <v>2.8673665227530303</v>
      </c>
      <c r="BS9" s="69">
        <v>3.0429377144118153</v>
      </c>
      <c r="BT9" s="69">
        <v>2.8999400615629809</v>
      </c>
      <c r="BU9" s="69"/>
      <c r="BV9" s="69">
        <f t="shared" ref="BV9:BV32" si="44">BT9-BR9</f>
        <v>3.257353880995062E-2</v>
      </c>
      <c r="BW9" s="69">
        <f>'RD T1'!E211</f>
        <v>1.716544503926513</v>
      </c>
      <c r="BX9" s="69">
        <f t="shared" ref="BX9:BX32" si="45">SUM(BV9:BW9)</f>
        <v>1.7491180427364637</v>
      </c>
      <c r="BZ9" t="str">
        <f t="shared" ref="BZ9:BZ32" si="46">BD9</f>
        <v>12 Other managers and proprietors</v>
      </c>
      <c r="CA9" s="69">
        <v>1.9491601152959663</v>
      </c>
      <c r="CB9" s="69">
        <v>1.8438862654628034</v>
      </c>
      <c r="CC9" s="69">
        <v>1.8522185301638581</v>
      </c>
      <c r="CD9" s="69">
        <v>1.6675570995997224</v>
      </c>
      <c r="CE9" s="69">
        <v>1.2073168762355742</v>
      </c>
      <c r="CF9" s="69"/>
      <c r="CG9" s="69">
        <f t="shared" ref="CG9:CG32" si="47">CE9-CC9</f>
        <v>-0.64490165392828391</v>
      </c>
      <c r="CH9" s="69">
        <f>'RD T1'!E240</f>
        <v>0.75196196222186118</v>
      </c>
      <c r="CI9" s="69">
        <f t="shared" ref="CI9:CI32" si="48">SUM(CG9:CH9)</f>
        <v>0.10706030829357727</v>
      </c>
      <c r="CK9" t="str">
        <f t="shared" ref="CK9:CK32" si="49">BO9</f>
        <v>12 Other managers and proprietors</v>
      </c>
      <c r="CL9" s="69">
        <v>0.95223274407744385</v>
      </c>
      <c r="CM9" s="69">
        <v>0.83888288953060586</v>
      </c>
      <c r="CN9" s="69">
        <v>0.84265297441537645</v>
      </c>
      <c r="CO9" s="69">
        <v>0.60134023275253667</v>
      </c>
      <c r="CP9" s="69">
        <v>0.40746429126551426</v>
      </c>
      <c r="CQ9" s="69"/>
      <c r="CR9" s="69">
        <f t="shared" ref="CR9:CR32" si="50">CP9-CN9</f>
        <v>-0.4351886831498622</v>
      </c>
      <c r="CS9" s="69">
        <f>'RD T1'!E269</f>
        <v>0.21205075270574233</v>
      </c>
      <c r="CT9" s="69">
        <f t="shared" ref="CT9:CT32" si="51">SUM(CR9:CS9)</f>
        <v>-0.22313793044411986</v>
      </c>
    </row>
    <row r="10" spans="1:98" x14ac:dyDescent="0.2">
      <c r="A10" s="10" t="str">
        <f>name!D6</f>
        <v>21 Science, research, engineering and technology professionals</v>
      </c>
      <c r="B10" s="69">
        <v>0.99988343740074515</v>
      </c>
      <c r="C10" s="69">
        <v>1.4431860002071946</v>
      </c>
      <c r="D10" s="69">
        <v>1.3144282674370529</v>
      </c>
      <c r="E10" s="69">
        <v>1.8968006783992348</v>
      </c>
      <c r="F10" s="69">
        <v>2.7372366329748581</v>
      </c>
      <c r="G10" s="11"/>
      <c r="H10" s="69">
        <f t="shared" si="26"/>
        <v>1.4228083655378052</v>
      </c>
      <c r="I10" s="69">
        <f>'RD T1'!E38</f>
        <v>0.76519241855373621</v>
      </c>
      <c r="J10" s="69">
        <f t="shared" si="27"/>
        <v>2.1880007840915416</v>
      </c>
      <c r="L10" t="str">
        <f t="shared" si="28"/>
        <v>21 Science, research, engineering and technology professionals</v>
      </c>
      <c r="M10" s="69">
        <v>3.6625791842756654</v>
      </c>
      <c r="N10" s="69">
        <v>5.4033483847204247</v>
      </c>
      <c r="O10" s="69">
        <v>5.1475995763760958</v>
      </c>
      <c r="P10" s="69">
        <v>7.8449411917516381</v>
      </c>
      <c r="Q10" s="69">
        <v>11.651818809226056</v>
      </c>
      <c r="R10" s="11"/>
      <c r="S10" s="69">
        <f t="shared" si="29"/>
        <v>6.5042192328499597</v>
      </c>
      <c r="T10" s="69">
        <f>'RD T1'!E67</f>
        <v>3.3469372882627093</v>
      </c>
      <c r="U10" s="69">
        <f t="shared" si="30"/>
        <v>9.851156521112669</v>
      </c>
      <c r="W10" t="str">
        <f t="shared" si="31"/>
        <v>21 Science, research, engineering and technology professionals</v>
      </c>
      <c r="X10" s="69">
        <v>8.4259454363624169</v>
      </c>
      <c r="Y10" s="69">
        <v>8.6979497464257527</v>
      </c>
      <c r="Z10" s="69">
        <v>9.6120603117653634</v>
      </c>
      <c r="AA10" s="69">
        <v>11.281396005385186</v>
      </c>
      <c r="AB10" s="69">
        <v>12.123118586603816</v>
      </c>
      <c r="AC10" s="69"/>
      <c r="AD10" s="69">
        <f t="shared" si="32"/>
        <v>2.5110582748384527</v>
      </c>
      <c r="AE10" s="69">
        <f>'RD T1'!E96</f>
        <v>4.4923887537712508</v>
      </c>
      <c r="AF10" s="69">
        <f t="shared" si="33"/>
        <v>7.0034470286097035</v>
      </c>
      <c r="AH10" t="str">
        <f t="shared" si="34"/>
        <v>21 Science, research, engineering and technology professionals</v>
      </c>
      <c r="AI10" s="69">
        <v>0.89868496739850823</v>
      </c>
      <c r="AJ10" s="69">
        <v>0.87620810620425138</v>
      </c>
      <c r="AK10" s="69">
        <v>1.0074369632211995</v>
      </c>
      <c r="AL10" s="69">
        <v>1.1741701953219588</v>
      </c>
      <c r="AM10" s="69">
        <v>1.3083270074554867</v>
      </c>
      <c r="AN10" s="69"/>
      <c r="AO10" s="69">
        <f t="shared" si="35"/>
        <v>0.30089004423428722</v>
      </c>
      <c r="AP10" s="69">
        <f>'RD T1'!E125</f>
        <v>0.45767639783271413</v>
      </c>
      <c r="AQ10" s="69">
        <f t="shared" si="36"/>
        <v>0.7585664420670013</v>
      </c>
      <c r="AS10" t="str">
        <f t="shared" si="37"/>
        <v>21 Science, research, engineering and technology professionals</v>
      </c>
      <c r="AT10" s="69">
        <v>2.5871957583039507</v>
      </c>
      <c r="AU10" s="69">
        <v>2.6545546353580556</v>
      </c>
      <c r="AV10" s="69">
        <v>2.945184620248869</v>
      </c>
      <c r="AW10" s="69">
        <v>3.2167623117383557</v>
      </c>
      <c r="AX10" s="69">
        <v>3.2874343672491539</v>
      </c>
      <c r="AY10" s="69"/>
      <c r="AZ10" s="69">
        <f t="shared" si="38"/>
        <v>0.34224974700028499</v>
      </c>
      <c r="BA10" s="69">
        <f>'RD T1'!E154</f>
        <v>1.135471439945666</v>
      </c>
      <c r="BB10" s="69">
        <f t="shared" si="39"/>
        <v>1.477721186945951</v>
      </c>
      <c r="BD10" t="str">
        <f t="shared" si="40"/>
        <v>21 Science, research, engineering and technology professionals</v>
      </c>
      <c r="BE10" s="69">
        <v>3.4326688066304527</v>
      </c>
      <c r="BF10" s="69">
        <v>4.2260263020526994</v>
      </c>
      <c r="BG10" s="69">
        <v>4.5223971522560884</v>
      </c>
      <c r="BH10" s="69">
        <v>5.3363509540765071</v>
      </c>
      <c r="BI10" s="69">
        <v>5.7179686050592577</v>
      </c>
      <c r="BJ10" s="69"/>
      <c r="BK10" s="69">
        <f t="shared" si="41"/>
        <v>1.1955714528031693</v>
      </c>
      <c r="BL10" s="69">
        <f>'RD T1'!E183</f>
        <v>1.6174401958510956</v>
      </c>
      <c r="BM10" s="69">
        <f t="shared" si="42"/>
        <v>2.8130116486542649</v>
      </c>
      <c r="BO10" t="str">
        <f t="shared" si="43"/>
        <v>21 Science, research, engineering and technology professionals</v>
      </c>
      <c r="BP10" s="69">
        <v>2.6160408476798778</v>
      </c>
      <c r="BQ10" s="69">
        <v>3.0751276017756584</v>
      </c>
      <c r="BR10" s="69">
        <v>3.118962039669285</v>
      </c>
      <c r="BS10" s="69">
        <v>3.7124630962670642</v>
      </c>
      <c r="BT10" s="69">
        <v>3.4388904853193689</v>
      </c>
      <c r="BU10" s="69"/>
      <c r="BV10" s="69">
        <f t="shared" si="44"/>
        <v>0.31992844565008394</v>
      </c>
      <c r="BW10" s="69">
        <f>'RD T1'!E212</f>
        <v>1.2391200755557781</v>
      </c>
      <c r="BX10" s="69">
        <f t="shared" si="45"/>
        <v>1.559048521205862</v>
      </c>
      <c r="BZ10" t="str">
        <f t="shared" si="46"/>
        <v>21 Science, research, engineering and technology professionals</v>
      </c>
      <c r="CA10" s="69">
        <v>1.5666952266910084</v>
      </c>
      <c r="CB10" s="69">
        <v>1.6945276589742935</v>
      </c>
      <c r="CC10" s="69">
        <v>1.8532640451211557</v>
      </c>
      <c r="CD10" s="69">
        <v>1.9316019440123753</v>
      </c>
      <c r="CE10" s="69">
        <v>1.3857336468046135</v>
      </c>
      <c r="CF10" s="69"/>
      <c r="CG10" s="69">
        <f t="shared" si="47"/>
        <v>-0.4675303983165422</v>
      </c>
      <c r="CH10" s="69">
        <f>'RD T1'!E241</f>
        <v>0.5452803672512565</v>
      </c>
      <c r="CI10" s="69">
        <f t="shared" si="48"/>
        <v>7.7749968934714309E-2</v>
      </c>
      <c r="CK10" t="str">
        <f t="shared" si="49"/>
        <v>21 Science, research, engineering and technology professionals</v>
      </c>
      <c r="CL10" s="69">
        <v>0.54739662713720894</v>
      </c>
      <c r="CM10" s="69">
        <v>0.64791020712872061</v>
      </c>
      <c r="CN10" s="69">
        <v>0.74677246039586587</v>
      </c>
      <c r="CO10" s="69">
        <v>0.67656552159747119</v>
      </c>
      <c r="CP10" s="69">
        <v>0.52680084340034217</v>
      </c>
      <c r="CQ10" s="69"/>
      <c r="CR10" s="69">
        <f t="shared" si="50"/>
        <v>-0.2199716169955237</v>
      </c>
      <c r="CS10" s="69">
        <f>'RD T1'!E270</f>
        <v>0.19478782733989608</v>
      </c>
      <c r="CT10" s="69">
        <f t="shared" si="51"/>
        <v>-2.518378965562762E-2</v>
      </c>
    </row>
    <row r="11" spans="1:98" x14ac:dyDescent="0.2">
      <c r="A11" s="10" t="str">
        <f>name!D7</f>
        <v>22 Health professionals</v>
      </c>
      <c r="B11" s="69">
        <v>1.0551545578125372</v>
      </c>
      <c r="C11" s="69">
        <v>1.6921447872740303</v>
      </c>
      <c r="D11" s="69">
        <v>1.6571540723759652</v>
      </c>
      <c r="E11" s="69">
        <v>2.1694182976257457</v>
      </c>
      <c r="F11" s="69">
        <v>3.2223232972756435</v>
      </c>
      <c r="G11" s="11"/>
      <c r="H11" s="69">
        <f t="shared" si="26"/>
        <v>1.5651692248996782</v>
      </c>
      <c r="I11" s="69">
        <f>'RD T1'!E39</f>
        <v>1.1666908383497261</v>
      </c>
      <c r="J11" s="69">
        <f t="shared" si="27"/>
        <v>2.7318600632494041</v>
      </c>
      <c r="L11" t="str">
        <f t="shared" si="28"/>
        <v>22 Health professionals</v>
      </c>
      <c r="M11" s="69">
        <v>3.1929623575837138</v>
      </c>
      <c r="N11" s="69">
        <v>5.1448167201771309</v>
      </c>
      <c r="O11" s="69">
        <v>5.0932260852261466</v>
      </c>
      <c r="P11" s="69">
        <v>6.0459833885133802</v>
      </c>
      <c r="Q11" s="69">
        <v>8.5911283516195116</v>
      </c>
      <c r="R11" s="11"/>
      <c r="S11" s="69">
        <f t="shared" si="29"/>
        <v>3.497902266393365</v>
      </c>
      <c r="T11" s="69">
        <f>'RD T1'!E68</f>
        <v>3.3798315364096538</v>
      </c>
      <c r="U11" s="69">
        <f t="shared" si="30"/>
        <v>6.8777338028030188</v>
      </c>
      <c r="W11" t="str">
        <f t="shared" si="31"/>
        <v>22 Health professionals</v>
      </c>
      <c r="X11" s="69">
        <v>8.0344753697048894</v>
      </c>
      <c r="Y11" s="69">
        <v>9.0079085894086486</v>
      </c>
      <c r="Z11" s="69">
        <v>9.5823268394294487</v>
      </c>
      <c r="AA11" s="69">
        <v>9.391440059300022</v>
      </c>
      <c r="AB11" s="69">
        <v>9.6412417032083511</v>
      </c>
      <c r="AC11" s="69"/>
      <c r="AD11" s="69">
        <f t="shared" si="32"/>
        <v>5.8914863778902316E-2</v>
      </c>
      <c r="AE11" s="69">
        <f>'RD T1'!E97</f>
        <v>5.5329357644849821</v>
      </c>
      <c r="AF11" s="69">
        <f t="shared" si="33"/>
        <v>5.5918506282638845</v>
      </c>
      <c r="AH11" t="str">
        <f t="shared" si="34"/>
        <v>22 Health professionals</v>
      </c>
      <c r="AI11" s="69">
        <v>4.2350130119136526</v>
      </c>
      <c r="AJ11" s="69">
        <v>3.3142234097909933</v>
      </c>
      <c r="AK11" s="69">
        <v>3.2552797485158411</v>
      </c>
      <c r="AL11" s="69">
        <v>1.7231360045951738</v>
      </c>
      <c r="AM11" s="69">
        <v>0.64539665367645693</v>
      </c>
      <c r="AN11" s="69"/>
      <c r="AO11" s="69">
        <f t="shared" si="35"/>
        <v>-2.6098830948393843</v>
      </c>
      <c r="AP11" s="69">
        <f>'RD T1'!E126</f>
        <v>0.58939327193994684</v>
      </c>
      <c r="AQ11" s="69">
        <f t="shared" si="36"/>
        <v>-2.0204898228994375</v>
      </c>
      <c r="AS11" t="str">
        <f t="shared" si="37"/>
        <v>22 Health professionals</v>
      </c>
      <c r="AT11" s="69">
        <v>0.51594315840720306</v>
      </c>
      <c r="AU11" s="69">
        <v>0.55317497222803169</v>
      </c>
      <c r="AV11" s="69">
        <v>0.63074536757386224</v>
      </c>
      <c r="AW11" s="69">
        <v>0.62849622490010604</v>
      </c>
      <c r="AX11" s="69">
        <v>0.66670660719587616</v>
      </c>
      <c r="AY11" s="69"/>
      <c r="AZ11" s="69">
        <f t="shared" si="38"/>
        <v>3.5961239622013919E-2</v>
      </c>
      <c r="BA11" s="69">
        <f>'RD T1'!E155</f>
        <v>0.32864954814664199</v>
      </c>
      <c r="BB11" s="69">
        <f t="shared" si="39"/>
        <v>0.36461078776865591</v>
      </c>
      <c r="BD11" t="str">
        <f t="shared" si="40"/>
        <v>22 Health professionals</v>
      </c>
      <c r="BE11" s="69">
        <v>2.2089160451845369</v>
      </c>
      <c r="BF11" s="69">
        <v>2.9567248133116868</v>
      </c>
      <c r="BG11" s="69">
        <v>2.7094835226560541</v>
      </c>
      <c r="BH11" s="69">
        <v>2.7923682913263486</v>
      </c>
      <c r="BI11" s="69">
        <v>2.6149264389969069</v>
      </c>
      <c r="BJ11" s="69"/>
      <c r="BK11" s="69">
        <f t="shared" si="41"/>
        <v>-9.4557083659147168E-2</v>
      </c>
      <c r="BL11" s="69">
        <f>'RD T1'!E184</f>
        <v>1.5295551930168638</v>
      </c>
      <c r="BM11" s="69">
        <f t="shared" si="42"/>
        <v>1.4349981093577167</v>
      </c>
      <c r="BO11" t="str">
        <f t="shared" si="43"/>
        <v>22 Health professionals</v>
      </c>
      <c r="BP11" s="69">
        <v>1.9283518723907536</v>
      </c>
      <c r="BQ11" s="69">
        <v>2.3448738617484102</v>
      </c>
      <c r="BR11" s="69">
        <v>1.9564436238898719</v>
      </c>
      <c r="BS11" s="69">
        <v>1.975596023334905</v>
      </c>
      <c r="BT11" s="69">
        <v>1.5923513383683781</v>
      </c>
      <c r="BU11" s="69"/>
      <c r="BV11" s="69">
        <f t="shared" si="44"/>
        <v>-0.36409228552149386</v>
      </c>
      <c r="BW11" s="69">
        <f>'RD T1'!E213</f>
        <v>0.97170042895995223</v>
      </c>
      <c r="BX11" s="69">
        <f t="shared" si="45"/>
        <v>0.60760814343845837</v>
      </c>
      <c r="BZ11" t="str">
        <f t="shared" si="46"/>
        <v>22 Health professionals</v>
      </c>
      <c r="CA11" s="69">
        <v>1.0321459603387391</v>
      </c>
      <c r="CB11" s="69">
        <v>1.2267863677376891</v>
      </c>
      <c r="CC11" s="69">
        <v>0.93562736081726816</v>
      </c>
      <c r="CD11" s="69">
        <v>0.7585063235947429</v>
      </c>
      <c r="CE11" s="69">
        <v>0.3678390133809088</v>
      </c>
      <c r="CF11" s="69"/>
      <c r="CG11" s="69">
        <f t="shared" si="47"/>
        <v>-0.56778834743635942</v>
      </c>
      <c r="CH11" s="69">
        <f>'RD T1'!E242</f>
        <v>0.27665703038663392</v>
      </c>
      <c r="CI11" s="69">
        <f t="shared" si="48"/>
        <v>-0.2911313170497255</v>
      </c>
      <c r="CK11" t="str">
        <f t="shared" si="49"/>
        <v>22 Health professionals</v>
      </c>
      <c r="CL11" s="69">
        <v>0.20818189746029045</v>
      </c>
      <c r="CM11" s="69">
        <v>0.25136160229834875</v>
      </c>
      <c r="CN11" s="69">
        <v>0.31770690045800171</v>
      </c>
      <c r="CO11" s="69">
        <v>0.20687959674212275</v>
      </c>
      <c r="CP11" s="69">
        <v>0.17527383797601981</v>
      </c>
      <c r="CQ11" s="69"/>
      <c r="CR11" s="69">
        <f t="shared" si="50"/>
        <v>-0.1424330624819819</v>
      </c>
      <c r="CS11" s="69">
        <f>'RD T1'!E271</f>
        <v>9.1009245464309135E-2</v>
      </c>
      <c r="CT11" s="69">
        <f t="shared" si="51"/>
        <v>-5.1423817017672763E-2</v>
      </c>
    </row>
    <row r="12" spans="1:98" x14ac:dyDescent="0.2">
      <c r="A12" s="10" t="str">
        <f>name!D8</f>
        <v>23 Teaching and other educational professionals</v>
      </c>
      <c r="B12" s="69">
        <v>1.4016495375783768</v>
      </c>
      <c r="C12" s="69">
        <v>1.748956015047888</v>
      </c>
      <c r="D12" s="69">
        <v>1.7997611981197761</v>
      </c>
      <c r="E12" s="69">
        <v>2.0530921372856903</v>
      </c>
      <c r="F12" s="69">
        <v>2.5554768919870141</v>
      </c>
      <c r="G12" s="11"/>
      <c r="H12" s="69">
        <f t="shared" si="26"/>
        <v>0.75571569386723803</v>
      </c>
      <c r="I12" s="69">
        <f>'RD T1'!E40</f>
        <v>1.0776692502847138</v>
      </c>
      <c r="J12" s="69">
        <f t="shared" si="27"/>
        <v>1.8333849441519519</v>
      </c>
      <c r="L12" t="str">
        <f t="shared" si="28"/>
        <v>23 Teaching and other educational professionals</v>
      </c>
      <c r="M12" s="69">
        <v>7.7104578543302331</v>
      </c>
      <c r="N12" s="69">
        <v>10.033416713137754</v>
      </c>
      <c r="O12" s="69">
        <v>10.443316669754774</v>
      </c>
      <c r="P12" s="69">
        <v>11.734421931235682</v>
      </c>
      <c r="Q12" s="69">
        <v>14.422101471001749</v>
      </c>
      <c r="R12" s="11"/>
      <c r="S12" s="69">
        <f t="shared" si="29"/>
        <v>3.9787848012469755</v>
      </c>
      <c r="T12" s="69">
        <f>'RD T1'!E69</f>
        <v>6.3328542919769593</v>
      </c>
      <c r="U12" s="69">
        <f t="shared" si="30"/>
        <v>10.311639093223935</v>
      </c>
      <c r="W12" t="str">
        <f t="shared" si="31"/>
        <v>23 Teaching and other educational professionals</v>
      </c>
      <c r="X12" s="69">
        <v>5.8869548013193613</v>
      </c>
      <c r="Y12" s="69">
        <v>4.6544981622851793</v>
      </c>
      <c r="Z12" s="69">
        <v>5.2214681479153588</v>
      </c>
      <c r="AA12" s="69">
        <v>3.9922260147914912</v>
      </c>
      <c r="AB12" s="69">
        <v>2.8183954893795313</v>
      </c>
      <c r="AC12" s="69"/>
      <c r="AD12" s="69">
        <f t="shared" si="32"/>
        <v>-2.4030726585358275</v>
      </c>
      <c r="AE12" s="69">
        <f>'RD T1'!E98</f>
        <v>2.0168278246948641</v>
      </c>
      <c r="AF12" s="69">
        <f t="shared" si="33"/>
        <v>-0.38624483384096342</v>
      </c>
      <c r="AH12" t="str">
        <f t="shared" si="34"/>
        <v>23 Teaching and other educational professionals</v>
      </c>
      <c r="AI12" s="69">
        <v>0.82697634174389067</v>
      </c>
      <c r="AJ12" s="69">
        <v>0.4096055470556122</v>
      </c>
      <c r="AK12" s="69">
        <v>0.40436211348635598</v>
      </c>
      <c r="AL12" s="69">
        <v>0.21839871261364069</v>
      </c>
      <c r="AM12" s="69">
        <v>0.21709909168003713</v>
      </c>
      <c r="AN12" s="69"/>
      <c r="AO12" s="69">
        <f t="shared" si="35"/>
        <v>-0.18726302180631885</v>
      </c>
      <c r="AP12" s="69">
        <f>'RD T1'!E127</f>
        <v>6.9163775364484162E-2</v>
      </c>
      <c r="AQ12" s="69">
        <f t="shared" si="36"/>
        <v>-0.11809924644183468</v>
      </c>
      <c r="AS12" t="str">
        <f t="shared" si="37"/>
        <v>23 Teaching and other educational professionals</v>
      </c>
      <c r="AT12" s="69">
        <v>0.21306174398791972</v>
      </c>
      <c r="AU12" s="69">
        <v>0.1759508897779814</v>
      </c>
      <c r="AV12" s="69">
        <v>0.20037763478761716</v>
      </c>
      <c r="AW12" s="69">
        <v>0.1535293311975828</v>
      </c>
      <c r="AX12" s="69">
        <v>0.13081835745113041</v>
      </c>
      <c r="AY12" s="69"/>
      <c r="AZ12" s="69">
        <f t="shared" si="38"/>
        <v>-6.9559277336486758E-2</v>
      </c>
      <c r="BA12" s="69">
        <f>'RD T1'!E156</f>
        <v>7.4732753947620509E-2</v>
      </c>
      <c r="BB12" s="69">
        <f t="shared" si="39"/>
        <v>5.173476611133751E-3</v>
      </c>
      <c r="BD12" t="str">
        <f t="shared" si="40"/>
        <v>23 Teaching and other educational professionals</v>
      </c>
      <c r="BE12" s="69">
        <v>0.79629162958979827</v>
      </c>
      <c r="BF12" s="69">
        <v>0.81201887907621095</v>
      </c>
      <c r="BG12" s="69">
        <v>0.87482991665038545</v>
      </c>
      <c r="BH12" s="69">
        <v>0.7933391698442801</v>
      </c>
      <c r="BI12" s="69">
        <v>0.79875875509674188</v>
      </c>
      <c r="BJ12" s="69"/>
      <c r="BK12" s="69">
        <f t="shared" si="41"/>
        <v>-7.6071161553643574E-2</v>
      </c>
      <c r="BL12" s="69">
        <f>'RD T1'!E185</f>
        <v>0.35266987871626754</v>
      </c>
      <c r="BM12" s="69">
        <f t="shared" si="42"/>
        <v>0.27659871716262396</v>
      </c>
      <c r="BO12" t="str">
        <f t="shared" si="43"/>
        <v>23 Teaching and other educational professionals</v>
      </c>
      <c r="BP12" s="69">
        <v>0.77326628070673975</v>
      </c>
      <c r="BQ12" s="69">
        <v>0.77535084628387285</v>
      </c>
      <c r="BR12" s="69">
        <v>0.7044862625694599</v>
      </c>
      <c r="BS12" s="69">
        <v>0.63231549672928278</v>
      </c>
      <c r="BT12" s="69">
        <v>0.49068355478657749</v>
      </c>
      <c r="BU12" s="69"/>
      <c r="BV12" s="69">
        <f t="shared" si="44"/>
        <v>-0.21380270778288241</v>
      </c>
      <c r="BW12" s="69">
        <f>'RD T1'!E214</f>
        <v>0.30739424153884576</v>
      </c>
      <c r="BX12" s="69">
        <f t="shared" si="45"/>
        <v>9.3591533755963352E-2</v>
      </c>
      <c r="BZ12" t="str">
        <f t="shared" si="46"/>
        <v>23 Teaching and other educational professionals</v>
      </c>
      <c r="CA12" s="69">
        <v>0.47633245815924463</v>
      </c>
      <c r="CB12" s="69">
        <v>0.45779260429973728</v>
      </c>
      <c r="CC12" s="69">
        <v>0.46189066579718108</v>
      </c>
      <c r="CD12" s="69">
        <v>0.36286626588546439</v>
      </c>
      <c r="CE12" s="69">
        <v>0.20690044287868994</v>
      </c>
      <c r="CF12" s="69"/>
      <c r="CG12" s="69">
        <f t="shared" si="47"/>
        <v>-0.25499022291849116</v>
      </c>
      <c r="CH12" s="69">
        <f>'RD T1'!E243</f>
        <v>0.15081388017807468</v>
      </c>
      <c r="CI12" s="69">
        <f t="shared" si="48"/>
        <v>-0.10417634274041648</v>
      </c>
      <c r="CK12" t="str">
        <f t="shared" si="49"/>
        <v>23 Teaching and other educational professionals</v>
      </c>
      <c r="CL12" s="69">
        <v>0.14464166479194729</v>
      </c>
      <c r="CM12" s="69">
        <v>0.15053532125745203</v>
      </c>
      <c r="CN12" s="69">
        <v>0.20828474505617961</v>
      </c>
      <c r="CO12" s="69">
        <v>0.14140049982354311</v>
      </c>
      <c r="CP12" s="69">
        <v>0.11442946859932253</v>
      </c>
      <c r="CQ12" s="69"/>
      <c r="CR12" s="69">
        <f t="shared" si="50"/>
        <v>-9.3855276456857081E-2</v>
      </c>
      <c r="CS12" s="69">
        <f>'RD T1'!E272</f>
        <v>6.2041231131677733E-2</v>
      </c>
      <c r="CT12" s="69">
        <f t="shared" si="51"/>
        <v>-3.1814045325179348E-2</v>
      </c>
    </row>
    <row r="13" spans="1:98" x14ac:dyDescent="0.2">
      <c r="A13" s="10" t="str">
        <f>name!D9</f>
        <v>24 Business, media and public service professionals</v>
      </c>
      <c r="B13" s="69">
        <v>0.33103895508991077</v>
      </c>
      <c r="C13" s="69">
        <v>0.49295992776579561</v>
      </c>
      <c r="D13" s="69">
        <v>0.50140215988583003</v>
      </c>
      <c r="E13" s="69">
        <v>0.65840206174022498</v>
      </c>
      <c r="F13" s="69">
        <v>1.0177938329123553</v>
      </c>
      <c r="G13" s="11"/>
      <c r="H13" s="69">
        <f t="shared" si="26"/>
        <v>0.51639167302652522</v>
      </c>
      <c r="I13" s="69">
        <f>'RD T1'!E41</f>
        <v>0.35797045648324577</v>
      </c>
      <c r="J13" s="69">
        <f t="shared" si="27"/>
        <v>0.87436212950977099</v>
      </c>
      <c r="L13" t="str">
        <f t="shared" si="28"/>
        <v>24 Business, media and public service professionals</v>
      </c>
      <c r="M13" s="69">
        <v>4.076196392639182</v>
      </c>
      <c r="N13" s="69">
        <v>6.2557832277843932</v>
      </c>
      <c r="O13" s="69">
        <v>6.2816686283183021</v>
      </c>
      <c r="P13" s="69">
        <v>7.7682084434527674</v>
      </c>
      <c r="Q13" s="69">
        <v>10.876108065019503</v>
      </c>
      <c r="R13" s="11"/>
      <c r="S13" s="69">
        <f t="shared" si="29"/>
        <v>4.5944394367012009</v>
      </c>
      <c r="T13" s="69">
        <f>'RD T1'!E70</f>
        <v>4.0810654579996148</v>
      </c>
      <c r="U13" s="69">
        <f t="shared" si="30"/>
        <v>8.6755048947008149</v>
      </c>
      <c r="W13" t="str">
        <f t="shared" si="31"/>
        <v>24 Business, media and public service professionals</v>
      </c>
      <c r="X13" s="69">
        <v>8.756757563334757</v>
      </c>
      <c r="Y13" s="69">
        <v>9.2764042002680913</v>
      </c>
      <c r="Z13" s="69">
        <v>10.906773058821242</v>
      </c>
      <c r="AA13" s="69">
        <v>11.063384519788778</v>
      </c>
      <c r="AB13" s="69">
        <v>11.967304129744832</v>
      </c>
      <c r="AC13" s="69"/>
      <c r="AD13" s="69">
        <f t="shared" si="32"/>
        <v>1.0605310709235898</v>
      </c>
      <c r="AE13" s="69">
        <f>'RD T1'!E99</f>
        <v>5.9230931698778342</v>
      </c>
      <c r="AF13" s="69">
        <f t="shared" si="33"/>
        <v>6.983624240801424</v>
      </c>
      <c r="AH13" t="str">
        <f t="shared" si="34"/>
        <v>24 Business, media and public service professionals</v>
      </c>
      <c r="AI13" s="69">
        <v>1.0524508349290522</v>
      </c>
      <c r="AJ13" s="69">
        <v>0.97079379043523084</v>
      </c>
      <c r="AK13" s="69">
        <v>1.1601906559950159</v>
      </c>
      <c r="AL13" s="69">
        <v>1.0491854097926359</v>
      </c>
      <c r="AM13" s="69">
        <v>1.0843852804933176</v>
      </c>
      <c r="AN13" s="69"/>
      <c r="AO13" s="69">
        <f t="shared" si="35"/>
        <v>-7.5805375501698302E-2</v>
      </c>
      <c r="AP13" s="69">
        <f>'RD T1'!E128</f>
        <v>0.41012800292031121</v>
      </c>
      <c r="AQ13" s="69">
        <f t="shared" si="36"/>
        <v>0.33432262741861291</v>
      </c>
      <c r="AS13" t="str">
        <f t="shared" si="37"/>
        <v>24 Business, media and public service professionals</v>
      </c>
      <c r="AT13" s="69">
        <v>1.4933942151670105</v>
      </c>
      <c r="AU13" s="69">
        <v>1.5004456230727046</v>
      </c>
      <c r="AV13" s="69">
        <v>1.7642312092125914</v>
      </c>
      <c r="AW13" s="69">
        <v>1.7736204286342172</v>
      </c>
      <c r="AX13" s="69">
        <v>1.9264960529748099</v>
      </c>
      <c r="AY13" s="69"/>
      <c r="AZ13" s="69">
        <f t="shared" si="38"/>
        <v>0.1622648437622185</v>
      </c>
      <c r="BA13" s="69">
        <f>'RD T1'!E157</f>
        <v>0.88586352123236656</v>
      </c>
      <c r="BB13" s="69">
        <f t="shared" si="39"/>
        <v>1.0481283649945849</v>
      </c>
      <c r="BD13" t="str">
        <f t="shared" si="40"/>
        <v>24 Business, media and public service professionals</v>
      </c>
      <c r="BE13" s="69">
        <v>3.2720827014742833</v>
      </c>
      <c r="BF13" s="69">
        <v>4.1094528439343216</v>
      </c>
      <c r="BG13" s="69">
        <v>4.550994591574443</v>
      </c>
      <c r="BH13" s="69">
        <v>4.8684275591703869</v>
      </c>
      <c r="BI13" s="69">
        <v>5.3884261254924422</v>
      </c>
      <c r="BJ13" s="69"/>
      <c r="BK13" s="69">
        <f t="shared" si="41"/>
        <v>0.83743153391799918</v>
      </c>
      <c r="BL13" s="69">
        <f>'RD T1'!E186</f>
        <v>2.1140283817019268</v>
      </c>
      <c r="BM13" s="69">
        <f t="shared" si="42"/>
        <v>2.9514599156199259</v>
      </c>
      <c r="BO13" t="str">
        <f t="shared" si="43"/>
        <v>24 Business, media and public service professionals</v>
      </c>
      <c r="BP13" s="69">
        <v>2.6308922575540028</v>
      </c>
      <c r="BQ13" s="69">
        <v>2.9801934069324969</v>
      </c>
      <c r="BR13" s="69">
        <v>2.9279034266542374</v>
      </c>
      <c r="BS13" s="69">
        <v>2.9441107776357653</v>
      </c>
      <c r="BT13" s="69">
        <v>2.598304384657665</v>
      </c>
      <c r="BU13" s="69"/>
      <c r="BV13" s="69">
        <f t="shared" si="44"/>
        <v>-0.32959904199657242</v>
      </c>
      <c r="BW13" s="69">
        <f>'RD T1'!E215</f>
        <v>1.2268824883635994</v>
      </c>
      <c r="BX13" s="69">
        <f t="shared" si="45"/>
        <v>0.89728344636702695</v>
      </c>
      <c r="BZ13" t="str">
        <f t="shared" si="46"/>
        <v>24 Business, media and public service professionals</v>
      </c>
      <c r="CA13" s="69">
        <v>1.5996135972422452</v>
      </c>
      <c r="CB13" s="69">
        <v>1.7338186204347477</v>
      </c>
      <c r="CC13" s="69">
        <v>1.8220470818471639</v>
      </c>
      <c r="CD13" s="69">
        <v>1.5676077005506848</v>
      </c>
      <c r="CE13" s="69">
        <v>0.98989434324586001</v>
      </c>
      <c r="CF13" s="69"/>
      <c r="CG13" s="69">
        <f t="shared" si="47"/>
        <v>-0.8321527386013039</v>
      </c>
      <c r="CH13" s="69">
        <f>'RD T1'!E244</f>
        <v>0.55254846588052042</v>
      </c>
      <c r="CI13" s="69">
        <f t="shared" si="48"/>
        <v>-0.27960427272078348</v>
      </c>
      <c r="CK13" t="str">
        <f t="shared" si="49"/>
        <v>24 Business, media and public service professionals</v>
      </c>
      <c r="CL13" s="69">
        <v>0.54185816372244111</v>
      </c>
      <c r="CM13" s="69">
        <v>0.58745234038688876</v>
      </c>
      <c r="CN13" s="69">
        <v>0.70604261203983087</v>
      </c>
      <c r="CO13" s="69">
        <v>0.51369451569785818</v>
      </c>
      <c r="CP13" s="69">
        <v>0.38276749183468256</v>
      </c>
      <c r="CQ13" s="69"/>
      <c r="CR13" s="69">
        <f t="shared" si="50"/>
        <v>-0.32327512020514831</v>
      </c>
      <c r="CS13" s="69">
        <f>'RD T1'!E273</f>
        <v>0.17908585217772158</v>
      </c>
      <c r="CT13" s="69">
        <f t="shared" si="51"/>
        <v>-0.14418926802742674</v>
      </c>
    </row>
    <row r="14" spans="1:98" x14ac:dyDescent="0.2">
      <c r="A14" s="10" t="str">
        <f>name!D10</f>
        <v>31 Science, engineering and technology associate professionals</v>
      </c>
      <c r="B14" s="69">
        <v>0.10548227417184919</v>
      </c>
      <c r="C14" s="69">
        <v>0.16203126424408731</v>
      </c>
      <c r="D14" s="69">
        <v>0.15334567375463518</v>
      </c>
      <c r="E14" s="69">
        <v>0.19119081057933016</v>
      </c>
      <c r="F14" s="69">
        <v>0.31449883203257312</v>
      </c>
      <c r="G14" s="11"/>
      <c r="H14" s="69">
        <f t="shared" si="26"/>
        <v>0.16115315827793794</v>
      </c>
      <c r="I14" s="69">
        <f>'RD T1'!E42</f>
        <v>9.9550747433916467E-2</v>
      </c>
      <c r="J14" s="69">
        <f t="shared" si="27"/>
        <v>0.26070390571185442</v>
      </c>
      <c r="L14" t="str">
        <f t="shared" si="28"/>
        <v>31 Science, engineering and technology associate professionals</v>
      </c>
      <c r="M14" s="69">
        <v>0.70242169917505626</v>
      </c>
      <c r="N14" s="69">
        <v>1.0446903792235287</v>
      </c>
      <c r="O14" s="69">
        <v>0.99734063997885947</v>
      </c>
      <c r="P14" s="69">
        <v>1.1441223548877131</v>
      </c>
      <c r="Q14" s="69">
        <v>1.6334884240426335</v>
      </c>
      <c r="R14" s="11"/>
      <c r="S14" s="69">
        <f t="shared" si="29"/>
        <v>0.63614778406377404</v>
      </c>
      <c r="T14" s="69">
        <f>'RD T1'!E71</f>
        <v>0.52714966403512742</v>
      </c>
      <c r="U14" s="69">
        <f t="shared" si="30"/>
        <v>1.1632974480989016</v>
      </c>
      <c r="W14" t="str">
        <f t="shared" si="31"/>
        <v>31 Science, engineering and technology associate professionals</v>
      </c>
      <c r="X14" s="69">
        <v>1.8858393660009563</v>
      </c>
      <c r="Y14" s="69">
        <v>2.0720456458024317</v>
      </c>
      <c r="Z14" s="69">
        <v>2.2832096581678218</v>
      </c>
      <c r="AA14" s="69">
        <v>2.2213687271183562</v>
      </c>
      <c r="AB14" s="69">
        <v>2.492434275882828</v>
      </c>
      <c r="AC14" s="69"/>
      <c r="AD14" s="69">
        <f t="shared" si="32"/>
        <v>0.20922461771500611</v>
      </c>
      <c r="AE14" s="69">
        <f>'RD T1'!E100</f>
        <v>1.0226875652586347</v>
      </c>
      <c r="AF14" s="69">
        <f t="shared" si="33"/>
        <v>1.2319121829736408</v>
      </c>
      <c r="AH14" t="str">
        <f t="shared" si="34"/>
        <v>31 Science, engineering and technology associate professionals</v>
      </c>
      <c r="AI14" s="69">
        <v>0.330342189048488</v>
      </c>
      <c r="AJ14" s="69">
        <v>0.37598855612675441</v>
      </c>
      <c r="AK14" s="69">
        <v>0.4454443681329564</v>
      </c>
      <c r="AL14" s="69">
        <v>0.45720697595028847</v>
      </c>
      <c r="AM14" s="69">
        <v>0.59248826792244846</v>
      </c>
      <c r="AN14" s="69"/>
      <c r="AO14" s="69">
        <f t="shared" si="35"/>
        <v>0.14704389978949206</v>
      </c>
      <c r="AP14" s="69">
        <f>'RD T1'!E129</f>
        <v>0.23071379480002402</v>
      </c>
      <c r="AQ14" s="69">
        <f t="shared" si="36"/>
        <v>0.37775769458951608</v>
      </c>
      <c r="AS14" t="str">
        <f t="shared" si="37"/>
        <v>31 Science, engineering and technology associate professionals</v>
      </c>
      <c r="AT14" s="69">
        <v>0.92545299312195828</v>
      </c>
      <c r="AU14" s="69">
        <v>0.93030949388238526</v>
      </c>
      <c r="AV14" s="69">
        <v>1.011884204433094</v>
      </c>
      <c r="AW14" s="69">
        <v>0.87098352366958298</v>
      </c>
      <c r="AX14" s="69">
        <v>0.87011088808429304</v>
      </c>
      <c r="AY14" s="69"/>
      <c r="AZ14" s="69">
        <f t="shared" si="38"/>
        <v>-0.14177331634880097</v>
      </c>
      <c r="BA14" s="69">
        <f>'RD T1'!E158</f>
        <v>0.33175087178956886</v>
      </c>
      <c r="BB14" s="69">
        <f t="shared" si="39"/>
        <v>0.18997755544076789</v>
      </c>
      <c r="BD14" t="str">
        <f t="shared" si="40"/>
        <v>31 Science, engineering and technology associate professionals</v>
      </c>
      <c r="BE14" s="69">
        <v>1.4225927722325551</v>
      </c>
      <c r="BF14" s="69">
        <v>1.5843793093728769</v>
      </c>
      <c r="BG14" s="69">
        <v>1.7096856912274792</v>
      </c>
      <c r="BH14" s="69">
        <v>1.4744430944118994</v>
      </c>
      <c r="BI14" s="69">
        <v>1.2763695083151609</v>
      </c>
      <c r="BJ14" s="69"/>
      <c r="BK14" s="69">
        <f t="shared" si="41"/>
        <v>-0.43331618291231822</v>
      </c>
      <c r="BL14" s="69">
        <f>'RD T1'!E187</f>
        <v>0.4922646256918935</v>
      </c>
      <c r="BM14" s="69">
        <f t="shared" si="42"/>
        <v>5.8948442779575283E-2</v>
      </c>
      <c r="BO14" t="str">
        <f t="shared" si="43"/>
        <v>31 Science, engineering and technology associate professionals</v>
      </c>
      <c r="BP14" s="69">
        <v>1.1504711103086809</v>
      </c>
      <c r="BQ14" s="69">
        <v>1.3771872839398571</v>
      </c>
      <c r="BR14" s="69">
        <v>1.4192515405282737</v>
      </c>
      <c r="BS14" s="69">
        <v>1.3586300183260005</v>
      </c>
      <c r="BT14" s="69">
        <v>1.3235518253391776</v>
      </c>
      <c r="BU14" s="69"/>
      <c r="BV14" s="69">
        <f t="shared" si="44"/>
        <v>-9.5699715189096146E-2</v>
      </c>
      <c r="BW14" s="69">
        <f>'RD T1'!E216</f>
        <v>0.51703478667336633</v>
      </c>
      <c r="BX14" s="69">
        <f t="shared" si="45"/>
        <v>0.42133507148427018</v>
      </c>
      <c r="BZ14" t="str">
        <f t="shared" si="46"/>
        <v>31 Science, engineering and technology associate professionals</v>
      </c>
      <c r="CA14" s="69">
        <v>0.88341203344918917</v>
      </c>
      <c r="CB14" s="69">
        <v>0.98955888421626059</v>
      </c>
      <c r="CC14" s="69">
        <v>1.1437890200670844</v>
      </c>
      <c r="CD14" s="69">
        <v>0.91446730757753869</v>
      </c>
      <c r="CE14" s="69">
        <v>0.71018629256577714</v>
      </c>
      <c r="CF14" s="69"/>
      <c r="CG14" s="69">
        <f t="shared" si="47"/>
        <v>-0.43360272750130724</v>
      </c>
      <c r="CH14" s="69">
        <f>'RD T1'!E245</f>
        <v>0.31159567078051453</v>
      </c>
      <c r="CI14" s="69">
        <f t="shared" si="48"/>
        <v>-0.12200705672079271</v>
      </c>
      <c r="CK14" t="str">
        <f t="shared" si="49"/>
        <v>31 Science, engineering and technology associate professionals</v>
      </c>
      <c r="CL14" s="69">
        <v>0.23719376065304823</v>
      </c>
      <c r="CM14" s="69">
        <v>0.28444616468341455</v>
      </c>
      <c r="CN14" s="69">
        <v>0.37356125452841943</v>
      </c>
      <c r="CO14" s="69">
        <v>0.29812309876190835</v>
      </c>
      <c r="CP14" s="69">
        <v>0.34320361338230221</v>
      </c>
      <c r="CQ14" s="69"/>
      <c r="CR14" s="69">
        <f t="shared" si="50"/>
        <v>-3.035764114611722E-2</v>
      </c>
      <c r="CS14" s="69">
        <f>'RD T1'!E274</f>
        <v>0.1247119154535821</v>
      </c>
      <c r="CT14" s="69">
        <f t="shared" si="51"/>
        <v>9.4354274307464875E-2</v>
      </c>
    </row>
    <row r="15" spans="1:98" x14ac:dyDescent="0.2">
      <c r="A15" s="10" t="str">
        <f>name!D11</f>
        <v>32 Health and social care associate professionals</v>
      </c>
      <c r="B15" s="69">
        <v>2.8990691881824925E-2</v>
      </c>
      <c r="C15" s="69">
        <v>4.294398784424517E-2</v>
      </c>
      <c r="D15" s="69">
        <v>3.8623147600052705E-2</v>
      </c>
      <c r="E15" s="69">
        <v>8.2925406786880498E-2</v>
      </c>
      <c r="F15" s="69">
        <v>0.17571496956873436</v>
      </c>
      <c r="G15" s="11"/>
      <c r="H15" s="69">
        <f t="shared" si="26"/>
        <v>0.13709182196868167</v>
      </c>
      <c r="I15" s="69">
        <f>'RD T1'!E43</f>
        <v>6.0320925970263513E-2</v>
      </c>
      <c r="J15" s="69">
        <f t="shared" si="27"/>
        <v>0.19741274793894517</v>
      </c>
      <c r="L15" t="str">
        <f t="shared" si="28"/>
        <v>32 Health and social care associate professionals</v>
      </c>
      <c r="M15" s="69">
        <v>0.73785579472502283</v>
      </c>
      <c r="N15" s="69">
        <v>1.184637923351048</v>
      </c>
      <c r="O15" s="69">
        <v>1.2096732358282267</v>
      </c>
      <c r="P15" s="69">
        <v>2.5064980146240847</v>
      </c>
      <c r="Q15" s="69">
        <v>4.7284308888858249</v>
      </c>
      <c r="R15" s="11"/>
      <c r="S15" s="69">
        <f t="shared" si="29"/>
        <v>3.5187576530575981</v>
      </c>
      <c r="T15" s="69">
        <f>'RD T1'!E72</f>
        <v>1.675066043627101</v>
      </c>
      <c r="U15" s="69">
        <f t="shared" si="30"/>
        <v>5.1938236966846993</v>
      </c>
      <c r="W15" t="str">
        <f t="shared" si="31"/>
        <v>32 Health and social care associate professionals</v>
      </c>
      <c r="X15" s="69">
        <v>2.6530911316861103</v>
      </c>
      <c r="Y15" s="69">
        <v>3.0269400846052772</v>
      </c>
      <c r="Z15" s="69">
        <v>3.3698756250067863</v>
      </c>
      <c r="AA15" s="69">
        <v>5.7590557541243159</v>
      </c>
      <c r="AB15" s="69">
        <v>7.3711772711860704</v>
      </c>
      <c r="AC15" s="69"/>
      <c r="AD15" s="69">
        <f t="shared" si="32"/>
        <v>4.0013016461792841</v>
      </c>
      <c r="AE15" s="69">
        <f>'RD T1'!E101</f>
        <v>3.9542426857008017</v>
      </c>
      <c r="AF15" s="69">
        <f t="shared" si="33"/>
        <v>7.9555443318800858</v>
      </c>
      <c r="AH15" t="str">
        <f t="shared" si="34"/>
        <v>32 Health and social care associate professionals</v>
      </c>
      <c r="AI15" s="69">
        <v>1.9341143762366118</v>
      </c>
      <c r="AJ15" s="69">
        <v>1.6695566343620767</v>
      </c>
      <c r="AK15" s="69">
        <v>1.7639895609140885</v>
      </c>
      <c r="AL15" s="69">
        <v>1.984064228094006</v>
      </c>
      <c r="AM15" s="69">
        <v>1.2648964896252217</v>
      </c>
      <c r="AN15" s="69"/>
      <c r="AO15" s="69">
        <f t="shared" si="35"/>
        <v>-0.49909307128886682</v>
      </c>
      <c r="AP15" s="69">
        <f>'RD T1'!E130</f>
        <v>0.77917063152291921</v>
      </c>
      <c r="AQ15" s="69">
        <f t="shared" si="36"/>
        <v>0.28007756023405239</v>
      </c>
      <c r="AS15" t="str">
        <f t="shared" si="37"/>
        <v>32 Health and social care associate professionals</v>
      </c>
      <c r="AT15" s="69">
        <v>0.38984978683503008</v>
      </c>
      <c r="AU15" s="69">
        <v>0.40688751058013933</v>
      </c>
      <c r="AV15" s="69">
        <v>0.47414773726959614</v>
      </c>
      <c r="AW15" s="69">
        <v>0.69016846635481643</v>
      </c>
      <c r="AX15" s="69">
        <v>0.81486388349832106</v>
      </c>
      <c r="AY15" s="69"/>
      <c r="AZ15" s="69">
        <f t="shared" si="38"/>
        <v>0.34071614622872493</v>
      </c>
      <c r="BA15" s="69">
        <f>'RD T1'!E159</f>
        <v>0.40894207872297739</v>
      </c>
      <c r="BB15" s="69">
        <f t="shared" si="39"/>
        <v>0.74965822495170231</v>
      </c>
      <c r="BD15" t="str">
        <f t="shared" si="40"/>
        <v>32 Health and social care associate professionals</v>
      </c>
      <c r="BE15" s="69">
        <v>1.519092648921335</v>
      </c>
      <c r="BF15" s="69">
        <v>1.9973188423565038</v>
      </c>
      <c r="BG15" s="69">
        <v>1.8905377971059716</v>
      </c>
      <c r="BH15" s="69">
        <v>3.1669601120867679</v>
      </c>
      <c r="BI15" s="69">
        <v>3.4892668987065529</v>
      </c>
      <c r="BJ15" s="69"/>
      <c r="BK15" s="69">
        <f t="shared" si="41"/>
        <v>1.5987291016005813</v>
      </c>
      <c r="BL15" s="69">
        <f>'RD T1'!E188</f>
        <v>1.8220272818396728</v>
      </c>
      <c r="BM15" s="69">
        <f t="shared" si="42"/>
        <v>3.4207563834402541</v>
      </c>
      <c r="BO15" t="str">
        <f t="shared" si="43"/>
        <v>32 Health and social care associate professionals</v>
      </c>
      <c r="BP15" s="69">
        <v>1.3937556218896392</v>
      </c>
      <c r="BQ15" s="69">
        <v>1.6340214104005124</v>
      </c>
      <c r="BR15" s="69">
        <v>1.3514030098586993</v>
      </c>
      <c r="BS15" s="69">
        <v>2.1788708912554573</v>
      </c>
      <c r="BT15" s="69">
        <v>1.8710209337912491</v>
      </c>
      <c r="BU15" s="69"/>
      <c r="BV15" s="69">
        <f t="shared" si="44"/>
        <v>0.5196179239325498</v>
      </c>
      <c r="BW15" s="69">
        <f>'RD T1'!E217</f>
        <v>1.1079813145774766</v>
      </c>
      <c r="BX15" s="69">
        <f t="shared" si="45"/>
        <v>1.6275992385100264</v>
      </c>
      <c r="BZ15" t="str">
        <f t="shared" si="46"/>
        <v>32 Health and social care associate professionals</v>
      </c>
      <c r="CA15" s="69">
        <v>0.54342227608018179</v>
      </c>
      <c r="CB15" s="69">
        <v>0.53082233906571841</v>
      </c>
      <c r="CC15" s="69">
        <v>0.43823951518020493</v>
      </c>
      <c r="CD15" s="69">
        <v>0.53494954071978273</v>
      </c>
      <c r="CE15" s="69">
        <v>0.30627990992666854</v>
      </c>
      <c r="CF15" s="69"/>
      <c r="CG15" s="69">
        <f t="shared" si="47"/>
        <v>-0.13195960525353639</v>
      </c>
      <c r="CH15" s="69">
        <f>'RD T1'!E246</f>
        <v>0.20175248132593371</v>
      </c>
      <c r="CI15" s="69">
        <f t="shared" si="48"/>
        <v>6.9792876072397314E-2</v>
      </c>
      <c r="CK15" t="str">
        <f t="shared" si="49"/>
        <v>32 Health and social care associate professionals</v>
      </c>
      <c r="CL15" s="69">
        <v>0.10165403318402393</v>
      </c>
      <c r="CM15" s="69">
        <v>0.10873214312695484</v>
      </c>
      <c r="CN15" s="69">
        <v>0.12744694927912759</v>
      </c>
      <c r="CO15" s="69">
        <v>0.13411532254926284</v>
      </c>
      <c r="CP15" s="69">
        <v>0.12291069103805903</v>
      </c>
      <c r="CQ15" s="69"/>
      <c r="CR15" s="69">
        <f t="shared" si="50"/>
        <v>-4.5362582410685554E-3</v>
      </c>
      <c r="CS15" s="69">
        <f>'RD T1'!E275</f>
        <v>5.491433796627599E-2</v>
      </c>
      <c r="CT15" s="69">
        <f t="shared" si="51"/>
        <v>5.0378079725207435E-2</v>
      </c>
    </row>
    <row r="16" spans="1:98" x14ac:dyDescent="0.2">
      <c r="A16" s="10" t="str">
        <f>name!D12</f>
        <v>33 Protective service occupations</v>
      </c>
      <c r="B16" s="69">
        <v>1.7839134392013078E-2</v>
      </c>
      <c r="C16" s="69">
        <v>2.6421112799915759E-2</v>
      </c>
      <c r="D16" s="69">
        <v>2.3506785404237202E-2</v>
      </c>
      <c r="E16" s="69">
        <v>2.9386491051569468E-2</v>
      </c>
      <c r="F16" s="69">
        <v>5.1179786268664332E-2</v>
      </c>
      <c r="G16" s="11"/>
      <c r="H16" s="69">
        <f t="shared" si="26"/>
        <v>2.767300086442713E-2</v>
      </c>
      <c r="I16" s="69">
        <f>'RD T1'!E44</f>
        <v>1.3100128052188107E-2</v>
      </c>
      <c r="J16" s="69">
        <f t="shared" si="27"/>
        <v>4.0773128916615234E-2</v>
      </c>
      <c r="L16" t="str">
        <f t="shared" si="28"/>
        <v>33 Protective service occupations</v>
      </c>
      <c r="M16" s="69">
        <v>0.23980399464632501</v>
      </c>
      <c r="N16" s="69">
        <v>0.3222263471209284</v>
      </c>
      <c r="O16" s="69">
        <v>0.29377922887365315</v>
      </c>
      <c r="P16" s="69">
        <v>0.32657958841537693</v>
      </c>
      <c r="Q16" s="69">
        <v>0.53479443258568893</v>
      </c>
      <c r="R16" s="11"/>
      <c r="S16" s="69">
        <f t="shared" si="29"/>
        <v>0.24101520371203577</v>
      </c>
      <c r="T16" s="69">
        <f>'RD T1'!E73</f>
        <v>0.12377006637517228</v>
      </c>
      <c r="U16" s="69">
        <f t="shared" si="30"/>
        <v>0.36478527008720807</v>
      </c>
      <c r="W16" t="str">
        <f t="shared" si="31"/>
        <v>33 Protective service occupations</v>
      </c>
      <c r="X16" s="69">
        <v>1.1229420870725988</v>
      </c>
      <c r="Y16" s="69">
        <v>1.1121849340947492</v>
      </c>
      <c r="Z16" s="69">
        <v>1.3026243582131076</v>
      </c>
      <c r="AA16" s="69">
        <v>1.1875514506555744</v>
      </c>
      <c r="AB16" s="69">
        <v>1.6409155058295599</v>
      </c>
      <c r="AC16" s="69"/>
      <c r="AD16" s="69">
        <f t="shared" si="32"/>
        <v>0.33829114761645229</v>
      </c>
      <c r="AE16" s="69">
        <f>'RD T1'!E102</f>
        <v>0.56459087544642739</v>
      </c>
      <c r="AF16" s="69">
        <f t="shared" si="33"/>
        <v>0.90288202306287968</v>
      </c>
      <c r="AH16" t="str">
        <f t="shared" si="34"/>
        <v>33 Protective service occupations</v>
      </c>
      <c r="AI16" s="69">
        <v>0.32150563005058092</v>
      </c>
      <c r="AJ16" s="69">
        <v>0.3142428655486641</v>
      </c>
      <c r="AK16" s="69">
        <v>0.36585184932663234</v>
      </c>
      <c r="AL16" s="69">
        <v>0.34637425248111142</v>
      </c>
      <c r="AM16" s="69">
        <v>0.48235821758925901</v>
      </c>
      <c r="AN16" s="69"/>
      <c r="AO16" s="69">
        <f t="shared" si="35"/>
        <v>0.11650636826262667</v>
      </c>
      <c r="AP16" s="69">
        <f>'RD T1'!E131</f>
        <v>0.14335772383972134</v>
      </c>
      <c r="AQ16" s="69">
        <f t="shared" si="36"/>
        <v>0.25986409210234801</v>
      </c>
      <c r="AS16" t="str">
        <f t="shared" si="37"/>
        <v>33 Protective service occupations</v>
      </c>
      <c r="AT16" s="69">
        <v>0.29351840766873116</v>
      </c>
      <c r="AU16" s="69">
        <v>0.25562161043403259</v>
      </c>
      <c r="AV16" s="69">
        <v>0.29245519300328021</v>
      </c>
      <c r="AW16" s="69">
        <v>0.24037323794068136</v>
      </c>
      <c r="AX16" s="69">
        <v>0.28595911980001715</v>
      </c>
      <c r="AY16" s="69"/>
      <c r="AZ16" s="69">
        <f t="shared" si="38"/>
        <v>-6.4960732032630641E-3</v>
      </c>
      <c r="BA16" s="69">
        <f>'RD T1'!E160</f>
        <v>9.6469399961705976E-2</v>
      </c>
      <c r="BB16" s="69">
        <f t="shared" si="39"/>
        <v>8.9973326758442912E-2</v>
      </c>
      <c r="BD16" t="str">
        <f t="shared" si="40"/>
        <v>33 Protective service occupations</v>
      </c>
      <c r="BE16" s="69">
        <v>0.97489973564109955</v>
      </c>
      <c r="BF16" s="69">
        <v>0.95720820990409228</v>
      </c>
      <c r="BG16" s="69">
        <v>1.0003511344273011</v>
      </c>
      <c r="BH16" s="69">
        <v>0.85198995612558326</v>
      </c>
      <c r="BI16" s="69">
        <v>0.80322904126565664</v>
      </c>
      <c r="BJ16" s="69"/>
      <c r="BK16" s="69">
        <f t="shared" si="41"/>
        <v>-0.19712209316164442</v>
      </c>
      <c r="BL16" s="69">
        <f>'RD T1'!E189</f>
        <v>0.21738838620551532</v>
      </c>
      <c r="BM16" s="69">
        <f t="shared" si="42"/>
        <v>2.0266293043870898E-2</v>
      </c>
      <c r="BO16" t="str">
        <f t="shared" si="43"/>
        <v>33 Protective service occupations</v>
      </c>
      <c r="BP16" s="69">
        <v>1.2234920736890635</v>
      </c>
      <c r="BQ16" s="69">
        <v>1.2634303059909842</v>
      </c>
      <c r="BR16" s="69">
        <v>1.224571491149006</v>
      </c>
      <c r="BS16" s="69">
        <v>1.0480650936959497</v>
      </c>
      <c r="BT16" s="69">
        <v>0.86890590080128527</v>
      </c>
      <c r="BU16" s="69"/>
      <c r="BV16" s="69">
        <f t="shared" si="44"/>
        <v>-0.35566559034772072</v>
      </c>
      <c r="BW16" s="69">
        <f>'RD T1'!E218</f>
        <v>0.30775315531725483</v>
      </c>
      <c r="BX16" s="69">
        <f t="shared" si="45"/>
        <v>-4.7912435030465883E-2</v>
      </c>
      <c r="BZ16" t="str">
        <f t="shared" si="46"/>
        <v>33 Protective service occupations</v>
      </c>
      <c r="CA16" s="69">
        <v>0.70809080661116974</v>
      </c>
      <c r="CB16" s="69">
        <v>0.66375365915126305</v>
      </c>
      <c r="CC16" s="69">
        <v>0.67901016913028123</v>
      </c>
      <c r="CD16" s="69">
        <v>0.50849043869560673</v>
      </c>
      <c r="CE16" s="69">
        <v>0.34103304815168678</v>
      </c>
      <c r="CF16" s="69"/>
      <c r="CG16" s="69">
        <f t="shared" si="47"/>
        <v>-0.33797712097859445</v>
      </c>
      <c r="CH16" s="69">
        <f>'RD T1'!E247</f>
        <v>0.15840504959795776</v>
      </c>
      <c r="CI16" s="69">
        <f t="shared" si="48"/>
        <v>-0.17957207138063669</v>
      </c>
      <c r="CK16" t="str">
        <f t="shared" si="49"/>
        <v>33 Protective service occupations</v>
      </c>
      <c r="CL16" s="69">
        <v>0.17613446002295591</v>
      </c>
      <c r="CM16" s="69">
        <v>0.13708954842779975</v>
      </c>
      <c r="CN16" s="69">
        <v>0.15131872533463178</v>
      </c>
      <c r="CO16" s="69">
        <v>0.10986780662208508</v>
      </c>
      <c r="CP16" s="69">
        <v>8.5487393556102895E-2</v>
      </c>
      <c r="CQ16" s="69"/>
      <c r="CR16" s="69">
        <f t="shared" si="50"/>
        <v>-6.5831331778528887E-2</v>
      </c>
      <c r="CS16" s="69">
        <f>'RD T1'!E276</f>
        <v>2.4088236879287697E-2</v>
      </c>
      <c r="CT16" s="69">
        <f t="shared" si="51"/>
        <v>-4.174309489924119E-2</v>
      </c>
    </row>
    <row r="17" spans="1:98" x14ac:dyDescent="0.2">
      <c r="A17" s="10" t="str">
        <f>name!D13</f>
        <v>34 Culture, media and sports occupations</v>
      </c>
      <c r="B17" s="69">
        <v>4.9985588063098461E-2</v>
      </c>
      <c r="C17" s="69">
        <v>7.5939359493927661E-2</v>
      </c>
      <c r="D17" s="69">
        <v>7.7971562303848621E-2</v>
      </c>
      <c r="E17" s="69">
        <v>9.1764445216966015E-2</v>
      </c>
      <c r="F17" s="69">
        <v>0.13171328311437527</v>
      </c>
      <c r="G17" s="11"/>
      <c r="H17" s="69">
        <f t="shared" si="26"/>
        <v>5.3741720810526653E-2</v>
      </c>
      <c r="I17" s="69">
        <f>'RD T1'!E45</f>
        <v>5.1492709448444016E-2</v>
      </c>
      <c r="J17" s="69">
        <f t="shared" si="27"/>
        <v>0.10523443025897067</v>
      </c>
      <c r="L17" t="str">
        <f t="shared" si="28"/>
        <v>34 Culture, media and sports occupations</v>
      </c>
      <c r="M17" s="69">
        <v>1.1655813742758592</v>
      </c>
      <c r="N17" s="69">
        <v>1.6680357902556606</v>
      </c>
      <c r="O17" s="69">
        <v>1.6248566099729806</v>
      </c>
      <c r="P17" s="69">
        <v>1.6983032130063664</v>
      </c>
      <c r="Q17" s="69">
        <v>2.3570000147019448</v>
      </c>
      <c r="R17" s="11"/>
      <c r="S17" s="69">
        <f t="shared" si="29"/>
        <v>0.73214340472896411</v>
      </c>
      <c r="T17" s="69">
        <f>'RD T1'!E74</f>
        <v>0.93880860506476804</v>
      </c>
      <c r="U17" s="69">
        <f t="shared" si="30"/>
        <v>1.6709520097937323</v>
      </c>
      <c r="W17" t="str">
        <f t="shared" si="31"/>
        <v>34 Culture, media and sports occupations</v>
      </c>
      <c r="X17" s="69">
        <v>3.3303683883827087</v>
      </c>
      <c r="Y17" s="69">
        <v>3.3440746759799511</v>
      </c>
      <c r="Z17" s="69">
        <v>3.4410928712968119</v>
      </c>
      <c r="AA17" s="69">
        <v>3.0371626419376931</v>
      </c>
      <c r="AB17" s="69">
        <v>3.3397537867397404</v>
      </c>
      <c r="AC17" s="69"/>
      <c r="AD17" s="69">
        <f t="shared" si="32"/>
        <v>-0.10133908455707141</v>
      </c>
      <c r="AE17" s="69">
        <f>'RD T1'!E103</f>
        <v>1.5470124404847729</v>
      </c>
      <c r="AF17" s="69">
        <f t="shared" si="33"/>
        <v>1.4456733559277015</v>
      </c>
      <c r="AH17" t="str">
        <f t="shared" si="34"/>
        <v>34 Culture, media and sports occupations</v>
      </c>
      <c r="AI17" s="69">
        <v>0.46712967835347247</v>
      </c>
      <c r="AJ17" s="69">
        <v>0.40105508995231132</v>
      </c>
      <c r="AK17" s="69">
        <v>0.48187168055413426</v>
      </c>
      <c r="AL17" s="69">
        <v>0.44098283318507325</v>
      </c>
      <c r="AM17" s="69">
        <v>0.58074983914613865</v>
      </c>
      <c r="AN17" s="69"/>
      <c r="AO17" s="69">
        <f t="shared" si="35"/>
        <v>9.8878158592004384E-2</v>
      </c>
      <c r="AP17" s="69">
        <f>'RD T1'!E132</f>
        <v>0.25070014479789104</v>
      </c>
      <c r="AQ17" s="69">
        <f t="shared" si="36"/>
        <v>0.34957830338989543</v>
      </c>
      <c r="AS17" t="str">
        <f t="shared" si="37"/>
        <v>34 Culture, media and sports occupations</v>
      </c>
      <c r="AT17" s="69">
        <v>0.56428207398769115</v>
      </c>
      <c r="AU17" s="69">
        <v>0.53879910857629498</v>
      </c>
      <c r="AV17" s="69">
        <v>0.55241234172021147</v>
      </c>
      <c r="AW17" s="69">
        <v>0.46537042883746066</v>
      </c>
      <c r="AX17" s="69">
        <v>0.49031301753236473</v>
      </c>
      <c r="AY17" s="69"/>
      <c r="AZ17" s="69">
        <f t="shared" si="38"/>
        <v>-6.2099324187846749E-2</v>
      </c>
      <c r="BA17" s="69">
        <f>'RD T1'!E161</f>
        <v>0.22686243679085341</v>
      </c>
      <c r="BB17" s="69">
        <f t="shared" si="39"/>
        <v>0.16476311260300666</v>
      </c>
      <c r="BD17" t="str">
        <f t="shared" si="40"/>
        <v>34 Culture, media and sports occupations</v>
      </c>
      <c r="BE17" s="69">
        <v>1.5217407251738002</v>
      </c>
      <c r="BF17" s="69">
        <v>1.6367552083632568</v>
      </c>
      <c r="BG17" s="69">
        <v>1.657483950066146</v>
      </c>
      <c r="BH17" s="69">
        <v>1.4667959857638573</v>
      </c>
      <c r="BI17" s="69">
        <v>1.6402659157619299</v>
      </c>
      <c r="BJ17" s="69"/>
      <c r="BK17" s="69">
        <f t="shared" si="41"/>
        <v>-1.721803430421609E-2</v>
      </c>
      <c r="BL17" s="69">
        <f>'RD T1'!E190</f>
        <v>0.60660420802554427</v>
      </c>
      <c r="BM17" s="69">
        <f t="shared" si="42"/>
        <v>0.58938617372132818</v>
      </c>
      <c r="BO17" t="str">
        <f t="shared" si="43"/>
        <v>34 Culture, media and sports occupations</v>
      </c>
      <c r="BP17" s="69">
        <v>0.86106168641148717</v>
      </c>
      <c r="BQ17" s="69">
        <v>0.84794684862756409</v>
      </c>
      <c r="BR17" s="69">
        <v>0.73159539830530407</v>
      </c>
      <c r="BS17" s="69">
        <v>0.58298701482361726</v>
      </c>
      <c r="BT17" s="69">
        <v>0.40675612718805598</v>
      </c>
      <c r="BU17" s="69"/>
      <c r="BV17" s="69">
        <f t="shared" si="44"/>
        <v>-0.32483927111724809</v>
      </c>
      <c r="BW17" s="69">
        <f>'RD T1'!E219</f>
        <v>0.20804559066378658</v>
      </c>
      <c r="BX17" s="69">
        <f t="shared" si="45"/>
        <v>-0.1167936804534615</v>
      </c>
      <c r="BZ17" t="str">
        <f t="shared" si="46"/>
        <v>34 Culture, media and sports occupations</v>
      </c>
      <c r="CA17" s="69">
        <v>0.61509095894499688</v>
      </c>
      <c r="CB17" s="69">
        <v>0.54153503218912813</v>
      </c>
      <c r="CC17" s="69">
        <v>0.52120609912195959</v>
      </c>
      <c r="CD17" s="69">
        <v>0.32341250066885208</v>
      </c>
      <c r="CE17" s="69">
        <v>0.16289094924325268</v>
      </c>
      <c r="CF17" s="69"/>
      <c r="CG17" s="69">
        <f t="shared" si="47"/>
        <v>-0.35831514987870694</v>
      </c>
      <c r="CH17" s="69">
        <f>'RD T1'!E248</f>
        <v>0.10268078714259653</v>
      </c>
      <c r="CI17" s="69">
        <f t="shared" si="48"/>
        <v>-0.2556343627361104</v>
      </c>
      <c r="CK17" t="str">
        <f t="shared" si="49"/>
        <v>34 Culture, media and sports occupations</v>
      </c>
      <c r="CL17" s="69">
        <v>0.31427953796702562</v>
      </c>
      <c r="CM17" s="69">
        <v>0.30701410710834898</v>
      </c>
      <c r="CN17" s="69">
        <v>0.32879927288504962</v>
      </c>
      <c r="CO17" s="69">
        <v>0.20242954457388479</v>
      </c>
      <c r="CP17" s="69">
        <v>0.16365070435106854</v>
      </c>
      <c r="CQ17" s="69"/>
      <c r="CR17" s="69">
        <f t="shared" si="50"/>
        <v>-0.16514856853398108</v>
      </c>
      <c r="CS17" s="69">
        <f>'RD T1'!E277</f>
        <v>7.4391678504993994E-2</v>
      </c>
      <c r="CT17" s="69">
        <f t="shared" si="51"/>
        <v>-9.0756890028987083E-2</v>
      </c>
    </row>
    <row r="18" spans="1:98" x14ac:dyDescent="0.2">
      <c r="A18" s="10" t="str">
        <f>name!D14</f>
        <v>35 Business and public service associate professionals</v>
      </c>
      <c r="B18" s="69">
        <v>0.2833419239319443</v>
      </c>
      <c r="C18" s="69">
        <v>0.39102763119673428</v>
      </c>
      <c r="D18" s="69">
        <v>0.36921789707034824</v>
      </c>
      <c r="E18" s="69">
        <v>0.49006157193021271</v>
      </c>
      <c r="F18" s="69">
        <v>0.80051696863206123</v>
      </c>
      <c r="G18" s="11"/>
      <c r="H18" s="69">
        <f t="shared" si="26"/>
        <v>0.43129907156171299</v>
      </c>
      <c r="I18" s="69">
        <f>'RD T1'!E46</f>
        <v>0.26512291730210985</v>
      </c>
      <c r="J18" s="69">
        <f t="shared" si="27"/>
        <v>0.69642198886382278</v>
      </c>
      <c r="L18" t="str">
        <f t="shared" si="28"/>
        <v>35 Business and public service associate professionals</v>
      </c>
      <c r="M18" s="69">
        <v>2.7783656698993826</v>
      </c>
      <c r="N18" s="69">
        <v>3.7606943784998625</v>
      </c>
      <c r="O18" s="69">
        <v>3.6580465882126507</v>
      </c>
      <c r="P18" s="69">
        <v>4.6228088059989467</v>
      </c>
      <c r="Q18" s="69">
        <v>6.8066658587477189</v>
      </c>
      <c r="R18" s="11"/>
      <c r="S18" s="69">
        <f t="shared" si="29"/>
        <v>3.1486192705350682</v>
      </c>
      <c r="T18" s="69">
        <f>'RD T1'!E75</f>
        <v>2.4741968420375642</v>
      </c>
      <c r="U18" s="69">
        <f t="shared" si="30"/>
        <v>5.6228161125726324</v>
      </c>
      <c r="W18" t="str">
        <f t="shared" si="31"/>
        <v>35 Business and public service associate professionals</v>
      </c>
      <c r="X18" s="69">
        <v>7.2349381141028068</v>
      </c>
      <c r="Y18" s="69">
        <v>6.8699954088239945</v>
      </c>
      <c r="Z18" s="69">
        <v>7.6127000983597979</v>
      </c>
      <c r="AA18" s="69">
        <v>7.7588632935838486</v>
      </c>
      <c r="AB18" s="69">
        <v>8.3252885658358924</v>
      </c>
      <c r="AC18" s="69"/>
      <c r="AD18" s="69">
        <f t="shared" si="32"/>
        <v>0.7125884674760945</v>
      </c>
      <c r="AE18" s="69">
        <f>'RD T1'!E104</f>
        <v>4.0758637201364571</v>
      </c>
      <c r="AF18" s="69">
        <f t="shared" si="33"/>
        <v>4.7884521876125516</v>
      </c>
      <c r="AH18" t="str">
        <f t="shared" si="34"/>
        <v>35 Business and public service associate professionals</v>
      </c>
      <c r="AI18" s="69">
        <v>1.9744696011958904</v>
      </c>
      <c r="AJ18" s="69">
        <v>1.9338806101766965</v>
      </c>
      <c r="AK18" s="69">
        <v>2.2370093684638124</v>
      </c>
      <c r="AL18" s="69">
        <v>2.3057258003550034</v>
      </c>
      <c r="AM18" s="69">
        <v>2.5872170550851172</v>
      </c>
      <c r="AN18" s="69"/>
      <c r="AO18" s="69">
        <f t="shared" si="35"/>
        <v>0.35020768662130486</v>
      </c>
      <c r="AP18" s="69">
        <f>'RD T1'!E133</f>
        <v>1.1768476766078204</v>
      </c>
      <c r="AQ18" s="69">
        <f t="shared" si="36"/>
        <v>1.5270553632291253</v>
      </c>
      <c r="AS18" t="str">
        <f t="shared" si="37"/>
        <v>35 Business and public service associate professionals</v>
      </c>
      <c r="AT18" s="69">
        <v>1.8817947385399207</v>
      </c>
      <c r="AU18" s="69">
        <v>1.7940886385398549</v>
      </c>
      <c r="AV18" s="69">
        <v>1.9999117890825691</v>
      </c>
      <c r="AW18" s="69">
        <v>2.0436548253127498</v>
      </c>
      <c r="AX18" s="69">
        <v>2.2808122346476307</v>
      </c>
      <c r="AY18" s="69"/>
      <c r="AZ18" s="69">
        <f t="shared" si="38"/>
        <v>0.28090044556506166</v>
      </c>
      <c r="BA18" s="69">
        <f>'RD T1'!E162</f>
        <v>1.0150738382329407</v>
      </c>
      <c r="BB18" s="69">
        <f t="shared" si="39"/>
        <v>1.2959742837980024</v>
      </c>
      <c r="BD18" t="str">
        <f t="shared" si="40"/>
        <v>35 Business and public service associate professionals</v>
      </c>
      <c r="BE18" s="69">
        <v>5.2969121116111566</v>
      </c>
      <c r="BF18" s="69">
        <v>5.7541639171698975</v>
      </c>
      <c r="BG18" s="69">
        <v>5.8390807486817584</v>
      </c>
      <c r="BH18" s="69">
        <v>5.8130595145694519</v>
      </c>
      <c r="BI18" s="69">
        <v>5.7697779923628687</v>
      </c>
      <c r="BJ18" s="69"/>
      <c r="BK18" s="69">
        <f t="shared" si="41"/>
        <v>-6.9302756318889713E-2</v>
      </c>
      <c r="BL18" s="69">
        <f>'RD T1'!E191</f>
        <v>2.4162149541279576</v>
      </c>
      <c r="BM18" s="69">
        <f t="shared" si="42"/>
        <v>2.3469121978090679</v>
      </c>
      <c r="BO18" t="str">
        <f t="shared" si="43"/>
        <v>35 Business and public service associate professionals</v>
      </c>
      <c r="BP18" s="69">
        <v>4.8379889257244191</v>
      </c>
      <c r="BQ18" s="69">
        <v>4.9682090202791711</v>
      </c>
      <c r="BR18" s="69">
        <v>4.6109833822855339</v>
      </c>
      <c r="BS18" s="69">
        <v>4.605734468425891</v>
      </c>
      <c r="BT18" s="69">
        <v>4.0230516019244522</v>
      </c>
      <c r="BU18" s="69"/>
      <c r="BV18" s="69">
        <f t="shared" si="44"/>
        <v>-0.58793178036108174</v>
      </c>
      <c r="BW18" s="69">
        <f>'RD T1'!E220</f>
        <v>1.8304179522380715</v>
      </c>
      <c r="BX18" s="69">
        <f t="shared" si="45"/>
        <v>1.2424861718769897</v>
      </c>
      <c r="BZ18" t="str">
        <f t="shared" si="46"/>
        <v>35 Business and public service associate professionals</v>
      </c>
      <c r="CA18" s="69">
        <v>2.9264404453564694</v>
      </c>
      <c r="CB18" s="69">
        <v>2.8205191020670686</v>
      </c>
      <c r="CC18" s="69">
        <v>2.7727344240173779</v>
      </c>
      <c r="CD18" s="69">
        <v>2.2876185491233669</v>
      </c>
      <c r="CE18" s="69">
        <v>1.4186418140132673</v>
      </c>
      <c r="CF18" s="69"/>
      <c r="CG18" s="69">
        <f t="shared" si="47"/>
        <v>-1.3540926100041106</v>
      </c>
      <c r="CH18" s="69">
        <f>'RD T1'!E249</f>
        <v>0.75459900655254852</v>
      </c>
      <c r="CI18" s="69">
        <f t="shared" si="48"/>
        <v>-0.59949360345156211</v>
      </c>
      <c r="CK18" t="str">
        <f t="shared" si="49"/>
        <v>35 Business and public service associate professionals</v>
      </c>
      <c r="CL18" s="69">
        <v>0.92218514269842611</v>
      </c>
      <c r="CM18" s="69">
        <v>0.85758933755072408</v>
      </c>
      <c r="CN18" s="69">
        <v>0.97428581796198288</v>
      </c>
      <c r="CO18" s="69">
        <v>0.608618875419634</v>
      </c>
      <c r="CP18" s="69">
        <v>0.51891989469180844</v>
      </c>
      <c r="CQ18" s="69"/>
      <c r="CR18" s="69">
        <f t="shared" si="50"/>
        <v>-0.45536592327017444</v>
      </c>
      <c r="CS18" s="69">
        <f>'RD T1'!E278</f>
        <v>0.20510802095543171</v>
      </c>
      <c r="CT18" s="69">
        <f t="shared" si="51"/>
        <v>-0.25025790231474276</v>
      </c>
    </row>
    <row r="19" spans="1:98" x14ac:dyDescent="0.2">
      <c r="A19" s="10" t="str">
        <f>name!D15</f>
        <v>41 Administrative occupations</v>
      </c>
      <c r="B19" s="69">
        <v>0.22356154930855876</v>
      </c>
      <c r="C19" s="69">
        <v>0.28448695250945033</v>
      </c>
      <c r="D19" s="69">
        <v>0.30039978772163062</v>
      </c>
      <c r="E19" s="69">
        <v>0.42062787988034206</v>
      </c>
      <c r="F19" s="69">
        <v>0.71740467463368918</v>
      </c>
      <c r="G19" s="11"/>
      <c r="H19" s="69">
        <f t="shared" si="26"/>
        <v>0.41700488691205856</v>
      </c>
      <c r="I19" s="69">
        <f>'RD T1'!E47</f>
        <v>0.25105281667922619</v>
      </c>
      <c r="J19" s="69">
        <f t="shared" si="27"/>
        <v>0.66805770359128469</v>
      </c>
      <c r="L19" t="str">
        <f t="shared" si="28"/>
        <v>41 Administrative occupations</v>
      </c>
      <c r="M19" s="69">
        <v>2.1698948006562042</v>
      </c>
      <c r="N19" s="69">
        <v>2.8936970196762948</v>
      </c>
      <c r="O19" s="69">
        <v>3.1358411769068231</v>
      </c>
      <c r="P19" s="69">
        <v>4.2976643682726952</v>
      </c>
      <c r="Q19" s="69">
        <v>6.499770675276916</v>
      </c>
      <c r="R19" s="11"/>
      <c r="S19" s="69">
        <f t="shared" si="29"/>
        <v>3.3639294983700929</v>
      </c>
      <c r="T19" s="69">
        <f>'RD T1'!E76</f>
        <v>2.4828536347441115</v>
      </c>
      <c r="U19" s="69">
        <f t="shared" si="30"/>
        <v>5.8467831331142044</v>
      </c>
      <c r="W19" t="str">
        <f t="shared" si="31"/>
        <v>41 Administrative occupations</v>
      </c>
      <c r="X19" s="69">
        <v>8.9059323890903581</v>
      </c>
      <c r="Y19" s="69">
        <v>8.1443063282603045</v>
      </c>
      <c r="Z19" s="69">
        <v>9.7752901237167595</v>
      </c>
      <c r="AA19" s="69">
        <v>11.363617807227104</v>
      </c>
      <c r="AB19" s="69">
        <v>13.823400661610323</v>
      </c>
      <c r="AC19" s="69"/>
      <c r="AD19" s="69">
        <f t="shared" si="32"/>
        <v>4.0481105378935638</v>
      </c>
      <c r="AE19" s="69">
        <f>'RD T1'!E105</f>
        <v>6.8171940566362927</v>
      </c>
      <c r="AF19" s="69">
        <f t="shared" si="33"/>
        <v>10.865304594529857</v>
      </c>
      <c r="AH19" t="str">
        <f t="shared" si="34"/>
        <v>41 Administrative occupations</v>
      </c>
      <c r="AI19" s="69">
        <v>3.1187620140582766</v>
      </c>
      <c r="AJ19" s="69">
        <v>2.9992716159079533</v>
      </c>
      <c r="AK19" s="69">
        <v>3.6731711216802632</v>
      </c>
      <c r="AL19" s="69">
        <v>4.131085397186574</v>
      </c>
      <c r="AM19" s="69">
        <v>5.0381727285158613</v>
      </c>
      <c r="AN19" s="69"/>
      <c r="AO19" s="69">
        <f t="shared" si="35"/>
        <v>1.3650016068355981</v>
      </c>
      <c r="AP19" s="69">
        <f>'RD T1'!E134</f>
        <v>2.637489910114212</v>
      </c>
      <c r="AQ19" s="69">
        <f t="shared" si="36"/>
        <v>4.0024915169498101</v>
      </c>
      <c r="AS19" t="str">
        <f t="shared" si="37"/>
        <v>41 Administrative occupations</v>
      </c>
      <c r="AT19" s="69">
        <v>3.1443908234380333</v>
      </c>
      <c r="AU19" s="69">
        <v>2.8209469938325977</v>
      </c>
      <c r="AV19" s="69">
        <v>3.4367957061777812</v>
      </c>
      <c r="AW19" s="69">
        <v>3.6946956786173124</v>
      </c>
      <c r="AX19" s="69">
        <v>4.3559484384098663</v>
      </c>
      <c r="AY19" s="69"/>
      <c r="AZ19" s="69">
        <f t="shared" si="38"/>
        <v>0.91915273223208516</v>
      </c>
      <c r="BA19" s="69">
        <f>'RD T1'!E163</f>
        <v>2.1644578927944789</v>
      </c>
      <c r="BB19" s="69">
        <f t="shared" si="39"/>
        <v>3.083610625026564</v>
      </c>
      <c r="BD19" t="str">
        <f t="shared" si="40"/>
        <v>41 Administrative occupations</v>
      </c>
      <c r="BE19" s="69">
        <v>10.388324045288511</v>
      </c>
      <c r="BF19" s="69">
        <v>10.328990747587929</v>
      </c>
      <c r="BG19" s="69">
        <v>10.507338008153633</v>
      </c>
      <c r="BH19" s="69">
        <v>10.95122696703956</v>
      </c>
      <c r="BI19" s="69">
        <v>10.255076755884147</v>
      </c>
      <c r="BJ19" s="69"/>
      <c r="BK19" s="69">
        <f t="shared" si="41"/>
        <v>-0.25226125226948604</v>
      </c>
      <c r="BL19" s="69">
        <f>'RD T1'!E192</f>
        <v>4.919078394617765</v>
      </c>
      <c r="BM19" s="69">
        <f t="shared" si="42"/>
        <v>4.6668171423482789</v>
      </c>
      <c r="BO19" t="str">
        <f t="shared" si="43"/>
        <v>41 Administrative occupations</v>
      </c>
      <c r="BP19" s="69">
        <v>13.519678960196586</v>
      </c>
      <c r="BQ19" s="69">
        <v>12.884970016775036</v>
      </c>
      <c r="BR19" s="69">
        <v>11.85176736882865</v>
      </c>
      <c r="BS19" s="69">
        <v>12.37704921680084</v>
      </c>
      <c r="BT19" s="69">
        <v>9.6413033982348146</v>
      </c>
      <c r="BU19" s="69"/>
      <c r="BV19" s="69">
        <f t="shared" si="44"/>
        <v>-2.2104639705938354</v>
      </c>
      <c r="BW19" s="69">
        <f>'RD T1'!E221</f>
        <v>5.2018381000016856</v>
      </c>
      <c r="BX19" s="69">
        <f t="shared" si="45"/>
        <v>2.9913741294078502</v>
      </c>
      <c r="BZ19" t="str">
        <f t="shared" si="46"/>
        <v>41 Administrative occupations</v>
      </c>
      <c r="CA19" s="69">
        <v>7.0446453977831123</v>
      </c>
      <c r="CB19" s="69">
        <v>5.8178960765216985</v>
      </c>
      <c r="CC19" s="69">
        <v>5.2880118143883061</v>
      </c>
      <c r="CD19" s="69">
        <v>4.0095957159172348</v>
      </c>
      <c r="CE19" s="69">
        <v>1.4702267845392771</v>
      </c>
      <c r="CF19" s="69"/>
      <c r="CG19" s="69">
        <f t="shared" si="47"/>
        <v>-3.8177850298490288</v>
      </c>
      <c r="CH19" s="69">
        <f>'RD T1'!E250</f>
        <v>1.2463757006120411</v>
      </c>
      <c r="CI19" s="69">
        <f t="shared" si="48"/>
        <v>-2.571409329236988</v>
      </c>
      <c r="CK19" t="str">
        <f t="shared" si="49"/>
        <v>41 Administrative occupations</v>
      </c>
      <c r="CL19" s="69">
        <v>2.5735230180255178</v>
      </c>
      <c r="CM19" s="69">
        <v>1.9573721236354316</v>
      </c>
      <c r="CN19" s="69">
        <v>2.2137875859978684</v>
      </c>
      <c r="CO19" s="69">
        <v>1.5408907060548824</v>
      </c>
      <c r="CP19" s="69">
        <v>1.0961194830271528</v>
      </c>
      <c r="CQ19" s="69"/>
      <c r="CR19" s="69">
        <f t="shared" si="50"/>
        <v>-1.1176681029707156</v>
      </c>
      <c r="CS19" s="69">
        <f>'RD T1'!E279</f>
        <v>0.48518947504719817</v>
      </c>
      <c r="CT19" s="69">
        <f t="shared" si="51"/>
        <v>-0.6324786279235175</v>
      </c>
    </row>
    <row r="20" spans="1:98" x14ac:dyDescent="0.2">
      <c r="A20" s="10" t="str">
        <f>name!D16</f>
        <v>42 Secretarial and related occupations</v>
      </c>
      <c r="B20" s="69">
        <v>1.8664357236120695E-2</v>
      </c>
      <c r="C20" s="69">
        <v>2.0833833450538651E-2</v>
      </c>
      <c r="D20" s="69">
        <v>2.4533391345615795E-2</v>
      </c>
      <c r="E20" s="69">
        <v>3.6683416265455827E-2</v>
      </c>
      <c r="F20" s="69">
        <v>6.1550610513732847E-2</v>
      </c>
      <c r="G20" s="11"/>
      <c r="H20" s="69">
        <f t="shared" si="26"/>
        <v>3.7017219168117052E-2</v>
      </c>
      <c r="I20" s="69">
        <f>'RD T1'!E48</f>
        <v>2.5558528769915108E-2</v>
      </c>
      <c r="J20" s="69">
        <f t="shared" si="27"/>
        <v>6.2575747938032167E-2</v>
      </c>
      <c r="L20" t="str">
        <f t="shared" si="28"/>
        <v>42 Secretarial and related occupations</v>
      </c>
      <c r="M20" s="69">
        <v>0.35677603233016902</v>
      </c>
      <c r="N20" s="69">
        <v>0.43999170552754352</v>
      </c>
      <c r="O20" s="69">
        <v>0.5038471439938863</v>
      </c>
      <c r="P20" s="69">
        <v>0.648692286150238</v>
      </c>
      <c r="Q20" s="69">
        <v>0.59571828715159392</v>
      </c>
      <c r="R20" s="11"/>
      <c r="S20" s="69">
        <f t="shared" si="29"/>
        <v>9.1871143157707613E-2</v>
      </c>
      <c r="T20" s="69">
        <f>'RD T1'!E77</f>
        <v>0.33523531092598963</v>
      </c>
      <c r="U20" s="69">
        <f t="shared" si="30"/>
        <v>0.42710645408369724</v>
      </c>
      <c r="W20" t="str">
        <f t="shared" si="31"/>
        <v>42 Secretarial and related occupations</v>
      </c>
      <c r="X20" s="69">
        <v>1.4069965590398852</v>
      </c>
      <c r="Y20" s="69">
        <v>1.2378683479252035</v>
      </c>
      <c r="Z20" s="69">
        <v>1.4945020019690847</v>
      </c>
      <c r="AA20" s="69">
        <v>1.8301681857510081</v>
      </c>
      <c r="AB20" s="69">
        <v>2.3854587927166886</v>
      </c>
      <c r="AC20" s="69"/>
      <c r="AD20" s="69">
        <f t="shared" si="32"/>
        <v>0.89095679074760392</v>
      </c>
      <c r="AE20" s="69">
        <f>'RD T1'!E106</f>
        <v>1.2592058993548929</v>
      </c>
      <c r="AF20" s="69">
        <f t="shared" si="33"/>
        <v>2.1501626901024968</v>
      </c>
      <c r="AH20" t="str">
        <f t="shared" si="34"/>
        <v>42 Secretarial and related occupations</v>
      </c>
      <c r="AI20" s="69">
        <v>0.65655586320156012</v>
      </c>
      <c r="AJ20" s="69">
        <v>0.57179753845281944</v>
      </c>
      <c r="AK20" s="69">
        <v>0.71549682439324713</v>
      </c>
      <c r="AL20" s="69">
        <v>0.74688428157903453</v>
      </c>
      <c r="AM20" s="69">
        <v>0.73222345375782616</v>
      </c>
      <c r="AN20" s="69"/>
      <c r="AO20" s="69">
        <f t="shared" si="35"/>
        <v>1.6726629364579026E-2</v>
      </c>
      <c r="AP20" s="69">
        <f>'RD T1'!E135</f>
        <v>0.45438852099688809</v>
      </c>
      <c r="AQ20" s="69">
        <f t="shared" si="36"/>
        <v>0.47111515036146712</v>
      </c>
      <c r="AS20" t="str">
        <f t="shared" si="37"/>
        <v>42 Secretarial and related occupations</v>
      </c>
      <c r="AT20" s="69">
        <v>0.54753872576711071</v>
      </c>
      <c r="AU20" s="69">
        <v>0.44013500298310865</v>
      </c>
      <c r="AV20" s="69">
        <v>0.54962376687125969</v>
      </c>
      <c r="AW20" s="69">
        <v>0.56239940940881283</v>
      </c>
      <c r="AX20" s="69">
        <v>0.56012088431072671</v>
      </c>
      <c r="AY20" s="69"/>
      <c r="AZ20" s="69">
        <f t="shared" si="38"/>
        <v>1.0497117439467019E-2</v>
      </c>
      <c r="BA20" s="69">
        <f>'RD T1'!E164</f>
        <v>0.32052739210512482</v>
      </c>
      <c r="BB20" s="69">
        <f t="shared" si="39"/>
        <v>0.33102450954459184</v>
      </c>
      <c r="BD20" t="str">
        <f t="shared" si="40"/>
        <v>42 Secretarial and related occupations</v>
      </c>
      <c r="BE20" s="69">
        <v>2.128823858276383</v>
      </c>
      <c r="BF20" s="69">
        <v>1.951552355622822</v>
      </c>
      <c r="BG20" s="69">
        <v>1.8299406538484841</v>
      </c>
      <c r="BH20" s="69">
        <v>1.776649081179517</v>
      </c>
      <c r="BI20" s="69">
        <v>0.55318303367146349</v>
      </c>
      <c r="BJ20" s="69"/>
      <c r="BK20" s="69">
        <f t="shared" si="41"/>
        <v>-1.2767576201770208</v>
      </c>
      <c r="BL20" s="69">
        <f>'RD T1'!E193</f>
        <v>0.65935068480468129</v>
      </c>
      <c r="BM20" s="69">
        <f t="shared" si="42"/>
        <v>-0.61740693537233948</v>
      </c>
      <c r="BO20" t="str">
        <f t="shared" si="43"/>
        <v>42 Secretarial and related occupations</v>
      </c>
      <c r="BP20" s="69">
        <v>3.1473591044919038</v>
      </c>
      <c r="BQ20" s="69">
        <v>2.5589423045615018</v>
      </c>
      <c r="BR20" s="69">
        <v>2.1451382659355733</v>
      </c>
      <c r="BS20" s="69">
        <v>1.6510047005623503</v>
      </c>
      <c r="BT20" s="69">
        <v>0.45417549023909137</v>
      </c>
      <c r="BU20" s="69"/>
      <c r="BV20" s="69">
        <f t="shared" si="44"/>
        <v>-1.690962775696482</v>
      </c>
      <c r="BW20" s="69">
        <f>'RD T1'!E222</f>
        <v>0.60501699059854697</v>
      </c>
      <c r="BX20" s="69">
        <f t="shared" si="45"/>
        <v>-1.085945785097935</v>
      </c>
      <c r="BZ20" t="str">
        <f t="shared" si="46"/>
        <v>42 Secretarial and related occupations</v>
      </c>
      <c r="CA20" s="69">
        <v>2.533724483186059</v>
      </c>
      <c r="CB20" s="69">
        <v>2.2033016188387209</v>
      </c>
      <c r="CC20" s="69">
        <v>1.8190834018718944</v>
      </c>
      <c r="CD20" s="69">
        <v>1.3645992460611951</v>
      </c>
      <c r="CE20" s="69">
        <v>0.29327298308044775</v>
      </c>
      <c r="CF20" s="69"/>
      <c r="CG20" s="69">
        <f t="shared" si="47"/>
        <v>-1.5258104187914467</v>
      </c>
      <c r="CH20" s="69">
        <f>'RD T1'!E251</f>
        <v>0.44316468104120416</v>
      </c>
      <c r="CI20" s="69">
        <f t="shared" si="48"/>
        <v>-1.0826457377502425</v>
      </c>
      <c r="CK20" t="str">
        <f t="shared" si="49"/>
        <v>42 Secretarial and related occupations</v>
      </c>
      <c r="CL20" s="69">
        <v>0.80937494633771001</v>
      </c>
      <c r="CM20" s="69">
        <v>0.67352220459908319</v>
      </c>
      <c r="CN20" s="69">
        <v>0.77515230958181647</v>
      </c>
      <c r="CO20" s="69">
        <v>0.62933081000604785</v>
      </c>
      <c r="CP20" s="69">
        <v>0.49833075602907539</v>
      </c>
      <c r="CQ20" s="69"/>
      <c r="CR20" s="69">
        <f t="shared" si="50"/>
        <v>-0.27682155355274107</v>
      </c>
      <c r="CS20" s="69">
        <f>'RD T1'!E280</f>
        <v>0.25062000480641422</v>
      </c>
      <c r="CT20" s="69">
        <f t="shared" si="51"/>
        <v>-2.6201548746326853E-2</v>
      </c>
    </row>
    <row r="21" spans="1:98" x14ac:dyDescent="0.2">
      <c r="A21" s="10" t="str">
        <f>name!D17</f>
        <v>51 Skilled agricultural and related trades</v>
      </c>
      <c r="B21" s="69">
        <v>1.1514091901913846E-2</v>
      </c>
      <c r="C21" s="69">
        <v>1.7514823765433691E-2</v>
      </c>
      <c r="D21" s="69">
        <v>1.4815359085238263E-2</v>
      </c>
      <c r="E21" s="69">
        <v>1.7790345614491287E-2</v>
      </c>
      <c r="F21" s="69">
        <v>2.8325396275412435E-2</v>
      </c>
      <c r="G21" s="11"/>
      <c r="H21" s="69">
        <f t="shared" si="26"/>
        <v>1.3510037190174172E-2</v>
      </c>
      <c r="I21" s="69">
        <f>'RD T1'!E49</f>
        <v>1.3070088133641777E-2</v>
      </c>
      <c r="J21" s="69">
        <f t="shared" si="27"/>
        <v>2.6580125323815949E-2</v>
      </c>
      <c r="L21" t="str">
        <f t="shared" si="28"/>
        <v>51 Skilled agricultural and related trades</v>
      </c>
      <c r="M21" s="69">
        <v>9.9824672791652219E-2</v>
      </c>
      <c r="N21" s="69">
        <v>9.7512465674701454E-2</v>
      </c>
      <c r="O21" s="69">
        <v>8.3083004636368141E-2</v>
      </c>
      <c r="P21" s="69">
        <v>9.7827628275910072E-2</v>
      </c>
      <c r="Q21" s="69">
        <v>0.14072634654659788</v>
      </c>
      <c r="R21" s="11"/>
      <c r="S21" s="69">
        <f t="shared" si="29"/>
        <v>5.764334191022974E-2</v>
      </c>
      <c r="T21" s="69">
        <f>'RD T1'!E78</f>
        <v>5.5357964073494206E-2</v>
      </c>
      <c r="U21" s="69">
        <f t="shared" si="30"/>
        <v>0.11300130598372395</v>
      </c>
      <c r="W21" t="str">
        <f t="shared" si="31"/>
        <v>51 Skilled agricultural and related trades</v>
      </c>
      <c r="X21" s="69">
        <v>0.8338567709773661</v>
      </c>
      <c r="Y21" s="69">
        <v>0.71233490505429875</v>
      </c>
      <c r="Z21" s="69">
        <v>0.68937995730309143</v>
      </c>
      <c r="AA21" s="69">
        <v>0.77953396306894407</v>
      </c>
      <c r="AB21" s="69">
        <v>1.0534676552725717</v>
      </c>
      <c r="AC21" s="69"/>
      <c r="AD21" s="69">
        <f t="shared" si="32"/>
        <v>0.36408769796948026</v>
      </c>
      <c r="AE21" s="69">
        <f>'RD T1'!E107</f>
        <v>0.57881387191429612</v>
      </c>
      <c r="AF21" s="69">
        <f t="shared" si="33"/>
        <v>0.94290156988377638</v>
      </c>
      <c r="AH21" t="str">
        <f t="shared" si="34"/>
        <v>51 Skilled agricultural and related trades</v>
      </c>
      <c r="AI21" s="69">
        <v>0.31330101792723714</v>
      </c>
      <c r="AJ21" s="69">
        <v>0.28545593183577916</v>
      </c>
      <c r="AK21" s="69">
        <v>0.26143378670361539</v>
      </c>
      <c r="AL21" s="69">
        <v>0.301156799925205</v>
      </c>
      <c r="AM21" s="69">
        <v>0.39553024609663656</v>
      </c>
      <c r="AN21" s="69"/>
      <c r="AO21" s="69">
        <f t="shared" si="35"/>
        <v>0.13409645939302117</v>
      </c>
      <c r="AP21" s="69">
        <f>'RD T1'!E136</f>
        <v>0.22908666544132111</v>
      </c>
      <c r="AQ21" s="69">
        <f t="shared" si="36"/>
        <v>0.36318312483434229</v>
      </c>
      <c r="AS21" t="str">
        <f t="shared" si="37"/>
        <v>51 Skilled agricultural and related trades</v>
      </c>
      <c r="AT21" s="69">
        <v>0.60811817428092785</v>
      </c>
      <c r="AU21" s="69">
        <v>0.51820018197123463</v>
      </c>
      <c r="AV21" s="69">
        <v>0.44648098042023387</v>
      </c>
      <c r="AW21" s="69">
        <v>0.50425181188866375</v>
      </c>
      <c r="AX21" s="69">
        <v>0.71254103503966293</v>
      </c>
      <c r="AY21" s="69"/>
      <c r="AZ21" s="69">
        <f t="shared" si="38"/>
        <v>0.26606005461942905</v>
      </c>
      <c r="BA21" s="69">
        <f>'RD T1'!E165</f>
        <v>0.35250491520447258</v>
      </c>
      <c r="BB21" s="69">
        <f t="shared" si="39"/>
        <v>0.61856496982390163</v>
      </c>
      <c r="BD21" t="str">
        <f t="shared" si="40"/>
        <v>51 Skilled agricultural and related trades</v>
      </c>
      <c r="BE21" s="69">
        <v>0.96223991765764583</v>
      </c>
      <c r="BF21" s="69">
        <v>0.93005370458129633</v>
      </c>
      <c r="BG21" s="69">
        <v>0.71170195154757709</v>
      </c>
      <c r="BH21" s="69">
        <v>0.72629959602634764</v>
      </c>
      <c r="BI21" s="69">
        <v>0.76282345655748673</v>
      </c>
      <c r="BJ21" s="69"/>
      <c r="BK21" s="69">
        <f t="shared" si="41"/>
        <v>5.112150500990964E-2</v>
      </c>
      <c r="BL21" s="69">
        <f>'RD T1'!E194</f>
        <v>0.39359894844698989</v>
      </c>
      <c r="BM21" s="69">
        <f t="shared" si="42"/>
        <v>0.44472045345689953</v>
      </c>
      <c r="BO21" t="str">
        <f t="shared" si="43"/>
        <v>51 Skilled agricultural and related trades</v>
      </c>
      <c r="BP21" s="69">
        <v>1.6612339214973362</v>
      </c>
      <c r="BQ21" s="69">
        <v>1.6255046168582716</v>
      </c>
      <c r="BR21" s="69">
        <v>1.1852713210582226</v>
      </c>
      <c r="BS21" s="69">
        <v>1.2375061988601386</v>
      </c>
      <c r="BT21" s="69">
        <v>1.1529821131456479</v>
      </c>
      <c r="BU21" s="69"/>
      <c r="BV21" s="69">
        <f t="shared" si="44"/>
        <v>-3.2289207912574724E-2</v>
      </c>
      <c r="BW21" s="69">
        <f>'RD T1'!E223</f>
        <v>0.68728983004447297</v>
      </c>
      <c r="BX21" s="69">
        <f t="shared" si="45"/>
        <v>0.65500062213189825</v>
      </c>
      <c r="BZ21" t="str">
        <f t="shared" si="46"/>
        <v>51 Skilled agricultural and related trades</v>
      </c>
      <c r="CA21" s="69">
        <v>1.3174033057171495</v>
      </c>
      <c r="CB21" s="69">
        <v>1.1048809582746655</v>
      </c>
      <c r="CC21" s="69">
        <v>1.0417249207451598</v>
      </c>
      <c r="CD21" s="69">
        <v>0.97943153801942606</v>
      </c>
      <c r="CE21" s="69">
        <v>1.0431753570104454</v>
      </c>
      <c r="CF21" s="69"/>
      <c r="CG21" s="69">
        <f t="shared" si="47"/>
        <v>1.4504362652856262E-3</v>
      </c>
      <c r="CH21" s="69">
        <f>'RD T1'!E252</f>
        <v>0.4689829542579238</v>
      </c>
      <c r="CI21" s="69">
        <f t="shared" si="48"/>
        <v>0.47043339052320943</v>
      </c>
      <c r="CK21" t="str">
        <f t="shared" si="49"/>
        <v>51 Skilled agricultural and related trades</v>
      </c>
      <c r="CL21" s="69">
        <v>1.4230758065876596</v>
      </c>
      <c r="CM21" s="69">
        <v>1.1380150611782403</v>
      </c>
      <c r="CN21" s="69">
        <v>0.90248981095294567</v>
      </c>
      <c r="CO21" s="69">
        <v>0.64402375243150256</v>
      </c>
      <c r="CP21" s="69">
        <v>0.31156981900744501</v>
      </c>
      <c r="CQ21" s="69"/>
      <c r="CR21" s="69">
        <f t="shared" si="50"/>
        <v>-0.5909199919455006</v>
      </c>
      <c r="CS21" s="69">
        <f>'RD T1'!E281</f>
        <v>0.20816869882115632</v>
      </c>
      <c r="CT21" s="69">
        <f t="shared" si="51"/>
        <v>-0.38275129312434431</v>
      </c>
    </row>
    <row r="22" spans="1:98" x14ac:dyDescent="0.2">
      <c r="A22" s="10" t="str">
        <f>name!D18</f>
        <v>52 Skilled metal, electrical and electronic trades</v>
      </c>
      <c r="B22" s="69">
        <v>1.18425692799086E-2</v>
      </c>
      <c r="C22" s="69">
        <v>1.2556324436425844E-2</v>
      </c>
      <c r="D22" s="69">
        <v>8.87855189677428E-3</v>
      </c>
      <c r="E22" s="69">
        <v>1.1368668808491316E-2</v>
      </c>
      <c r="F22" s="69">
        <v>1.6617367574299845E-2</v>
      </c>
      <c r="G22" s="11"/>
      <c r="H22" s="69">
        <f t="shared" si="26"/>
        <v>7.7388156775255647E-3</v>
      </c>
      <c r="I22" s="69">
        <f>'RD T1'!E50</f>
        <v>5.2262045141318941E-3</v>
      </c>
      <c r="J22" s="69">
        <f t="shared" si="27"/>
        <v>1.2965020191657458E-2</v>
      </c>
      <c r="L22" t="str">
        <f t="shared" si="28"/>
        <v>52 Skilled metal, electrical and electronic trades</v>
      </c>
      <c r="M22" s="69">
        <v>0.39036745903641012</v>
      </c>
      <c r="N22" s="69">
        <v>0.52695782195779683</v>
      </c>
      <c r="O22" s="69">
        <v>0.37578481435693389</v>
      </c>
      <c r="P22" s="69">
        <v>0.61086161971182251</v>
      </c>
      <c r="Q22" s="69">
        <v>0.99153822146302839</v>
      </c>
      <c r="R22" s="11"/>
      <c r="S22" s="69">
        <f t="shared" si="29"/>
        <v>0.6157534071060945</v>
      </c>
      <c r="T22" s="69">
        <f>'RD T1'!E79</f>
        <v>0.31676213763926131</v>
      </c>
      <c r="U22" s="69">
        <f t="shared" si="30"/>
        <v>0.93251554474535581</v>
      </c>
      <c r="W22" t="str">
        <f t="shared" si="31"/>
        <v>52 Skilled metal, electrical and electronic trades</v>
      </c>
      <c r="X22" s="69">
        <v>1.2753000890584976</v>
      </c>
      <c r="Y22" s="69">
        <v>1.2705668121570823</v>
      </c>
      <c r="Z22" s="69">
        <v>1.0136407707307042</v>
      </c>
      <c r="AA22" s="69">
        <v>1.2232508875934431</v>
      </c>
      <c r="AB22" s="69">
        <v>1.495799430365498</v>
      </c>
      <c r="AC22" s="69"/>
      <c r="AD22" s="69">
        <f t="shared" si="32"/>
        <v>0.48215865963479376</v>
      </c>
      <c r="AE22" s="69">
        <f>'RD T1'!E108</f>
        <v>0.62030226099539187</v>
      </c>
      <c r="AF22" s="69">
        <f t="shared" si="33"/>
        <v>1.1024609206301856</v>
      </c>
      <c r="AH22" t="str">
        <f t="shared" si="34"/>
        <v>52 Skilled metal, electrical and electronic trades</v>
      </c>
      <c r="AI22" s="69">
        <v>0.54572291474840084</v>
      </c>
      <c r="AJ22" s="69">
        <v>0.505567962701852</v>
      </c>
      <c r="AK22" s="69">
        <v>0.42519241049938411</v>
      </c>
      <c r="AL22" s="69">
        <v>0.48270124849688567</v>
      </c>
      <c r="AM22" s="69">
        <v>0.59543622262271001</v>
      </c>
      <c r="AN22" s="69"/>
      <c r="AO22" s="69">
        <f t="shared" si="35"/>
        <v>0.1702438121233259</v>
      </c>
      <c r="AP22" s="69">
        <f>'RD T1'!E137</f>
        <v>0.22109887226890934</v>
      </c>
      <c r="AQ22" s="69">
        <f t="shared" si="36"/>
        <v>0.39134268439223524</v>
      </c>
      <c r="AS22" t="str">
        <f t="shared" si="37"/>
        <v>52 Skilled metal, electrical and electronic trades</v>
      </c>
      <c r="AT22" s="69">
        <v>2.2514817674953282</v>
      </c>
      <c r="AU22" s="69">
        <v>2.1050134726270047</v>
      </c>
      <c r="AV22" s="69">
        <v>1.8561766766167629</v>
      </c>
      <c r="AW22" s="69">
        <v>1.9407514834455837</v>
      </c>
      <c r="AX22" s="69">
        <v>2.1512535830842983</v>
      </c>
      <c r="AY22" s="69"/>
      <c r="AZ22" s="69">
        <f t="shared" si="38"/>
        <v>0.29507690646753537</v>
      </c>
      <c r="BA22" s="69">
        <f>'RD T1'!E166</f>
        <v>0.85947248505564666</v>
      </c>
      <c r="BB22" s="69">
        <f t="shared" si="39"/>
        <v>1.1545493915231821</v>
      </c>
      <c r="BD22" t="str">
        <f t="shared" si="40"/>
        <v>52 Skilled metal, electrical and electronic trades</v>
      </c>
      <c r="BE22" s="69">
        <v>10.609300978520706</v>
      </c>
      <c r="BF22" s="69">
        <v>11.837767961736155</v>
      </c>
      <c r="BG22" s="69">
        <v>9.9625939616402288</v>
      </c>
      <c r="BH22" s="69">
        <v>10.129911975421994</v>
      </c>
      <c r="BI22" s="69">
        <v>9.7791830412623213</v>
      </c>
      <c r="BJ22" s="69"/>
      <c r="BK22" s="69">
        <f t="shared" si="41"/>
        <v>-0.18341092037790752</v>
      </c>
      <c r="BL22" s="69">
        <f>'RD T1'!E195</f>
        <v>3.4977773002666002</v>
      </c>
      <c r="BM22" s="69">
        <f t="shared" si="42"/>
        <v>3.3143663798886926</v>
      </c>
      <c r="BO22" t="str">
        <f t="shared" si="43"/>
        <v>52 Skilled metal, electrical and electronic trades</v>
      </c>
      <c r="BP22" s="69">
        <v>6.7616355942099284</v>
      </c>
      <c r="BQ22" s="69">
        <v>7.1884432723929521</v>
      </c>
      <c r="BR22" s="69">
        <v>5.7973833939704882</v>
      </c>
      <c r="BS22" s="69">
        <v>5.9498308470823948</v>
      </c>
      <c r="BT22" s="69">
        <v>5.1701354848710377</v>
      </c>
      <c r="BU22" s="69"/>
      <c r="BV22" s="69">
        <f t="shared" si="44"/>
        <v>-0.6272479090994505</v>
      </c>
      <c r="BW22" s="69">
        <f>'RD T1'!E224</f>
        <v>2.1518010040991173</v>
      </c>
      <c r="BX22" s="69">
        <f t="shared" si="45"/>
        <v>1.5245530949996668</v>
      </c>
      <c r="BZ22" t="str">
        <f t="shared" si="46"/>
        <v>52 Skilled metal, electrical and electronic trades</v>
      </c>
      <c r="CA22" s="69">
        <v>3.5895666701427031</v>
      </c>
      <c r="CB22" s="69">
        <v>3.2977716631210736</v>
      </c>
      <c r="CC22" s="69">
        <v>2.905828922960537</v>
      </c>
      <c r="CD22" s="69">
        <v>2.4005762851440355</v>
      </c>
      <c r="CE22" s="69">
        <v>1.2816000405515269</v>
      </c>
      <c r="CF22" s="69"/>
      <c r="CG22" s="69">
        <f t="shared" si="47"/>
        <v>-1.6242288824090101</v>
      </c>
      <c r="CH22" s="69">
        <f>'RD T1'!E253</f>
        <v>0.73020460238788987</v>
      </c>
      <c r="CI22" s="69">
        <f t="shared" si="48"/>
        <v>-0.89402428002112022</v>
      </c>
      <c r="CK22" t="str">
        <f t="shared" si="49"/>
        <v>52 Skilled metal, electrical and electronic trades</v>
      </c>
      <c r="CL22" s="69">
        <v>2.1124341349216609</v>
      </c>
      <c r="CM22" s="69">
        <v>1.8088583916945884</v>
      </c>
      <c r="CN22" s="69">
        <v>1.4471122011828625</v>
      </c>
      <c r="CO22" s="69">
        <v>0.8759174820328206</v>
      </c>
      <c r="CP22" s="69">
        <v>0.50947721993929473</v>
      </c>
      <c r="CQ22" s="69"/>
      <c r="CR22" s="69">
        <f t="shared" si="50"/>
        <v>-0.93763498124356781</v>
      </c>
      <c r="CS22" s="69">
        <f>'RD T1'!E282</f>
        <v>0.27418098187776996</v>
      </c>
      <c r="CT22" s="69">
        <f t="shared" si="51"/>
        <v>-0.66345399936579785</v>
      </c>
    </row>
    <row r="23" spans="1:98" x14ac:dyDescent="0.2">
      <c r="A23" s="10" t="str">
        <f>name!D19</f>
        <v>53 Skilled construction and building trades</v>
      </c>
      <c r="B23" s="69">
        <v>6.8703326779510918E-3</v>
      </c>
      <c r="C23" s="69">
        <v>6.0505864017211036E-3</v>
      </c>
      <c r="D23" s="69">
        <v>3.7774870637907352E-3</v>
      </c>
      <c r="E23" s="69">
        <v>5.5016298395566933E-3</v>
      </c>
      <c r="F23" s="69">
        <v>5.8372275038738883E-3</v>
      </c>
      <c r="G23" s="11"/>
      <c r="H23" s="69">
        <f t="shared" si="26"/>
        <v>2.0597404400831531E-3</v>
      </c>
      <c r="I23" s="69">
        <f>'RD T1'!E51</f>
        <v>2.1757859297373426E-3</v>
      </c>
      <c r="J23" s="69">
        <f t="shared" si="27"/>
        <v>4.2355263698204953E-3</v>
      </c>
      <c r="L23" t="str">
        <f t="shared" si="28"/>
        <v>53 Skilled construction and building trades</v>
      </c>
      <c r="M23" s="69">
        <v>0.15105132650280578</v>
      </c>
      <c r="N23" s="69">
        <v>0.21429826252965548</v>
      </c>
      <c r="O23" s="69">
        <v>0.15086544936470464</v>
      </c>
      <c r="P23" s="69">
        <v>0.20638664664276132</v>
      </c>
      <c r="Q23" s="69">
        <v>0.2965769019888802</v>
      </c>
      <c r="R23" s="11"/>
      <c r="S23" s="69">
        <f t="shared" si="29"/>
        <v>0.14571145262417556</v>
      </c>
      <c r="T23" s="69">
        <f>'RD T1'!E80</f>
        <v>0.10270732464896346</v>
      </c>
      <c r="U23" s="69">
        <f t="shared" si="30"/>
        <v>0.24841877727313902</v>
      </c>
      <c r="W23" t="str">
        <f t="shared" si="31"/>
        <v>53 Skilled construction and building trades</v>
      </c>
      <c r="X23" s="69">
        <v>0.64281795940610231</v>
      </c>
      <c r="Y23" s="69">
        <v>0.63451513941106119</v>
      </c>
      <c r="Z23" s="69">
        <v>0.50952621842533252</v>
      </c>
      <c r="AA23" s="69">
        <v>0.59167799445532021</v>
      </c>
      <c r="AB23" s="69">
        <v>0.65807440390538841</v>
      </c>
      <c r="AC23" s="69"/>
      <c r="AD23" s="69">
        <f t="shared" si="32"/>
        <v>0.14854818548005588</v>
      </c>
      <c r="AE23" s="69">
        <f>'RD T1'!E109</f>
        <v>0.29996988524457685</v>
      </c>
      <c r="AF23" s="69">
        <f t="shared" si="33"/>
        <v>0.44851807072463273</v>
      </c>
      <c r="AH23" t="str">
        <f t="shared" si="34"/>
        <v>53 Skilled construction and building trades</v>
      </c>
      <c r="AI23" s="69">
        <v>0.38262110481563988</v>
      </c>
      <c r="AJ23" s="69">
        <v>0.45381733270835861</v>
      </c>
      <c r="AK23" s="69">
        <v>0.3943419708726339</v>
      </c>
      <c r="AL23" s="69">
        <v>0.45864295200534277</v>
      </c>
      <c r="AM23" s="69">
        <v>0.53123290292025793</v>
      </c>
      <c r="AN23" s="69"/>
      <c r="AO23" s="69">
        <f t="shared" si="35"/>
        <v>0.13689093204762404</v>
      </c>
      <c r="AP23" s="69">
        <f>'RD T1'!E138</f>
        <v>0.2511932963453759</v>
      </c>
      <c r="AQ23" s="69">
        <f t="shared" si="36"/>
        <v>0.38808422839299994</v>
      </c>
      <c r="AS23" t="str">
        <f t="shared" si="37"/>
        <v>53 Skilled construction and building trades</v>
      </c>
      <c r="AT23" s="69">
        <v>0.61040928701897168</v>
      </c>
      <c r="AU23" s="69">
        <v>0.68724855391864914</v>
      </c>
      <c r="AV23" s="69">
        <v>0.58906399271591814</v>
      </c>
      <c r="AW23" s="69">
        <v>0.66296941468134774</v>
      </c>
      <c r="AX23" s="69">
        <v>0.6881682978712127</v>
      </c>
      <c r="AY23" s="69"/>
      <c r="AZ23" s="69">
        <f t="shared" si="38"/>
        <v>9.9104305155294559E-2</v>
      </c>
      <c r="BA23" s="69">
        <f>'RD T1'!E167</f>
        <v>0.33055118855512783</v>
      </c>
      <c r="BB23" s="69">
        <f t="shared" si="39"/>
        <v>0.42965549371042239</v>
      </c>
      <c r="BD23" t="str">
        <f t="shared" si="40"/>
        <v>53 Skilled construction and building trades</v>
      </c>
      <c r="BE23" s="69">
        <v>6.0727839818578015</v>
      </c>
      <c r="BF23" s="69">
        <v>7.5106458631562596</v>
      </c>
      <c r="BG23" s="69">
        <v>6.1479952105836535</v>
      </c>
      <c r="BH23" s="69">
        <v>6.1209991769602521</v>
      </c>
      <c r="BI23" s="69">
        <v>5.4185843259737938</v>
      </c>
      <c r="BJ23" s="69"/>
      <c r="BK23" s="69">
        <f t="shared" si="41"/>
        <v>-0.7294108846098597</v>
      </c>
      <c r="BL23" s="69">
        <f>'RD T1'!E196</f>
        <v>2.2515198863364567</v>
      </c>
      <c r="BM23" s="69">
        <f t="shared" si="42"/>
        <v>1.522109001726597</v>
      </c>
      <c r="BO23" t="str">
        <f t="shared" si="43"/>
        <v>53 Skilled construction and building trades</v>
      </c>
      <c r="BP23" s="69">
        <v>5.818304725602478</v>
      </c>
      <c r="BQ23" s="69">
        <v>7.6237123249510823</v>
      </c>
      <c r="BR23" s="69">
        <v>6.0470699418851028</v>
      </c>
      <c r="BS23" s="69">
        <v>6.6737478471642735</v>
      </c>
      <c r="BT23" s="69">
        <v>6.2351015088124786</v>
      </c>
      <c r="BU23" s="69"/>
      <c r="BV23" s="69">
        <f t="shared" si="44"/>
        <v>0.18803156692737577</v>
      </c>
      <c r="BW23" s="69">
        <f>'RD T1'!E225</f>
        <v>2.9803302068737674</v>
      </c>
      <c r="BX23" s="69">
        <f t="shared" si="45"/>
        <v>3.1683617738011431</v>
      </c>
      <c r="BZ23" t="str">
        <f t="shared" si="46"/>
        <v>53 Skilled construction and building trades</v>
      </c>
      <c r="CA23" s="69">
        <v>3.1930275719440391</v>
      </c>
      <c r="CB23" s="69">
        <v>3.3059913678419428</v>
      </c>
      <c r="CC23" s="69">
        <v>2.8678969783222965</v>
      </c>
      <c r="CD23" s="69">
        <v>2.4441579547641448</v>
      </c>
      <c r="CE23" s="69">
        <v>1.6813563087986347</v>
      </c>
      <c r="CF23" s="69"/>
      <c r="CG23" s="69">
        <f t="shared" si="47"/>
        <v>-1.1865406695236618</v>
      </c>
      <c r="CH23" s="69">
        <f>'RD T1'!E254</f>
        <v>0.88014127944422593</v>
      </c>
      <c r="CI23" s="69">
        <f t="shared" si="48"/>
        <v>-0.30639939007943584</v>
      </c>
      <c r="CK23" t="str">
        <f t="shared" si="49"/>
        <v>53 Skilled construction and building trades</v>
      </c>
      <c r="CL23" s="69">
        <v>2.4886617275458889</v>
      </c>
      <c r="CM23" s="69">
        <v>2.640827046798357</v>
      </c>
      <c r="CN23" s="69">
        <v>2.1401765728244579</v>
      </c>
      <c r="CO23" s="69">
        <v>1.0765503379505463</v>
      </c>
      <c r="CP23" s="69">
        <v>0.1873186455889761</v>
      </c>
      <c r="CQ23" s="69"/>
      <c r="CR23" s="69">
        <f t="shared" si="50"/>
        <v>-1.9528579272354818</v>
      </c>
      <c r="CS23" s="69">
        <f>'RD T1'!E283</f>
        <v>0.25679916187177454</v>
      </c>
      <c r="CT23" s="69">
        <f t="shared" si="51"/>
        <v>-1.6960587653637074</v>
      </c>
    </row>
    <row r="24" spans="1:98" x14ac:dyDescent="0.2">
      <c r="A24" s="10" t="str">
        <f>name!D20</f>
        <v>54 Textiles, printing and other skilled trades</v>
      </c>
      <c r="B24" s="69">
        <v>3.2155123626624149E-2</v>
      </c>
      <c r="C24" s="69">
        <v>3.2344486968356061E-2</v>
      </c>
      <c r="D24" s="69">
        <v>2.9575783584713345E-2</v>
      </c>
      <c r="E24" s="69">
        <v>4.1209719958599782E-2</v>
      </c>
      <c r="F24" s="69">
        <v>5.5917050696994958E-2</v>
      </c>
      <c r="G24" s="11"/>
      <c r="H24" s="69">
        <f t="shared" si="26"/>
        <v>2.6341267112281613E-2</v>
      </c>
      <c r="I24" s="69">
        <f>'RD T1'!E52</f>
        <v>2.0907582412056522E-2</v>
      </c>
      <c r="J24" s="69">
        <f t="shared" si="27"/>
        <v>4.7248849524338138E-2</v>
      </c>
      <c r="L24" t="str">
        <f t="shared" si="28"/>
        <v>54 Textiles, printing and other skilled trades</v>
      </c>
      <c r="M24" s="69">
        <v>0.22213813219658429</v>
      </c>
      <c r="N24" s="69">
        <v>0.2829987392835181</v>
      </c>
      <c r="O24" s="69">
        <v>0.30739943142231607</v>
      </c>
      <c r="P24" s="69">
        <v>0.40894361575955557</v>
      </c>
      <c r="Q24" s="69">
        <v>0.68159805132989848</v>
      </c>
      <c r="R24" s="11"/>
      <c r="S24" s="69">
        <f t="shared" si="29"/>
        <v>0.37419861990758241</v>
      </c>
      <c r="T24" s="69">
        <f>'RD T1'!E81</f>
        <v>0.25161781625000529</v>
      </c>
      <c r="U24" s="69">
        <f t="shared" si="30"/>
        <v>0.62581643615758775</v>
      </c>
      <c r="W24" t="str">
        <f t="shared" si="31"/>
        <v>54 Textiles, printing and other skilled trades</v>
      </c>
      <c r="X24" s="69">
        <v>0.72500171510718103</v>
      </c>
      <c r="Y24" s="69">
        <v>0.60950107335549697</v>
      </c>
      <c r="Z24" s="69">
        <v>0.68102322829425199</v>
      </c>
      <c r="AA24" s="69">
        <v>0.83022011648586658</v>
      </c>
      <c r="AB24" s="69">
        <v>1.0648691616937862</v>
      </c>
      <c r="AC24" s="69"/>
      <c r="AD24" s="69">
        <f t="shared" si="32"/>
        <v>0.38384593339953421</v>
      </c>
      <c r="AE24" s="69">
        <f>'RD T1'!E110</f>
        <v>0.49753467644238614</v>
      </c>
      <c r="AF24" s="69">
        <f t="shared" si="33"/>
        <v>0.88138060984192035</v>
      </c>
      <c r="AH24" t="str">
        <f t="shared" si="34"/>
        <v>54 Textiles, printing and other skilled trades</v>
      </c>
      <c r="AI24" s="69">
        <v>0.29786714555807625</v>
      </c>
      <c r="AJ24" s="69">
        <v>0.22692386252967503</v>
      </c>
      <c r="AK24" s="69">
        <v>0.28297659860734869</v>
      </c>
      <c r="AL24" s="69">
        <v>0.30417276941713178</v>
      </c>
      <c r="AM24" s="69">
        <v>0.38131439275730339</v>
      </c>
      <c r="AN24" s="69"/>
      <c r="AO24" s="69">
        <f t="shared" si="35"/>
        <v>9.8337794149954694E-2</v>
      </c>
      <c r="AP24" s="69">
        <f>'RD T1'!E139</f>
        <v>0.19029144935362793</v>
      </c>
      <c r="AQ24" s="69">
        <f t="shared" si="36"/>
        <v>0.28862924350358266</v>
      </c>
      <c r="AS24" t="str">
        <f t="shared" si="37"/>
        <v>54 Textiles, printing and other skilled trades</v>
      </c>
      <c r="AT24" s="69">
        <v>0.34268054591773911</v>
      </c>
      <c r="AU24" s="69">
        <v>0.26790106016289239</v>
      </c>
      <c r="AV24" s="69">
        <v>0.31371689604094194</v>
      </c>
      <c r="AW24" s="69">
        <v>0.34572897379800854</v>
      </c>
      <c r="AX24" s="69">
        <v>0.41031123240566453</v>
      </c>
      <c r="AY24" s="69"/>
      <c r="AZ24" s="69">
        <f t="shared" si="38"/>
        <v>9.6594336364722588E-2</v>
      </c>
      <c r="BA24" s="69">
        <f>'RD T1'!E168</f>
        <v>0.19553258962063341</v>
      </c>
      <c r="BB24" s="69">
        <f t="shared" si="39"/>
        <v>0.292126925985356</v>
      </c>
      <c r="BD24" t="str">
        <f t="shared" si="40"/>
        <v>54 Textiles, printing and other skilled trades</v>
      </c>
      <c r="BE24" s="69">
        <v>2.2840036560262575</v>
      </c>
      <c r="BF24" s="69">
        <v>2.2001703114448854</v>
      </c>
      <c r="BG24" s="69">
        <v>2.1060825945877601</v>
      </c>
      <c r="BH24" s="69">
        <v>2.4694643020505169</v>
      </c>
      <c r="BI24" s="69">
        <v>2.5292663752566127</v>
      </c>
      <c r="BJ24" s="69"/>
      <c r="BK24" s="69">
        <f t="shared" si="41"/>
        <v>0.42318378066885254</v>
      </c>
      <c r="BL24" s="69">
        <f>'RD T1'!E197</f>
        <v>0.97936657282096495</v>
      </c>
      <c r="BM24" s="69">
        <f t="shared" si="42"/>
        <v>1.4025503534898176</v>
      </c>
      <c r="BO24" t="str">
        <f t="shared" si="43"/>
        <v>54 Textiles, printing and other skilled trades</v>
      </c>
      <c r="BP24" s="69">
        <v>2.8974173940584853</v>
      </c>
      <c r="BQ24" s="69">
        <v>2.4362489147170709</v>
      </c>
      <c r="BR24" s="69">
        <v>2.3096785648718585</v>
      </c>
      <c r="BS24" s="69">
        <v>2.4378622251968056</v>
      </c>
      <c r="BT24" s="69">
        <v>2.3665863042758302</v>
      </c>
      <c r="BU24" s="69"/>
      <c r="BV24" s="69">
        <f t="shared" si="44"/>
        <v>5.6907739403971647E-2</v>
      </c>
      <c r="BW24" s="69">
        <f>'RD T1'!E226</f>
        <v>0.96252470002513135</v>
      </c>
      <c r="BX24" s="69">
        <f t="shared" si="45"/>
        <v>1.019432439429103</v>
      </c>
      <c r="BZ24" t="str">
        <f t="shared" si="46"/>
        <v>54 Textiles, printing and other skilled trades</v>
      </c>
      <c r="CA24" s="69">
        <v>2.3272889192078723</v>
      </c>
      <c r="CB24" s="69">
        <v>1.824382705211802</v>
      </c>
      <c r="CC24" s="69">
        <v>1.7921406551880936</v>
      </c>
      <c r="CD24" s="69">
        <v>1.7068550366578539</v>
      </c>
      <c r="CE24" s="69">
        <v>1.0676123010115082</v>
      </c>
      <c r="CF24" s="69"/>
      <c r="CG24" s="69">
        <f t="shared" si="47"/>
        <v>-0.72452835417658545</v>
      </c>
      <c r="CH24" s="69">
        <f>'RD T1'!E255</f>
        <v>0.5594058765708636</v>
      </c>
      <c r="CI24" s="69">
        <f t="shared" si="48"/>
        <v>-0.16512247760572185</v>
      </c>
      <c r="CK24" t="str">
        <f t="shared" si="49"/>
        <v>54 Textiles, printing and other skilled trades</v>
      </c>
      <c r="CL24" s="69">
        <v>1.6810810183483338</v>
      </c>
      <c r="CM24" s="69">
        <v>1.2102943298730009</v>
      </c>
      <c r="CN24" s="69">
        <v>1.2905703075984634</v>
      </c>
      <c r="CO24" s="69">
        <v>0.73871579294429079</v>
      </c>
      <c r="CP24" s="69">
        <v>0.50661278484520023</v>
      </c>
      <c r="CQ24" s="69"/>
      <c r="CR24" s="69">
        <f t="shared" si="50"/>
        <v>-0.78395752275326314</v>
      </c>
      <c r="CS24" s="69">
        <f>'RD T1'!E284</f>
        <v>0.23796470563600167</v>
      </c>
      <c r="CT24" s="69">
        <f t="shared" si="51"/>
        <v>-0.54599281711726144</v>
      </c>
    </row>
    <row r="25" spans="1:98" x14ac:dyDescent="0.2">
      <c r="A25" s="10" t="str">
        <f>name!D21</f>
        <v>61 Caring personal service occupations</v>
      </c>
      <c r="B25" s="69">
        <v>2.0030613349157154E-2</v>
      </c>
      <c r="C25" s="69">
        <v>2.7202313838032569E-2</v>
      </c>
      <c r="D25" s="69">
        <v>2.7265527997011613E-2</v>
      </c>
      <c r="E25" s="69">
        <v>3.7401078812888955E-2</v>
      </c>
      <c r="F25" s="69">
        <v>6.6261065928520019E-2</v>
      </c>
      <c r="G25" s="11"/>
      <c r="H25" s="69">
        <f t="shared" si="26"/>
        <v>3.8995537931508409E-2</v>
      </c>
      <c r="I25" s="69">
        <f>'RD T1'!E53</f>
        <v>2.3752184608502216E-2</v>
      </c>
      <c r="J25" s="69">
        <f t="shared" si="27"/>
        <v>6.2747722540010625E-2</v>
      </c>
      <c r="L25" t="str">
        <f t="shared" si="28"/>
        <v>61 Caring personal service occupations</v>
      </c>
      <c r="M25" s="69">
        <v>1.0599127943848978</v>
      </c>
      <c r="N25" s="69">
        <v>1.5674623282058411</v>
      </c>
      <c r="O25" s="69">
        <v>1.6087056493767389</v>
      </c>
      <c r="P25" s="69">
        <v>2.320051766724148</v>
      </c>
      <c r="Q25" s="69">
        <v>4.3905736994378168</v>
      </c>
      <c r="R25" s="11"/>
      <c r="S25" s="69">
        <f t="shared" si="29"/>
        <v>2.7818680500610782</v>
      </c>
      <c r="T25" s="69">
        <f>'RD T1'!E82</f>
        <v>1.6080416516622207</v>
      </c>
      <c r="U25" s="69">
        <f t="shared" si="30"/>
        <v>4.3899097017232993</v>
      </c>
      <c r="W25" t="str">
        <f t="shared" si="31"/>
        <v>61 Caring personal service occupations</v>
      </c>
      <c r="X25" s="69">
        <v>4.2237519488018016</v>
      </c>
      <c r="Y25" s="69">
        <v>4.2878944195168049</v>
      </c>
      <c r="Z25" s="69">
        <v>4.9907811453786586</v>
      </c>
      <c r="AA25" s="69">
        <v>5.7013876648920672</v>
      </c>
      <c r="AB25" s="69">
        <v>7.3128846656311506</v>
      </c>
      <c r="AC25" s="69"/>
      <c r="AD25" s="69">
        <f t="shared" si="32"/>
        <v>2.322103520252492</v>
      </c>
      <c r="AE25" s="69">
        <f>'RD T1'!E111</f>
        <v>4.1335738169065799</v>
      </c>
      <c r="AF25" s="69">
        <f t="shared" si="33"/>
        <v>6.4556773371590719</v>
      </c>
      <c r="AH25" t="str">
        <f t="shared" si="34"/>
        <v>61 Caring personal service occupations</v>
      </c>
      <c r="AI25" s="69">
        <v>3.809004581695747</v>
      </c>
      <c r="AJ25" s="69">
        <v>3.4289293272641248</v>
      </c>
      <c r="AK25" s="69">
        <v>4.0676023119121885</v>
      </c>
      <c r="AL25" s="69">
        <v>3.8887418017434348</v>
      </c>
      <c r="AM25" s="69">
        <v>4.2932828766051028</v>
      </c>
      <c r="AN25" s="69"/>
      <c r="AO25" s="69">
        <f t="shared" si="35"/>
        <v>0.22568056469291431</v>
      </c>
      <c r="AP25" s="69">
        <f>'RD T1'!E140</f>
        <v>2.4225650339723761</v>
      </c>
      <c r="AQ25" s="69">
        <f t="shared" si="36"/>
        <v>2.6482455986652904</v>
      </c>
      <c r="AS25" t="str">
        <f t="shared" si="37"/>
        <v>61 Caring personal service occupations</v>
      </c>
      <c r="AT25" s="69">
        <v>1.9601183596036889</v>
      </c>
      <c r="AU25" s="69">
        <v>1.9095240074736952</v>
      </c>
      <c r="AV25" s="69">
        <v>2.2292055658611689</v>
      </c>
      <c r="AW25" s="69">
        <v>2.185760353735871</v>
      </c>
      <c r="AX25" s="69">
        <v>2.5122831577517486</v>
      </c>
      <c r="AY25" s="69"/>
      <c r="AZ25" s="69">
        <f t="shared" si="38"/>
        <v>0.28307759189057968</v>
      </c>
      <c r="BA25" s="69">
        <f>'RD T1'!E169</f>
        <v>1.4025156875064073</v>
      </c>
      <c r="BB25" s="69">
        <f t="shared" si="39"/>
        <v>1.685593279396987</v>
      </c>
      <c r="BD25" t="str">
        <f t="shared" si="40"/>
        <v>61 Caring personal service occupations</v>
      </c>
      <c r="BE25" s="69">
        <v>12.561449996300462</v>
      </c>
      <c r="BF25" s="69">
        <v>14.448659828134659</v>
      </c>
      <c r="BG25" s="69">
        <v>13.727048209340847</v>
      </c>
      <c r="BH25" s="69">
        <v>14.50543117539779</v>
      </c>
      <c r="BI25" s="69">
        <v>15.500879596569165</v>
      </c>
      <c r="BJ25" s="69"/>
      <c r="BK25" s="69">
        <f t="shared" si="41"/>
        <v>1.7738313872283182</v>
      </c>
      <c r="BL25" s="69">
        <f>'RD T1'!E198</f>
        <v>8.2776011989082416</v>
      </c>
      <c r="BM25" s="69">
        <f t="shared" si="42"/>
        <v>10.05143258613656</v>
      </c>
      <c r="BO25" t="str">
        <f t="shared" si="43"/>
        <v>61 Caring personal service occupations</v>
      </c>
      <c r="BP25" s="69">
        <v>11.475552971188872</v>
      </c>
      <c r="BQ25" s="69">
        <v>11.688814842064229</v>
      </c>
      <c r="BR25" s="69">
        <v>9.6426628427010925</v>
      </c>
      <c r="BS25" s="69">
        <v>9.7430327330945623</v>
      </c>
      <c r="BT25" s="69">
        <v>7.9428704686947205</v>
      </c>
      <c r="BU25" s="69"/>
      <c r="BV25" s="69">
        <f t="shared" si="44"/>
        <v>-1.6997923740063721</v>
      </c>
      <c r="BW25" s="69">
        <f>'RD T1'!E227</f>
        <v>4.7732873372248941</v>
      </c>
      <c r="BX25" s="69">
        <f t="shared" si="45"/>
        <v>3.073494963218522</v>
      </c>
      <c r="BZ25" t="str">
        <f t="shared" si="46"/>
        <v>61 Caring personal service occupations</v>
      </c>
      <c r="CA25" s="69">
        <v>3.1818872964254363</v>
      </c>
      <c r="CB25" s="69">
        <v>1.8158390361775278</v>
      </c>
      <c r="CC25" s="69">
        <v>1.4773490610623206</v>
      </c>
      <c r="CD25" s="69">
        <v>1.0837673526589116</v>
      </c>
      <c r="CE25" s="69">
        <v>0.79019987581566387</v>
      </c>
      <c r="CF25" s="69"/>
      <c r="CG25" s="69">
        <f t="shared" si="47"/>
        <v>-0.68714918524665669</v>
      </c>
      <c r="CH25" s="69">
        <f>'RD T1'!E256</f>
        <v>0.34671174730927345</v>
      </c>
      <c r="CI25" s="69">
        <f t="shared" si="48"/>
        <v>-0.34043743793738324</v>
      </c>
      <c r="CK25" t="str">
        <f t="shared" si="49"/>
        <v>61 Caring personal service occupations</v>
      </c>
      <c r="CL25" s="69">
        <v>0.69732483808690304</v>
      </c>
      <c r="CM25" s="69">
        <v>0.5406071462482771</v>
      </c>
      <c r="CN25" s="69">
        <v>0.5657119509556725</v>
      </c>
      <c r="CO25" s="69">
        <v>0.44291121693293994</v>
      </c>
      <c r="CP25" s="69">
        <v>0.32482399525082772</v>
      </c>
      <c r="CQ25" s="69"/>
      <c r="CR25" s="69">
        <f t="shared" si="50"/>
        <v>-0.24088795570484478</v>
      </c>
      <c r="CS25" s="69">
        <f>'RD T1'!E285</f>
        <v>0.12447635944262114</v>
      </c>
      <c r="CT25" s="69">
        <f t="shared" si="51"/>
        <v>-0.11641159626222364</v>
      </c>
    </row>
    <row r="26" spans="1:98" x14ac:dyDescent="0.2">
      <c r="A26" s="10" t="str">
        <f>name!D22</f>
        <v>62 Leisure, travel and related personal service occupations</v>
      </c>
      <c r="B26" s="69">
        <v>9.2965925402061743E-3</v>
      </c>
      <c r="C26" s="69">
        <v>1.6787722916532063E-2</v>
      </c>
      <c r="D26" s="69">
        <v>1.8282430456529143E-2</v>
      </c>
      <c r="E26" s="69">
        <v>2.6103142415778973E-2</v>
      </c>
      <c r="F26" s="69">
        <v>4.6798147462729624E-2</v>
      </c>
      <c r="G26" s="11"/>
      <c r="H26" s="69">
        <f t="shared" si="26"/>
        <v>2.8515717006200481E-2</v>
      </c>
      <c r="I26" s="69">
        <f>'RD T1'!E54</f>
        <v>1.7670951451892136E-2</v>
      </c>
      <c r="J26" s="69">
        <f t="shared" si="27"/>
        <v>4.618666845809262E-2</v>
      </c>
      <c r="L26" t="str">
        <f t="shared" si="28"/>
        <v>62 Leisure, travel and related personal service occupations</v>
      </c>
      <c r="M26" s="69">
        <v>0.20607620445440181</v>
      </c>
      <c r="N26" s="69">
        <v>0.26518694408504845</v>
      </c>
      <c r="O26" s="69">
        <v>0.26226315817754015</v>
      </c>
      <c r="P26" s="69">
        <v>0.30714280589601856</v>
      </c>
      <c r="Q26" s="69">
        <v>0.54505451807265892</v>
      </c>
      <c r="R26" s="11"/>
      <c r="S26" s="69">
        <f t="shared" si="29"/>
        <v>0.28279135989511878</v>
      </c>
      <c r="T26" s="69">
        <f>'RD T1'!E83</f>
        <v>0.19908655310616258</v>
      </c>
      <c r="U26" s="69">
        <f t="shared" si="30"/>
        <v>0.48187791300128135</v>
      </c>
      <c r="W26" t="str">
        <f t="shared" si="31"/>
        <v>62 Leisure, travel and related personal service occupations</v>
      </c>
      <c r="X26" s="69">
        <v>0.98287767269055548</v>
      </c>
      <c r="Y26" s="69">
        <v>1.0583316246535448</v>
      </c>
      <c r="Z26" s="69">
        <v>1.1044313188912156</v>
      </c>
      <c r="AA26" s="69">
        <v>1.263572083445859</v>
      </c>
      <c r="AB26" s="69">
        <v>1.7549010624694044</v>
      </c>
      <c r="AC26" s="69"/>
      <c r="AD26" s="69">
        <f t="shared" si="32"/>
        <v>0.65046974357818876</v>
      </c>
      <c r="AE26" s="69">
        <f>'RD T1'!E112</f>
        <v>0.8753005847739731</v>
      </c>
      <c r="AF26" s="69">
        <f t="shared" si="33"/>
        <v>1.525770328352162</v>
      </c>
      <c r="AH26" t="str">
        <f t="shared" si="34"/>
        <v>62 Leisure, travel and related personal service occupations</v>
      </c>
      <c r="AI26" s="69">
        <v>0.64784457171481635</v>
      </c>
      <c r="AJ26" s="69">
        <v>0.67363831145134667</v>
      </c>
      <c r="AK26" s="69">
        <v>0.72964475491833958</v>
      </c>
      <c r="AL26" s="69">
        <v>0.76211713553455507</v>
      </c>
      <c r="AM26" s="69">
        <v>1.0275756449534832</v>
      </c>
      <c r="AN26" s="69"/>
      <c r="AO26" s="69">
        <f t="shared" si="35"/>
        <v>0.29793089003514361</v>
      </c>
      <c r="AP26" s="69">
        <f>'RD T1'!E141</f>
        <v>0.53145776821981539</v>
      </c>
      <c r="AQ26" s="69">
        <f t="shared" si="36"/>
        <v>0.829388658254959</v>
      </c>
      <c r="AS26" t="str">
        <f t="shared" si="37"/>
        <v>62 Leisure, travel and related personal service occupations</v>
      </c>
      <c r="AT26" s="69">
        <v>0.70208041820696843</v>
      </c>
      <c r="AU26" s="69">
        <v>0.72470531642420055</v>
      </c>
      <c r="AV26" s="69">
        <v>0.81315169320171254</v>
      </c>
      <c r="AW26" s="69">
        <v>0.85742717414900171</v>
      </c>
      <c r="AX26" s="69">
        <v>1.1788889558591074</v>
      </c>
      <c r="AY26" s="69"/>
      <c r="AZ26" s="69">
        <f t="shared" si="38"/>
        <v>0.36573726265739481</v>
      </c>
      <c r="BA26" s="69">
        <f>'RD T1'!E170</f>
        <v>0.60244275175870077</v>
      </c>
      <c r="BB26" s="69">
        <f t="shared" si="39"/>
        <v>0.96818001441609558</v>
      </c>
      <c r="BD26" t="str">
        <f t="shared" si="40"/>
        <v>62 Leisure, travel and related personal service occupations</v>
      </c>
      <c r="BE26" s="69">
        <v>2.8734402155508243</v>
      </c>
      <c r="BF26" s="69">
        <v>2.7569497543644079</v>
      </c>
      <c r="BG26" s="69">
        <v>2.4829514880029695</v>
      </c>
      <c r="BH26" s="69">
        <v>2.3564779423794819</v>
      </c>
      <c r="BI26" s="69">
        <v>2.2180575056794387</v>
      </c>
      <c r="BJ26" s="69"/>
      <c r="BK26" s="69">
        <f t="shared" si="41"/>
        <v>-0.26489398232353079</v>
      </c>
      <c r="BL26" s="69">
        <f>'RD T1'!E199</f>
        <v>1.0341004908958216</v>
      </c>
      <c r="BM26" s="69">
        <f t="shared" si="42"/>
        <v>0.76920650857229078</v>
      </c>
      <c r="BO26" t="str">
        <f t="shared" si="43"/>
        <v>62 Leisure, travel and related personal service occupations</v>
      </c>
      <c r="BP26" s="69">
        <v>3.4466825720502161</v>
      </c>
      <c r="BQ26" s="69">
        <v>3.2683810544222118</v>
      </c>
      <c r="BR26" s="69">
        <v>2.6267086709484659</v>
      </c>
      <c r="BS26" s="69">
        <v>2.4632606886978188</v>
      </c>
      <c r="BT26" s="69">
        <v>2.027617720820249</v>
      </c>
      <c r="BU26" s="69"/>
      <c r="BV26" s="69">
        <f t="shared" si="44"/>
        <v>-0.59909095012821689</v>
      </c>
      <c r="BW26" s="69">
        <f>'RD T1'!E228</f>
        <v>1.1491128403024398</v>
      </c>
      <c r="BX26" s="69">
        <f t="shared" si="45"/>
        <v>0.55002189017422287</v>
      </c>
      <c r="BZ26" t="str">
        <f t="shared" si="46"/>
        <v>62 Leisure, travel and related personal service occupations</v>
      </c>
      <c r="CA26" s="69">
        <v>1.9804425644365775</v>
      </c>
      <c r="CB26" s="69">
        <v>1.7916416424951953</v>
      </c>
      <c r="CC26" s="69">
        <v>1.5074566500587023</v>
      </c>
      <c r="CD26" s="69">
        <v>1.2600270961701747</v>
      </c>
      <c r="CE26" s="69">
        <v>0.79086720000917432</v>
      </c>
      <c r="CF26" s="69"/>
      <c r="CG26" s="69">
        <f t="shared" si="47"/>
        <v>-0.71658945004952801</v>
      </c>
      <c r="CH26" s="69">
        <f>'RD T1'!E257</f>
        <v>0.48374085349486157</v>
      </c>
      <c r="CI26" s="69">
        <f t="shared" si="48"/>
        <v>-0.23284859655466644</v>
      </c>
      <c r="CK26" t="str">
        <f t="shared" si="49"/>
        <v>62 Leisure, travel and related personal service occupations</v>
      </c>
      <c r="CL26" s="69">
        <v>1.1003211798301586</v>
      </c>
      <c r="CM26" s="69">
        <v>0.83604166450016093</v>
      </c>
      <c r="CN26" s="69">
        <v>0.84811363283555419</v>
      </c>
      <c r="CO26" s="69">
        <v>0.44885472561631184</v>
      </c>
      <c r="CP26" s="69">
        <v>0.26120648426745779</v>
      </c>
      <c r="CQ26" s="69"/>
      <c r="CR26" s="69">
        <f t="shared" si="50"/>
        <v>-0.58690714856809634</v>
      </c>
      <c r="CS26" s="69">
        <f>'RD T1'!E286</f>
        <v>0.13632040308029866</v>
      </c>
      <c r="CT26" s="69">
        <f t="shared" si="51"/>
        <v>-0.45058674548779765</v>
      </c>
    </row>
    <row r="27" spans="1:98" x14ac:dyDescent="0.2">
      <c r="A27" s="10" t="str">
        <f>name!D23</f>
        <v>63 Community and civil enforcement occupations</v>
      </c>
      <c r="B27" s="69">
        <v>1.0855964321760485E-3</v>
      </c>
      <c r="C27" s="69">
        <v>1.711509280990432E-3</v>
      </c>
      <c r="D27" s="69">
        <v>1.3567447518596193E-3</v>
      </c>
      <c r="E27" s="69">
        <v>2.0111034448429613E-3</v>
      </c>
      <c r="F27" s="69">
        <v>3.2454330296673331E-3</v>
      </c>
      <c r="G27" s="11"/>
      <c r="H27" s="69">
        <f t="shared" si="26"/>
        <v>1.8886882778077138E-3</v>
      </c>
      <c r="I27" s="69">
        <f>'RD T1'!E55</f>
        <v>1.2469652522617114E-3</v>
      </c>
      <c r="J27" s="69">
        <f t="shared" si="27"/>
        <v>3.1356535300694254E-3</v>
      </c>
      <c r="L27" t="str">
        <f t="shared" si="28"/>
        <v>63 Community and civil enforcement occupations</v>
      </c>
      <c r="M27" s="69">
        <v>1.5551183947124498E-2</v>
      </c>
      <c r="N27" s="69">
        <v>1.7914306778471261E-2</v>
      </c>
      <c r="O27" s="69">
        <v>1.8267117390847066E-2</v>
      </c>
      <c r="P27" s="69">
        <v>1.9466324050426812E-2</v>
      </c>
      <c r="Q27" s="69">
        <v>3.2279806174025344E-2</v>
      </c>
      <c r="R27" s="11"/>
      <c r="S27" s="69">
        <f t="shared" si="29"/>
        <v>1.4012688783178278E-2</v>
      </c>
      <c r="T27" s="69">
        <f>'RD T1'!E84</f>
        <v>1.2235034165751998E-2</v>
      </c>
      <c r="U27" s="69">
        <f t="shared" si="30"/>
        <v>2.6247722948930276E-2</v>
      </c>
      <c r="W27" t="str">
        <f t="shared" si="31"/>
        <v>63 Community and civil enforcement occupations</v>
      </c>
      <c r="X27" s="69">
        <v>7.6302746114049871E-2</v>
      </c>
      <c r="Y27" s="69">
        <v>7.0186170840768489E-2</v>
      </c>
      <c r="Z27" s="69">
        <v>8.0569271673962384E-2</v>
      </c>
      <c r="AA27" s="69">
        <v>8.4011283297566047E-2</v>
      </c>
      <c r="AB27" s="69">
        <v>0.10723334586039281</v>
      </c>
      <c r="AC27" s="69"/>
      <c r="AD27" s="69">
        <f t="shared" si="32"/>
        <v>2.6664074186430423E-2</v>
      </c>
      <c r="AE27" s="69">
        <f>'RD T1'!E113</f>
        <v>6.0863478570812715E-2</v>
      </c>
      <c r="AF27" s="69">
        <f t="shared" si="33"/>
        <v>8.7527552757243138E-2</v>
      </c>
      <c r="AH27" t="str">
        <f t="shared" si="34"/>
        <v>63 Community and civil enforcement occupations</v>
      </c>
      <c r="AI27" s="69">
        <v>2.2215256836828731E-2</v>
      </c>
      <c r="AJ27" s="69">
        <v>1.8561530095736915E-2</v>
      </c>
      <c r="AK27" s="69">
        <v>2.4355252453060479E-2</v>
      </c>
      <c r="AL27" s="69">
        <v>2.0316758209909715E-2</v>
      </c>
      <c r="AM27" s="69">
        <v>2.6329595806250577E-2</v>
      </c>
      <c r="AN27" s="69"/>
      <c r="AO27" s="69">
        <f t="shared" si="35"/>
        <v>1.9743433531900986E-3</v>
      </c>
      <c r="AP27" s="69">
        <f>'RD T1'!E142</f>
        <v>1.3356212557003873E-2</v>
      </c>
      <c r="AQ27" s="69">
        <f t="shared" si="36"/>
        <v>1.5330555910193971E-2</v>
      </c>
      <c r="AS27" t="str">
        <f t="shared" si="37"/>
        <v>63 Community and civil enforcement occupations</v>
      </c>
      <c r="AT27" s="69">
        <v>2.2743461524153206E-2</v>
      </c>
      <c r="AU27" s="69">
        <v>1.8282214708965187E-2</v>
      </c>
      <c r="AV27" s="69">
        <v>2.3334051631674759E-2</v>
      </c>
      <c r="AW27" s="69">
        <v>1.8271274328456634E-2</v>
      </c>
      <c r="AX27" s="69">
        <v>1.9930773812148896E-2</v>
      </c>
      <c r="AY27" s="69"/>
      <c r="AZ27" s="69">
        <f t="shared" si="38"/>
        <v>-3.4032778195258635E-3</v>
      </c>
      <c r="BA27" s="69">
        <f>'RD T1'!E171</f>
        <v>1.2665693638141884E-2</v>
      </c>
      <c r="BB27" s="69">
        <f t="shared" si="39"/>
        <v>9.26241581861602E-3</v>
      </c>
      <c r="BD27" t="str">
        <f t="shared" si="40"/>
        <v>63 Community and civil enforcement occupations</v>
      </c>
      <c r="BE27" s="69">
        <v>8.1432530068516987E-2</v>
      </c>
      <c r="BF27" s="69">
        <v>5.9657678619696626E-2</v>
      </c>
      <c r="BG27" s="69">
        <v>8.1586007497591928E-2</v>
      </c>
      <c r="BH27" s="69">
        <v>5.5222792453230723E-2</v>
      </c>
      <c r="BI27" s="69">
        <v>6.5920035826377468E-2</v>
      </c>
      <c r="BJ27" s="69"/>
      <c r="BK27" s="69">
        <f t="shared" si="41"/>
        <v>-1.566597167121446E-2</v>
      </c>
      <c r="BL27" s="69">
        <f>'RD T1'!E200</f>
        <v>2.2783437522230186E-2</v>
      </c>
      <c r="BM27" s="69">
        <f t="shared" si="42"/>
        <v>7.1174658510157265E-3</v>
      </c>
      <c r="BO27" t="str">
        <f t="shared" si="43"/>
        <v>63 Community and civil enforcement occupations</v>
      </c>
      <c r="BP27" s="69">
        <v>0.12611639750280337</v>
      </c>
      <c r="BQ27" s="69">
        <v>0.11206331508227853</v>
      </c>
      <c r="BR27" s="69">
        <v>0.1289356994851672</v>
      </c>
      <c r="BS27" s="69">
        <v>9.9715636210581132E-2</v>
      </c>
      <c r="BT27" s="69">
        <v>0.10711255626852821</v>
      </c>
      <c r="BU27" s="69"/>
      <c r="BV27" s="69">
        <f t="shared" si="44"/>
        <v>-2.1823143216638988E-2</v>
      </c>
      <c r="BW27" s="69">
        <f>'RD T1'!E229</f>
        <v>4.7731267871470993E-2</v>
      </c>
      <c r="BX27" s="69">
        <f t="shared" si="45"/>
        <v>2.5908124654832006E-2</v>
      </c>
      <c r="BZ27" t="str">
        <f t="shared" si="46"/>
        <v>63 Community and civil enforcement occupations</v>
      </c>
      <c r="CA27" s="69">
        <v>0.10520175562830618</v>
      </c>
      <c r="CB27" s="69">
        <v>8.8695687285564082E-2</v>
      </c>
      <c r="CC27" s="69">
        <v>0.10713393690157376</v>
      </c>
      <c r="CD27" s="69">
        <v>7.4682335437645755E-2</v>
      </c>
      <c r="CE27" s="69">
        <v>6.1664940435880375E-2</v>
      </c>
      <c r="CF27" s="69"/>
      <c r="CG27" s="69">
        <f t="shared" si="47"/>
        <v>-4.5468996465693384E-2</v>
      </c>
      <c r="CH27" s="69">
        <f>'RD T1'!E258</f>
        <v>2.9841866336673122E-2</v>
      </c>
      <c r="CI27" s="69">
        <f t="shared" si="48"/>
        <v>-1.5627130129020263E-2</v>
      </c>
      <c r="CK27" t="str">
        <f t="shared" si="49"/>
        <v>63 Community and civil enforcement occupations</v>
      </c>
      <c r="CL27" s="69">
        <v>5.5035655419212709E-2</v>
      </c>
      <c r="CM27" s="69">
        <v>3.2704806419404472E-2</v>
      </c>
      <c r="CN27" s="69">
        <v>4.7343271350233022E-2</v>
      </c>
      <c r="CO27" s="69">
        <v>1.4546929633133953E-2</v>
      </c>
      <c r="CP27" s="69">
        <v>7.8598419247570862E-3</v>
      </c>
      <c r="CQ27" s="69"/>
      <c r="CR27" s="69">
        <f t="shared" si="50"/>
        <v>-3.9483429425475933E-2</v>
      </c>
      <c r="CS27" s="69">
        <f>'RD T1'!E287</f>
        <v>4.1711846704992174E-3</v>
      </c>
      <c r="CT27" s="69">
        <f t="shared" si="51"/>
        <v>-3.5312244754976713E-2</v>
      </c>
    </row>
    <row r="28" spans="1:98" x14ac:dyDescent="0.2">
      <c r="A28" s="10" t="str">
        <f>name!D24</f>
        <v>71 Sales occupations</v>
      </c>
      <c r="B28" s="69">
        <v>5.4610669365790281E-2</v>
      </c>
      <c r="C28" s="69">
        <v>6.6003444668669295E-2</v>
      </c>
      <c r="D28" s="69">
        <v>5.8346550750627599E-2</v>
      </c>
      <c r="E28" s="69">
        <v>7.4049117658788313E-2</v>
      </c>
      <c r="F28" s="69">
        <v>0.11209749808718164</v>
      </c>
      <c r="G28" s="11"/>
      <c r="H28" s="69">
        <f t="shared" si="26"/>
        <v>5.3750947336554042E-2</v>
      </c>
      <c r="I28" s="69">
        <f>'RD T1'!E56</f>
        <v>3.7264996779622056E-2</v>
      </c>
      <c r="J28" s="69">
        <f t="shared" si="27"/>
        <v>9.1015944116176098E-2</v>
      </c>
      <c r="L28" t="str">
        <f t="shared" si="28"/>
        <v>71 Sales occupations</v>
      </c>
      <c r="M28" s="69">
        <v>0.82688099149479988</v>
      </c>
      <c r="N28" s="69">
        <v>1.0358742334042825</v>
      </c>
      <c r="O28" s="69">
        <v>1.0254554183304745</v>
      </c>
      <c r="P28" s="69">
        <v>1.4289279935232466</v>
      </c>
      <c r="Q28" s="69">
        <v>2.520144241443897</v>
      </c>
      <c r="R28" s="11"/>
      <c r="S28" s="69">
        <f t="shared" si="29"/>
        <v>1.4946888231134225</v>
      </c>
      <c r="T28" s="69">
        <f>'RD T1'!E85</f>
        <v>0.77800747183095598</v>
      </c>
      <c r="U28" s="69">
        <f t="shared" si="30"/>
        <v>2.2726962949443785</v>
      </c>
      <c r="W28" t="str">
        <f t="shared" si="31"/>
        <v>71 Sales occupations</v>
      </c>
      <c r="X28" s="69">
        <v>3.8054834764763927</v>
      </c>
      <c r="Y28" s="69">
        <v>3.4757239654165213</v>
      </c>
      <c r="Z28" s="69">
        <v>3.9687926740210115</v>
      </c>
      <c r="AA28" s="69">
        <v>4.4461543890231887</v>
      </c>
      <c r="AB28" s="69">
        <v>5.8604104265666184</v>
      </c>
      <c r="AC28" s="69"/>
      <c r="AD28" s="69">
        <f t="shared" si="32"/>
        <v>1.8916177525456068</v>
      </c>
      <c r="AE28" s="69">
        <f>'RD T1'!E114</f>
        <v>2.5942614285197481</v>
      </c>
      <c r="AF28" s="69">
        <f t="shared" si="33"/>
        <v>4.4858791810653553</v>
      </c>
      <c r="AH28" t="str">
        <f t="shared" si="34"/>
        <v>71 Sales occupations</v>
      </c>
      <c r="AI28" s="69">
        <v>1.2731701951124548</v>
      </c>
      <c r="AJ28" s="69">
        <v>1.1276156984531471</v>
      </c>
      <c r="AK28" s="69">
        <v>1.3263076957015414</v>
      </c>
      <c r="AL28" s="69">
        <v>1.3807740612642048</v>
      </c>
      <c r="AM28" s="69">
        <v>1.7504611031555422</v>
      </c>
      <c r="AN28" s="69"/>
      <c r="AO28" s="69">
        <f t="shared" si="35"/>
        <v>0.42415340745400076</v>
      </c>
      <c r="AP28" s="69">
        <f>'RD T1'!E143</f>
        <v>0.80505282743201056</v>
      </c>
      <c r="AQ28" s="69">
        <f t="shared" si="36"/>
        <v>1.2292062348860113</v>
      </c>
      <c r="AS28" t="str">
        <f t="shared" si="37"/>
        <v>71 Sales occupations</v>
      </c>
      <c r="AT28" s="69">
        <v>1.1422326170076804</v>
      </c>
      <c r="AU28" s="69">
        <v>0.98418789541601082</v>
      </c>
      <c r="AV28" s="69">
        <v>1.1037430697750992</v>
      </c>
      <c r="AW28" s="69">
        <v>1.1031490916839755</v>
      </c>
      <c r="AX28" s="69">
        <v>1.3730634769034429</v>
      </c>
      <c r="AY28" s="69"/>
      <c r="AZ28" s="69">
        <f t="shared" si="38"/>
        <v>0.26932040712834371</v>
      </c>
      <c r="BA28" s="69">
        <f>'RD T1'!E172</f>
        <v>0.5639899406865696</v>
      </c>
      <c r="BB28" s="69">
        <f t="shared" si="39"/>
        <v>0.83331034781491331</v>
      </c>
      <c r="BD28" t="str">
        <f t="shared" si="40"/>
        <v>71 Sales occupations</v>
      </c>
      <c r="BE28" s="69">
        <v>8.0357987477370063</v>
      </c>
      <c r="BF28" s="69">
        <v>7.8874863456938868</v>
      </c>
      <c r="BG28" s="69">
        <v>7.8786056577290733</v>
      </c>
      <c r="BH28" s="69">
        <v>8.1743733771930227</v>
      </c>
      <c r="BI28" s="69">
        <v>8.2398805420770547</v>
      </c>
      <c r="BJ28" s="69"/>
      <c r="BK28" s="69">
        <f t="shared" si="41"/>
        <v>0.36127488434798138</v>
      </c>
      <c r="BL28" s="69">
        <f>'RD T1'!E201</f>
        <v>3.5709112882533387</v>
      </c>
      <c r="BM28" s="69">
        <f t="shared" si="42"/>
        <v>3.9321861726013201</v>
      </c>
      <c r="BO28" t="str">
        <f t="shared" si="43"/>
        <v>71 Sales occupations</v>
      </c>
      <c r="BP28" s="69">
        <v>9.5434026947518991</v>
      </c>
      <c r="BQ28" s="69">
        <v>8.689559673016932</v>
      </c>
      <c r="BR28" s="69">
        <v>7.6396891607174799</v>
      </c>
      <c r="BS28" s="69">
        <v>7.906114976814469</v>
      </c>
      <c r="BT28" s="69">
        <v>6.7503840912058148</v>
      </c>
      <c r="BU28" s="69"/>
      <c r="BV28" s="69">
        <f t="shared" si="44"/>
        <v>-0.8893050695116651</v>
      </c>
      <c r="BW28" s="69">
        <f>'RD T1'!E230</f>
        <v>3.5884977185569675</v>
      </c>
      <c r="BX28" s="69">
        <f t="shared" si="45"/>
        <v>2.6991926490453024</v>
      </c>
      <c r="BZ28" t="str">
        <f t="shared" si="46"/>
        <v>71 Sales occupations</v>
      </c>
      <c r="CA28" s="69">
        <v>6.1011148380035136</v>
      </c>
      <c r="CB28" s="69">
        <v>5.2963051395879512</v>
      </c>
      <c r="CC28" s="69">
        <v>4.8413489702764654</v>
      </c>
      <c r="CD28" s="69">
        <v>3.9356450187291041</v>
      </c>
      <c r="CE28" s="69">
        <v>1.6887079840039025</v>
      </c>
      <c r="CF28" s="69"/>
      <c r="CG28" s="69">
        <f t="shared" si="47"/>
        <v>-3.1526409862725631</v>
      </c>
      <c r="CH28" s="69">
        <f>'RD T1'!E259</f>
        <v>1.2037513786555751</v>
      </c>
      <c r="CI28" s="69">
        <f t="shared" si="48"/>
        <v>-1.9488896076169879</v>
      </c>
      <c r="CK28" t="str">
        <f t="shared" si="49"/>
        <v>71 Sales occupations</v>
      </c>
      <c r="CL28" s="69">
        <v>4.0220552439974364</v>
      </c>
      <c r="CM28" s="69">
        <v>2.8949502881724825</v>
      </c>
      <c r="CN28" s="69">
        <v>2.9614594885920802</v>
      </c>
      <c r="CO28" s="69">
        <v>1.6450952408187489</v>
      </c>
      <c r="CP28" s="69">
        <v>0.83286383399730002</v>
      </c>
      <c r="CQ28" s="69"/>
      <c r="CR28" s="69">
        <f t="shared" si="50"/>
        <v>-2.12859565459478</v>
      </c>
      <c r="CS28" s="69">
        <f>'RD T1'!E288</f>
        <v>0.40890301593965317</v>
      </c>
      <c r="CT28" s="69">
        <f t="shared" si="51"/>
        <v>-1.7196926386551268</v>
      </c>
    </row>
    <row r="29" spans="1:98" x14ac:dyDescent="0.2">
      <c r="A29" s="10" t="str">
        <f>name!D25</f>
        <v>72 Customer service occupations</v>
      </c>
      <c r="B29" s="69">
        <v>2.6766958602512561E-2</v>
      </c>
      <c r="C29" s="69">
        <v>3.2835208873877073E-2</v>
      </c>
      <c r="D29" s="69">
        <v>3.4145346043574373E-2</v>
      </c>
      <c r="E29" s="69">
        <v>5.7009212325286357E-2</v>
      </c>
      <c r="F29" s="69">
        <v>0.10318268080943838</v>
      </c>
      <c r="G29" s="11"/>
      <c r="H29" s="69">
        <f>F29-D29</f>
        <v>6.9037334765864003E-2</v>
      </c>
      <c r="I29" s="69">
        <f>'RD T1'!E57</f>
        <v>2.9056089917035424E-2</v>
      </c>
      <c r="J29" s="69">
        <f t="shared" si="27"/>
        <v>9.809342468289943E-2</v>
      </c>
      <c r="L29" t="str">
        <f t="shared" si="28"/>
        <v>72 Customer service occupations</v>
      </c>
      <c r="M29" s="69">
        <v>0.24716395928458673</v>
      </c>
      <c r="N29" s="69">
        <v>0.34339630409561611</v>
      </c>
      <c r="O29" s="69">
        <v>0.3621247015124166</v>
      </c>
      <c r="P29" s="69">
        <v>0.53147452756699887</v>
      </c>
      <c r="Q29" s="69">
        <v>0.92471533426284047</v>
      </c>
      <c r="R29" s="11"/>
      <c r="S29" s="69">
        <f t="shared" si="29"/>
        <v>0.56259063275042387</v>
      </c>
      <c r="T29" s="69">
        <f>'RD T1'!E86</f>
        <v>0.29040041329914235</v>
      </c>
      <c r="U29" s="69">
        <f t="shared" si="30"/>
        <v>0.85299104604956622</v>
      </c>
      <c r="W29" t="str">
        <f t="shared" si="31"/>
        <v>72 Customer service occupations</v>
      </c>
      <c r="X29" s="69">
        <v>1.3160692267197467</v>
      </c>
      <c r="Y29" s="69">
        <v>1.2987071678971294</v>
      </c>
      <c r="Z29" s="69">
        <v>1.543983894257162</v>
      </c>
      <c r="AA29" s="69">
        <v>1.8642789136569469</v>
      </c>
      <c r="AB29" s="69">
        <v>2.5011826034045623</v>
      </c>
      <c r="AC29" s="69"/>
      <c r="AD29" s="69">
        <f t="shared" si="32"/>
        <v>0.95719870914740035</v>
      </c>
      <c r="AE29" s="69">
        <f>'RD T1'!E115</f>
        <v>1.0570812297039061</v>
      </c>
      <c r="AF29" s="69">
        <f t="shared" si="33"/>
        <v>2.0142799388513062</v>
      </c>
      <c r="AH29" t="str">
        <f t="shared" si="34"/>
        <v>72 Customer service occupations</v>
      </c>
      <c r="AI29" s="69">
        <v>0.38026203488838328</v>
      </c>
      <c r="AJ29" s="69">
        <v>0.38956713995026304</v>
      </c>
      <c r="AK29" s="69">
        <v>0.4897632030363237</v>
      </c>
      <c r="AL29" s="69">
        <v>0.59225251141880486</v>
      </c>
      <c r="AM29" s="69">
        <v>0.81631462736323235</v>
      </c>
      <c r="AN29" s="69"/>
      <c r="AO29" s="69">
        <f t="shared" si="35"/>
        <v>0.32655142432690865</v>
      </c>
      <c r="AP29" s="69">
        <f>'RD T1'!E144</f>
        <v>0.34434792885380078</v>
      </c>
      <c r="AQ29" s="69">
        <f t="shared" si="36"/>
        <v>0.67089935318070948</v>
      </c>
      <c r="AS29" t="str">
        <f t="shared" si="37"/>
        <v>72 Customer service occupations</v>
      </c>
      <c r="AT29" s="69">
        <v>0.76138125789966926</v>
      </c>
      <c r="AU29" s="69">
        <v>0.69441859218485646</v>
      </c>
      <c r="AV29" s="69">
        <v>0.75259326870727838</v>
      </c>
      <c r="AW29" s="69">
        <v>0.93273777134911129</v>
      </c>
      <c r="AX29" s="69">
        <v>1.1143247513344523</v>
      </c>
      <c r="AY29" s="69"/>
      <c r="AZ29" s="69">
        <f t="shared" si="38"/>
        <v>0.36173148262717392</v>
      </c>
      <c r="BA29" s="69">
        <f>'RD T1'!E173</f>
        <v>0.44315201067717719</v>
      </c>
      <c r="BB29" s="69">
        <f t="shared" si="39"/>
        <v>0.80488349330435116</v>
      </c>
      <c r="BD29" t="str">
        <f t="shared" si="40"/>
        <v>72 Customer service occupations</v>
      </c>
      <c r="BE29" s="69">
        <v>2.188006297413537</v>
      </c>
      <c r="BF29" s="69">
        <v>2.3790962216464435</v>
      </c>
      <c r="BG29" s="69">
        <v>2.3717683242019061</v>
      </c>
      <c r="BH29" s="69">
        <v>2.789641865720494</v>
      </c>
      <c r="BI29" s="69">
        <v>3.1547183347021939</v>
      </c>
      <c r="BJ29" s="69"/>
      <c r="BK29" s="69">
        <f t="shared" si="41"/>
        <v>0.78295001050028779</v>
      </c>
      <c r="BL29" s="69">
        <f>'RD T1'!E202</f>
        <v>1.176991323632067</v>
      </c>
      <c r="BM29" s="69">
        <f t="shared" si="42"/>
        <v>1.9599413341323548</v>
      </c>
      <c r="BO29" t="str">
        <f t="shared" si="43"/>
        <v>72 Customer service occupations</v>
      </c>
      <c r="BP29" s="69">
        <v>2.437172807519802</v>
      </c>
      <c r="BQ29" s="69">
        <v>2.6120176885541828</v>
      </c>
      <c r="BR29" s="69">
        <v>2.2901746433030601</v>
      </c>
      <c r="BS29" s="69">
        <v>2.6200325389470724</v>
      </c>
      <c r="BT29" s="69">
        <v>2.5173716508293618</v>
      </c>
      <c r="BU29" s="69"/>
      <c r="BV29" s="69">
        <f t="shared" si="44"/>
        <v>0.22719700752630168</v>
      </c>
      <c r="BW29" s="69">
        <f>'RD T1'!E231</f>
        <v>1.2264931970160944</v>
      </c>
      <c r="BX29" s="69">
        <f t="shared" si="45"/>
        <v>1.4536902045423961</v>
      </c>
      <c r="BZ29" t="str">
        <f t="shared" si="46"/>
        <v>72 Customer service occupations</v>
      </c>
      <c r="CA29" s="69">
        <v>1.3306320554528639</v>
      </c>
      <c r="CB29" s="69">
        <v>1.2240868886590297</v>
      </c>
      <c r="CC29" s="69">
        <v>1.1944810797361383</v>
      </c>
      <c r="CD29" s="69">
        <v>1.1320170258329831</v>
      </c>
      <c r="CE29" s="69">
        <v>0.93596106962159809</v>
      </c>
      <c r="CF29" s="69"/>
      <c r="CG29" s="69">
        <f t="shared" si="47"/>
        <v>-0.25852001011454018</v>
      </c>
      <c r="CH29" s="69">
        <f>'RD T1'!E260</f>
        <v>0.36189501347337522</v>
      </c>
      <c r="CI29" s="69">
        <f t="shared" si="48"/>
        <v>0.10337500335883504</v>
      </c>
      <c r="CK29" t="str">
        <f t="shared" si="49"/>
        <v>72 Customer service occupations</v>
      </c>
      <c r="CL29" s="69">
        <v>0.54368404760842548</v>
      </c>
      <c r="CM29" s="69">
        <v>0.54693567641053731</v>
      </c>
      <c r="CN29" s="69">
        <v>0.65168372889905646</v>
      </c>
      <c r="CO29" s="69">
        <v>0.56566683873215595</v>
      </c>
      <c r="CP29" s="69">
        <v>0.51180232952369598</v>
      </c>
      <c r="CQ29" s="69"/>
      <c r="CR29" s="69">
        <f t="shared" si="50"/>
        <v>-0.13988139937536048</v>
      </c>
      <c r="CS29" s="69">
        <f>'RD T1'!E289</f>
        <v>0.18760162195236119</v>
      </c>
      <c r="CT29" s="69">
        <f t="shared" si="51"/>
        <v>4.7720222577000704E-2</v>
      </c>
    </row>
    <row r="30" spans="1:98" x14ac:dyDescent="0.2">
      <c r="A30" s="10" t="str">
        <f>name!D26</f>
        <v>81 Process, plant and machine operatives</v>
      </c>
      <c r="B30" s="69">
        <v>2.5781859818867558E-2</v>
      </c>
      <c r="C30" s="69">
        <v>3.5508457542350061E-2</v>
      </c>
      <c r="D30" s="69">
        <v>3.1005813753225111E-2</v>
      </c>
      <c r="E30" s="69">
        <v>4.8235688557724123E-2</v>
      </c>
      <c r="F30" s="69">
        <v>0.10631302689317282</v>
      </c>
      <c r="G30" s="11"/>
      <c r="H30" s="69">
        <f t="shared" si="26"/>
        <v>7.5307213139947704E-2</v>
      </c>
      <c r="I30" s="69">
        <f>'RD T1'!E58</f>
        <v>3.5156847623746365E-2</v>
      </c>
      <c r="J30" s="69">
        <f t="shared" si="27"/>
        <v>0.11046406076369407</v>
      </c>
      <c r="L30" t="str">
        <f t="shared" si="28"/>
        <v>81 Process, plant and machine operatives</v>
      </c>
      <c r="M30" s="69">
        <v>0.19489495206127472</v>
      </c>
      <c r="N30" s="69">
        <v>0.27397074439377284</v>
      </c>
      <c r="O30" s="69">
        <v>0.2313235177548571</v>
      </c>
      <c r="P30" s="69">
        <v>0.39245926490741201</v>
      </c>
      <c r="Q30" s="69">
        <v>0.73305058250127586</v>
      </c>
      <c r="R30" s="11"/>
      <c r="S30" s="69">
        <f t="shared" si="29"/>
        <v>0.5017270647464187</v>
      </c>
      <c r="T30" s="69">
        <f>'RD T1'!E87</f>
        <v>0.22700569293124923</v>
      </c>
      <c r="U30" s="69">
        <f t="shared" si="30"/>
        <v>0.72873275767766788</v>
      </c>
      <c r="W30" t="str">
        <f t="shared" si="31"/>
        <v>81 Process, plant and machine operatives</v>
      </c>
      <c r="X30" s="69">
        <v>0.65043994623924783</v>
      </c>
      <c r="Y30" s="69">
        <v>0.64657260925738891</v>
      </c>
      <c r="Z30" s="69">
        <v>0.62253528466161312</v>
      </c>
      <c r="AA30" s="69">
        <v>0.94710051348777213</v>
      </c>
      <c r="AB30" s="69">
        <v>1.5831627644456223</v>
      </c>
      <c r="AC30" s="69"/>
      <c r="AD30" s="69">
        <f t="shared" si="32"/>
        <v>0.9606274797840092</v>
      </c>
      <c r="AE30" s="69">
        <f>'RD T1'!E116</f>
        <v>0.61404432948107834</v>
      </c>
      <c r="AF30" s="69">
        <f t="shared" si="33"/>
        <v>1.5746718092650875</v>
      </c>
      <c r="AH30" t="str">
        <f t="shared" si="34"/>
        <v>81 Process, plant and machine operatives</v>
      </c>
      <c r="AI30" s="69">
        <v>0.30226559349423604</v>
      </c>
      <c r="AJ30" s="69">
        <v>0.29428808549887475</v>
      </c>
      <c r="AK30" s="69">
        <v>0.28446621526168447</v>
      </c>
      <c r="AL30" s="69">
        <v>0.37482548445372998</v>
      </c>
      <c r="AM30" s="69">
        <v>0.49685067661697507</v>
      </c>
      <c r="AN30" s="69"/>
      <c r="AO30" s="69">
        <f t="shared" si="35"/>
        <v>0.2123844613552906</v>
      </c>
      <c r="AP30" s="69">
        <f>'RD T1'!E145</f>
        <v>0.1892742086082099</v>
      </c>
      <c r="AQ30" s="69">
        <f t="shared" si="36"/>
        <v>0.40165866996350053</v>
      </c>
      <c r="AS30" t="str">
        <f t="shared" si="37"/>
        <v>81 Process, plant and machine operatives</v>
      </c>
      <c r="AT30" s="69">
        <v>0.76020919529407338</v>
      </c>
      <c r="AU30" s="69">
        <v>0.69249202452325209</v>
      </c>
      <c r="AV30" s="69">
        <v>0.64599027193975</v>
      </c>
      <c r="AW30" s="69">
        <v>0.81248835768495509</v>
      </c>
      <c r="AX30" s="69">
        <v>1.0628378220343291</v>
      </c>
      <c r="AY30" s="69"/>
      <c r="AZ30" s="69">
        <f t="shared" si="38"/>
        <v>0.41684755009457908</v>
      </c>
      <c r="BA30" s="69">
        <f>'RD T1'!E174</f>
        <v>0.42209547546215059</v>
      </c>
      <c r="BB30" s="69">
        <f t="shared" si="39"/>
        <v>0.83894302555672962</v>
      </c>
      <c r="BD30" t="str">
        <f t="shared" si="40"/>
        <v>81 Process, plant and machine operatives</v>
      </c>
      <c r="BE30" s="69">
        <v>4.4191391406478573</v>
      </c>
      <c r="BF30" s="69">
        <v>4.8519537948866711</v>
      </c>
      <c r="BG30" s="69">
        <v>4.2293992614980329</v>
      </c>
      <c r="BH30" s="69">
        <v>5.1616770996926782</v>
      </c>
      <c r="BI30" s="69">
        <v>5.6668524247433059</v>
      </c>
      <c r="BJ30" s="69"/>
      <c r="BK30" s="69">
        <f t="shared" si="41"/>
        <v>1.4374531632452729</v>
      </c>
      <c r="BL30" s="69">
        <f>'RD T1'!E203</f>
        <v>1.954539264792815</v>
      </c>
      <c r="BM30" s="69">
        <f t="shared" si="42"/>
        <v>3.3919924280380878</v>
      </c>
      <c r="BO30" t="str">
        <f t="shared" si="43"/>
        <v>81 Process, plant and machine operatives</v>
      </c>
      <c r="BP30" s="69">
        <v>6.3898055105546527</v>
      </c>
      <c r="BQ30" s="69">
        <v>6.7722694940455597</v>
      </c>
      <c r="BR30" s="69">
        <v>5.5369416819794095</v>
      </c>
      <c r="BS30" s="69">
        <v>6.7316237277532904</v>
      </c>
      <c r="BT30" s="69">
        <v>6.2957423063519187</v>
      </c>
      <c r="BU30" s="69"/>
      <c r="BV30" s="69">
        <f t="shared" si="44"/>
        <v>0.75880062437250917</v>
      </c>
      <c r="BW30" s="69">
        <f>'RD T1'!E232</f>
        <v>2.7105128965950338</v>
      </c>
      <c r="BX30" s="69">
        <f t="shared" si="45"/>
        <v>3.469313520967543</v>
      </c>
      <c r="BZ30" t="str">
        <f t="shared" si="46"/>
        <v>81 Process, plant and machine operatives</v>
      </c>
      <c r="CA30" s="69">
        <v>5.5433650437072881</v>
      </c>
      <c r="CB30" s="69">
        <v>5.0382583381411905</v>
      </c>
      <c r="CC30" s="69">
        <v>4.3768132354633744</v>
      </c>
      <c r="CD30" s="69">
        <v>4.0890934384587805</v>
      </c>
      <c r="CE30" s="69">
        <v>1.9372378320411223</v>
      </c>
      <c r="CF30" s="69"/>
      <c r="CG30" s="69">
        <f t="shared" si="47"/>
        <v>-2.4395754034222521</v>
      </c>
      <c r="CH30" s="69">
        <f>'RD T1'!E261</f>
        <v>1.2601904506091559</v>
      </c>
      <c r="CI30" s="69">
        <f t="shared" si="48"/>
        <v>-1.1793849528130962</v>
      </c>
      <c r="CK30" t="str">
        <f t="shared" si="49"/>
        <v>81 Process, plant and machine operatives</v>
      </c>
      <c r="CL30" s="69">
        <v>4.1060822666684542</v>
      </c>
      <c r="CM30" s="69">
        <v>2.8793528887292341</v>
      </c>
      <c r="CN30" s="69">
        <v>2.5640461741224612</v>
      </c>
      <c r="CO30" s="69">
        <v>0.94496451891074418</v>
      </c>
      <c r="CP30" s="69">
        <v>0.34554981213768299</v>
      </c>
      <c r="CQ30" s="69"/>
      <c r="CR30" s="69">
        <f t="shared" si="50"/>
        <v>-2.2184963619847782</v>
      </c>
      <c r="CS30" s="69">
        <f>'RD T1'!E290</f>
        <v>0.23542013679060927</v>
      </c>
      <c r="CT30" s="69">
        <f t="shared" si="51"/>
        <v>-1.9830762251941689</v>
      </c>
    </row>
    <row r="31" spans="1:98" x14ac:dyDescent="0.2">
      <c r="A31" s="10" t="str">
        <f>name!D27</f>
        <v>82 Transport and mobile machine drivers and operatives</v>
      </c>
      <c r="B31" s="69">
        <v>4.0658833431665174E-2</v>
      </c>
      <c r="C31" s="69">
        <v>7.4440785547816302E-2</v>
      </c>
      <c r="D31" s="69">
        <v>5.5049441009514942E-2</v>
      </c>
      <c r="E31" s="69">
        <v>9.2775384954861539E-2</v>
      </c>
      <c r="F31" s="69">
        <v>0.17503900306704998</v>
      </c>
      <c r="G31" s="11"/>
      <c r="H31" s="69">
        <f t="shared" si="26"/>
        <v>0.11998956205753503</v>
      </c>
      <c r="I31" s="69">
        <f>'RD T1'!E59</f>
        <v>6.8304579433454859E-2</v>
      </c>
      <c r="J31" s="69">
        <f t="shared" si="27"/>
        <v>0.18829414149098989</v>
      </c>
      <c r="L31" t="str">
        <f t="shared" si="28"/>
        <v>82 Transport and mobile machine drivers and operatives</v>
      </c>
      <c r="M31" s="69">
        <v>0.24360440510180292</v>
      </c>
      <c r="N31" s="69">
        <v>0.38097091744022188</v>
      </c>
      <c r="O31" s="69">
        <v>0.29942045463958306</v>
      </c>
      <c r="P31" s="69">
        <v>0.47459799835763317</v>
      </c>
      <c r="Q31" s="69">
        <v>0.86144322026045195</v>
      </c>
      <c r="R31" s="11"/>
      <c r="S31" s="69">
        <f t="shared" si="29"/>
        <v>0.56202276562086895</v>
      </c>
      <c r="T31" s="69">
        <f>'RD T1'!E88</f>
        <v>0.33770289937736842</v>
      </c>
      <c r="U31" s="69">
        <f t="shared" si="30"/>
        <v>0.89972566499823736</v>
      </c>
      <c r="W31" t="str">
        <f t="shared" si="31"/>
        <v>82 Transport and mobile machine drivers and operatives</v>
      </c>
      <c r="X31" s="69">
        <v>0.90731781032032632</v>
      </c>
      <c r="Y31" s="69">
        <v>1.1427222462445172</v>
      </c>
      <c r="Z31" s="69">
        <v>1.1075573009142334</v>
      </c>
      <c r="AA31" s="69">
        <v>1.4868366945149492</v>
      </c>
      <c r="AB31" s="69">
        <v>2.1991895971568223</v>
      </c>
      <c r="AC31" s="69"/>
      <c r="AD31" s="69">
        <f t="shared" si="32"/>
        <v>1.0916322962425888</v>
      </c>
      <c r="AE31" s="69">
        <f>'RD T1'!E117</f>
        <v>1.0947740768884167</v>
      </c>
      <c r="AF31" s="69">
        <f t="shared" si="33"/>
        <v>2.1864063731310055</v>
      </c>
      <c r="AH31" t="str">
        <f t="shared" si="34"/>
        <v>82 Transport and mobile machine drivers and operatives</v>
      </c>
      <c r="AI31" s="69">
        <v>0.467462008744497</v>
      </c>
      <c r="AJ31" s="69">
        <v>0.58132036368957352</v>
      </c>
      <c r="AK31" s="69">
        <v>0.53970002392816929</v>
      </c>
      <c r="AL31" s="69">
        <v>0.69035244550581432</v>
      </c>
      <c r="AM31" s="69">
        <v>0.90292397848484485</v>
      </c>
      <c r="AN31" s="69"/>
      <c r="AO31" s="69">
        <f t="shared" si="35"/>
        <v>0.36322395455667555</v>
      </c>
      <c r="AP31" s="69">
        <f>'RD T1'!E146</f>
        <v>0.4670245185268761</v>
      </c>
      <c r="AQ31" s="69">
        <f t="shared" si="36"/>
        <v>0.83024847308355165</v>
      </c>
      <c r="AS31" t="str">
        <f t="shared" si="37"/>
        <v>82 Transport and mobile machine drivers and operatives</v>
      </c>
      <c r="AT31" s="69">
        <v>0.79073690765640026</v>
      </c>
      <c r="AU31" s="69">
        <v>0.88802490545998847</v>
      </c>
      <c r="AV31" s="69">
        <v>0.82746257654121069</v>
      </c>
      <c r="AW31" s="69">
        <v>0.99453806237349662</v>
      </c>
      <c r="AX31" s="69">
        <v>1.2415074594965017</v>
      </c>
      <c r="AY31" s="69"/>
      <c r="AZ31" s="69">
        <f t="shared" si="38"/>
        <v>0.41404488295529096</v>
      </c>
      <c r="BA31" s="69">
        <f>'RD T1'!E175</f>
        <v>0.68037489338485269</v>
      </c>
      <c r="BB31" s="69">
        <f t="shared" si="39"/>
        <v>1.0944197763401435</v>
      </c>
      <c r="BD31" t="str">
        <f t="shared" si="40"/>
        <v>82 Transport and mobile machine drivers and operatives</v>
      </c>
      <c r="BE31" s="69">
        <v>4.035349971158201</v>
      </c>
      <c r="BF31" s="69">
        <v>5.2393285535503171</v>
      </c>
      <c r="BG31" s="69">
        <v>4.7758548030091692</v>
      </c>
      <c r="BH31" s="69">
        <v>5.8551323797206081</v>
      </c>
      <c r="BI31" s="69">
        <v>7.014101371567989</v>
      </c>
      <c r="BJ31" s="69"/>
      <c r="BK31" s="69">
        <f t="shared" si="41"/>
        <v>2.2382465685588198</v>
      </c>
      <c r="BL31" s="69">
        <f>'RD T1'!E204</f>
        <v>3.1176803868165788</v>
      </c>
      <c r="BM31" s="69">
        <f t="shared" si="42"/>
        <v>5.3559269553753985</v>
      </c>
      <c r="BO31" t="str">
        <f t="shared" si="43"/>
        <v>82 Transport and mobile machine drivers and operatives</v>
      </c>
      <c r="BP31" s="69">
        <v>7.1996182147097345</v>
      </c>
      <c r="BQ31" s="69">
        <v>9.1127739426281185</v>
      </c>
      <c r="BR31" s="69">
        <v>7.5694999443649502</v>
      </c>
      <c r="BS31" s="69">
        <v>9.3663246872805654</v>
      </c>
      <c r="BT31" s="69">
        <v>9.9325532025971714</v>
      </c>
      <c r="BU31" s="69"/>
      <c r="BV31" s="69">
        <f t="shared" si="44"/>
        <v>2.3630532582322212</v>
      </c>
      <c r="BW31" s="69">
        <f>'RD T1'!E233</f>
        <v>5.3375701418262862</v>
      </c>
      <c r="BX31" s="69">
        <f t="shared" si="45"/>
        <v>7.7006234000585074</v>
      </c>
      <c r="BZ31" t="str">
        <f t="shared" si="46"/>
        <v>82 Transport and mobile machine drivers and operatives</v>
      </c>
      <c r="CA31" s="69">
        <v>6.8212052611088074</v>
      </c>
      <c r="CB31" s="69">
        <v>7.0217462257667709</v>
      </c>
      <c r="CC31" s="69">
        <v>6.2911401082919447</v>
      </c>
      <c r="CD31" s="69">
        <v>5.7857860388327742</v>
      </c>
      <c r="CE31" s="69">
        <v>4.4077579355793892</v>
      </c>
      <c r="CF31" s="69"/>
      <c r="CG31" s="69">
        <f t="shared" si="47"/>
        <v>-1.8833821727125555</v>
      </c>
      <c r="CH31" s="69">
        <f>'RD T1'!E262</f>
        <v>2.4976625856901076</v>
      </c>
      <c r="CI31" s="69">
        <f t="shared" si="48"/>
        <v>0.61428041297755209</v>
      </c>
      <c r="CK31" t="str">
        <f t="shared" si="49"/>
        <v>82 Transport and mobile machine drivers and operatives</v>
      </c>
      <c r="CL31" s="69">
        <v>4.2637467627388332</v>
      </c>
      <c r="CM31" s="69">
        <v>4.5980399191790235</v>
      </c>
      <c r="CN31" s="69">
        <v>4.1563660932730828</v>
      </c>
      <c r="CO31" s="69">
        <v>2.5162799897183614</v>
      </c>
      <c r="CP31" s="69">
        <v>1.0133741367012892</v>
      </c>
      <c r="CQ31" s="69"/>
      <c r="CR31" s="69">
        <f t="shared" si="50"/>
        <v>-3.1429919565717936</v>
      </c>
      <c r="CS31" s="69">
        <f>'RD T1'!E291</f>
        <v>0.88312647398008448</v>
      </c>
      <c r="CT31" s="69">
        <f t="shared" si="51"/>
        <v>-2.2598654825917093</v>
      </c>
    </row>
    <row r="32" spans="1:98" x14ac:dyDescent="0.2">
      <c r="A32" s="10" t="str">
        <f>name!D28</f>
        <v>91 Elementary trades and related occupations</v>
      </c>
      <c r="B32" s="69">
        <v>3.8387566236899618E-4</v>
      </c>
      <c r="C32" s="69">
        <v>3.989261528077991E-4</v>
      </c>
      <c r="D32" s="69">
        <v>3.1413178702554553E-4</v>
      </c>
      <c r="E32" s="69">
        <v>1.7584262776973436E-3</v>
      </c>
      <c r="F32" s="69">
        <v>4.7730555622295693E-3</v>
      </c>
      <c r="G32" s="11"/>
      <c r="H32" s="69">
        <f t="shared" si="26"/>
        <v>4.4589237752040234E-3</v>
      </c>
      <c r="I32" s="69">
        <f>'RD T1'!E60</f>
        <v>1.7565662783003114E-3</v>
      </c>
      <c r="J32" s="69">
        <f t="shared" si="27"/>
        <v>6.2154900535043352E-3</v>
      </c>
      <c r="L32" t="str">
        <f t="shared" si="28"/>
        <v>91 Elementary trades and related occupations</v>
      </c>
      <c r="M32" s="69">
        <v>0.11509561662713423</v>
      </c>
      <c r="N32" s="69">
        <v>0.14190564118050314</v>
      </c>
      <c r="O32" s="69">
        <v>9.4207393206460002E-2</v>
      </c>
      <c r="P32" s="69">
        <v>0.25708873072476052</v>
      </c>
      <c r="Q32" s="69">
        <v>0.63806797763202672</v>
      </c>
      <c r="R32" s="11"/>
      <c r="S32" s="69">
        <f t="shared" si="29"/>
        <v>0.54386058442556673</v>
      </c>
      <c r="T32" s="69">
        <f>'RD T1'!E89</f>
        <v>0.21880953508015277</v>
      </c>
      <c r="U32" s="69">
        <f t="shared" si="30"/>
        <v>0.7626701195057195</v>
      </c>
      <c r="W32" t="str">
        <f t="shared" si="31"/>
        <v>91 Elementary trades and related occupations</v>
      </c>
      <c r="X32" s="69">
        <v>0.42323184024950844</v>
      </c>
      <c r="Y32" s="69">
        <v>0.35295513090979824</v>
      </c>
      <c r="Z32" s="69">
        <v>0.31635798223689354</v>
      </c>
      <c r="AA32" s="69">
        <v>0.9485443183738691</v>
      </c>
      <c r="AB32" s="69">
        <v>1.5305368231781524</v>
      </c>
      <c r="AC32" s="69"/>
      <c r="AD32" s="69">
        <f t="shared" si="32"/>
        <v>1.2141788409412588</v>
      </c>
      <c r="AE32" s="69">
        <f>'RD T1'!E118</f>
        <v>0.78612696029940365</v>
      </c>
      <c r="AF32" s="69">
        <f t="shared" si="33"/>
        <v>2.0003058012406623</v>
      </c>
      <c r="AH32" t="str">
        <f t="shared" si="34"/>
        <v>91 Elementary trades and related occupations</v>
      </c>
      <c r="AI32" s="69">
        <v>0.29796860894847826</v>
      </c>
      <c r="AJ32" s="69">
        <v>0.25356149514975174</v>
      </c>
      <c r="AK32" s="69">
        <v>0.21839825446987807</v>
      </c>
      <c r="AL32" s="69">
        <v>0.59116864525450175</v>
      </c>
      <c r="AM32" s="69">
        <v>0.92226690757229124</v>
      </c>
      <c r="AN32" s="69"/>
      <c r="AO32" s="69">
        <f t="shared" si="35"/>
        <v>0.7038686531024132</v>
      </c>
      <c r="AP32" s="69">
        <f>'RD T1'!E147</f>
        <v>0.47777665224613353</v>
      </c>
      <c r="AQ32" s="69">
        <f t="shared" si="36"/>
        <v>1.1816453053485467</v>
      </c>
      <c r="AS32" t="str">
        <f t="shared" si="37"/>
        <v>91 Elementary trades and related occupations</v>
      </c>
      <c r="AT32" s="69">
        <v>0.33825831615721835</v>
      </c>
      <c r="AU32" s="69">
        <v>0.29252458147044197</v>
      </c>
      <c r="AV32" s="69">
        <v>0.27366324675657783</v>
      </c>
      <c r="AW32" s="69">
        <v>0.74091746528609892</v>
      </c>
      <c r="AX32" s="69">
        <v>1.1106830262321925</v>
      </c>
      <c r="AY32" s="69"/>
      <c r="AZ32" s="69">
        <f t="shared" si="38"/>
        <v>0.83701977947561468</v>
      </c>
      <c r="BA32" s="69">
        <f>'RD T1'!E176</f>
        <v>0.53182227367502577</v>
      </c>
      <c r="BB32" s="69">
        <f t="shared" si="39"/>
        <v>1.3688420531506404</v>
      </c>
      <c r="BD32" t="str">
        <f t="shared" si="40"/>
        <v>91 Elementary trades and related occupations</v>
      </c>
      <c r="BE32" s="69">
        <v>1.5455953202139223</v>
      </c>
      <c r="BF32" s="69">
        <v>1.5762834201623295</v>
      </c>
      <c r="BG32" s="69">
        <v>1.307660127799297</v>
      </c>
      <c r="BH32" s="69">
        <v>2.5126439555126954</v>
      </c>
      <c r="BI32" s="69">
        <v>3.3613080539261677</v>
      </c>
      <c r="BJ32" s="69"/>
      <c r="BK32" s="69">
        <f t="shared" si="41"/>
        <v>2.053647926126871</v>
      </c>
      <c r="BL32" s="69">
        <f>'RD T1'!E205</f>
        <v>1.1662303419128583</v>
      </c>
      <c r="BM32" s="69">
        <f t="shared" si="42"/>
        <v>3.2198782680397295</v>
      </c>
      <c r="BO32" t="str">
        <f t="shared" si="43"/>
        <v>91 Elementary trades and related occupations</v>
      </c>
      <c r="BP32" s="69">
        <v>2.8889520811944003</v>
      </c>
      <c r="BQ32" s="69">
        <v>2.7864404191998209</v>
      </c>
      <c r="BR32" s="69">
        <v>2.3020372382117276</v>
      </c>
      <c r="BS32" s="69">
        <v>4.4064817308043827</v>
      </c>
      <c r="BT32" s="69">
        <v>5.0724345783146196</v>
      </c>
      <c r="BU32" s="69"/>
      <c r="BV32" s="69">
        <f t="shared" si="44"/>
        <v>2.7703973401028921</v>
      </c>
      <c r="BW32" s="69">
        <f>'RD T1'!E234</f>
        <v>1.8834610247209738</v>
      </c>
      <c r="BX32" s="69">
        <f t="shared" si="45"/>
        <v>4.6538583648238658</v>
      </c>
      <c r="BZ32" t="str">
        <f t="shared" si="46"/>
        <v>91 Elementary trades and related occupations</v>
      </c>
      <c r="CA32" s="69">
        <v>3.7949197065962865</v>
      </c>
      <c r="CB32" s="69">
        <v>3.4169106632889488</v>
      </c>
      <c r="CC32" s="69">
        <v>2.9126524126946194</v>
      </c>
      <c r="CD32" s="69">
        <v>4.600857603310887</v>
      </c>
      <c r="CE32" s="69">
        <v>3.9029246970560152</v>
      </c>
      <c r="CF32" s="69"/>
      <c r="CG32" s="69">
        <f t="shared" si="47"/>
        <v>0.9902722843613958</v>
      </c>
      <c r="CH32" s="69">
        <f>'RD T1'!E263</f>
        <v>1.8507205474502295</v>
      </c>
      <c r="CI32" s="69">
        <f t="shared" si="48"/>
        <v>2.8409928318116253</v>
      </c>
      <c r="CK32" t="str">
        <f t="shared" si="49"/>
        <v>91 Elementary trades and related occupations</v>
      </c>
      <c r="CL32" s="69">
        <v>2.8843581408120054</v>
      </c>
      <c r="CM32" s="69">
        <v>2.2441458134182217</v>
      </c>
      <c r="CN32" s="69">
        <v>2.1303767425163387</v>
      </c>
      <c r="CO32" s="69">
        <v>2.6573503089393649</v>
      </c>
      <c r="CP32" s="69">
        <v>2.0619057161071481</v>
      </c>
      <c r="CQ32" s="69"/>
      <c r="CR32" s="69">
        <f t="shared" si="50"/>
        <v>-6.8471026409190561E-2</v>
      </c>
      <c r="CS32" s="69">
        <f>'RD T1'!E292</f>
        <v>0.87629859165896651</v>
      </c>
      <c r="CT32" s="69">
        <f t="shared" si="51"/>
        <v>0.80782756524977595</v>
      </c>
    </row>
    <row r="33" spans="1:98" x14ac:dyDescent="0.2">
      <c r="A33" s="10" t="str">
        <f>name!D29</f>
        <v>92 Elementary administration and service occupations</v>
      </c>
      <c r="B33" s="69">
        <v>2.7393192477825019E-2</v>
      </c>
      <c r="C33" s="69">
        <v>3.9385836193279601E-2</v>
      </c>
      <c r="D33" s="69">
        <v>3.4130688060009365E-2</v>
      </c>
      <c r="E33" s="69">
        <v>4.4835839666283281E-2</v>
      </c>
      <c r="F33" s="69">
        <v>7.2266102528209045E-2</v>
      </c>
      <c r="G33" s="11"/>
      <c r="H33" s="69">
        <f t="shared" ref="H33" si="52">F33-D33</f>
        <v>3.813541446819968E-2</v>
      </c>
      <c r="I33" s="69">
        <f>'RD T1'!E61</f>
        <v>2.7252655137605108E-2</v>
      </c>
      <c r="J33" s="69">
        <f t="shared" ref="J33" si="53">SUM(H33:I33)</f>
        <v>6.5388069605804788E-2</v>
      </c>
      <c r="L33" t="str">
        <f t="shared" ref="L33" si="54">A33</f>
        <v>92 Elementary administration and service occupations</v>
      </c>
      <c r="M33" s="69">
        <v>0.68982157540216726</v>
      </c>
      <c r="N33" s="69">
        <v>0.95644883897993227</v>
      </c>
      <c r="O33" s="69">
        <v>0.89818721265309376</v>
      </c>
      <c r="P33" s="69">
        <v>1.2251734148805284</v>
      </c>
      <c r="Q33" s="69">
        <v>2.3252921187220994</v>
      </c>
      <c r="R33" s="11"/>
      <c r="S33" s="69">
        <f t="shared" ref="S33" si="55">Q33-O33</f>
        <v>1.4271049060690055</v>
      </c>
      <c r="T33" s="69">
        <f>'RD T1'!E90</f>
        <v>0.83474869848366806</v>
      </c>
      <c r="U33" s="69">
        <f t="shared" ref="U33" si="56">SUM(S33:T33)</f>
        <v>2.2618536045526736</v>
      </c>
      <c r="W33" t="str">
        <f t="shared" ref="W33" si="57">A33</f>
        <v>92 Elementary administration and service occupations</v>
      </c>
      <c r="X33" s="69">
        <v>2.9726099758870697</v>
      </c>
      <c r="Y33" s="69">
        <v>2.9345611273039416</v>
      </c>
      <c r="Z33" s="69">
        <v>3.2229808925245464</v>
      </c>
      <c r="AA33" s="69">
        <v>3.51125919006512</v>
      </c>
      <c r="AB33" s="69">
        <v>4.4521952846047137</v>
      </c>
      <c r="AC33" s="69"/>
      <c r="AD33" s="69">
        <f t="shared" ref="AD33" si="58">AB33-Z33</f>
        <v>1.2292143920801673</v>
      </c>
      <c r="AE33" s="69">
        <f>'RD T1'!E119</f>
        <v>2.4690217364155775</v>
      </c>
      <c r="AF33" s="69">
        <f t="shared" ref="AF33" si="59">SUM(AD33:AE33)</f>
        <v>3.6982361284957448</v>
      </c>
      <c r="AH33" t="str">
        <f t="shared" ref="AH33" si="60">L33</f>
        <v>92 Elementary administration and service occupations</v>
      </c>
      <c r="AI33" s="69">
        <v>1.3960519748405651</v>
      </c>
      <c r="AJ33" s="69">
        <v>1.3895977961055761</v>
      </c>
      <c r="AK33" s="69">
        <v>1.5162454213195018</v>
      </c>
      <c r="AL33" s="69">
        <v>1.625634241922395</v>
      </c>
      <c r="AM33" s="69">
        <v>2.1908096273976119</v>
      </c>
      <c r="AN33" s="69"/>
      <c r="AO33" s="69">
        <f t="shared" ref="AO33" si="61">AM33-AK33</f>
        <v>0.67456420607811007</v>
      </c>
      <c r="AP33" s="69">
        <f>'RD T1'!E148</f>
        <v>1.0853222400402183</v>
      </c>
      <c r="AQ33" s="69">
        <f t="shared" ref="AQ33" si="62">SUM(AO33:AP33)</f>
        <v>1.7598864461183283</v>
      </c>
      <c r="AS33" t="str">
        <f t="shared" ref="AS33" si="63">W33</f>
        <v>92 Elementary administration and service occupations</v>
      </c>
      <c r="AT33" s="69">
        <v>1.3766556333890132</v>
      </c>
      <c r="AU33" s="69">
        <v>1.2969118994598734</v>
      </c>
      <c r="AV33" s="69">
        <v>1.4331649656031642</v>
      </c>
      <c r="AW33" s="69">
        <v>1.4998792937640524</v>
      </c>
      <c r="AX33" s="69">
        <v>1.975410088026847</v>
      </c>
      <c r="AY33" s="69"/>
      <c r="AZ33" s="69">
        <f t="shared" ref="AZ33" si="64">AX33-AV33</f>
        <v>0.54224512242368283</v>
      </c>
      <c r="BA33" s="69">
        <f>'RD T1'!E177</f>
        <v>1.0130414116742721</v>
      </c>
      <c r="BB33" s="69">
        <f t="shared" ref="BB33" si="65">SUM(AZ33:BA33)</f>
        <v>1.5552865340979549</v>
      </c>
      <c r="BD33" t="str">
        <f t="shared" ref="BD33" si="66">AH33</f>
        <v>92 Elementary administration and service occupations</v>
      </c>
      <c r="BE33" s="69">
        <v>8.1354797850530876</v>
      </c>
      <c r="BF33" s="69">
        <v>7.9672391281298562</v>
      </c>
      <c r="BG33" s="69">
        <v>7.3075686349327986</v>
      </c>
      <c r="BH33" s="69">
        <v>6.6467990506429819</v>
      </c>
      <c r="BI33" s="69">
        <v>6.0540485011934058</v>
      </c>
      <c r="BJ33" s="69"/>
      <c r="BK33" s="69">
        <f t="shared" ref="BK33" si="67">BI33-BG33</f>
        <v>-1.2535201337393929</v>
      </c>
      <c r="BL33" s="69">
        <f>'RD T1'!E206</f>
        <v>3.1264728016216266</v>
      </c>
      <c r="BM33" s="69">
        <f t="shared" ref="BM33" si="68">SUM(BK33:BL33)</f>
        <v>1.8729526678822337</v>
      </c>
      <c r="BO33" t="str">
        <f t="shared" ref="BO33" si="69">AS33</f>
        <v>92 Elementary administration and service occupations</v>
      </c>
      <c r="BP33" s="69">
        <v>14.557977117371452</v>
      </c>
      <c r="BQ33" s="69">
        <v>15.329559890529847</v>
      </c>
      <c r="BR33" s="69">
        <v>12.525521440771355</v>
      </c>
      <c r="BS33" s="69">
        <v>12.862169382513001</v>
      </c>
      <c r="BT33" s="69">
        <v>11.76244506220157</v>
      </c>
      <c r="BU33" s="69"/>
      <c r="BV33" s="69">
        <f t="shared" ref="BV33" si="70">BT33-BR33</f>
        <v>-0.76307637856978516</v>
      </c>
      <c r="BW33" s="69">
        <f>'RD T1'!E235</f>
        <v>6.2639211804366486</v>
      </c>
      <c r="BX33" s="69">
        <f t="shared" ref="BX33" si="71">SUM(BV33:BW33)</f>
        <v>5.5008448018668634</v>
      </c>
      <c r="BZ33" t="str">
        <f t="shared" ref="BZ33" si="72">BD33</f>
        <v>92 Elementary administration and service occupations</v>
      </c>
      <c r="CA33" s="69">
        <v>12.702382379381705</v>
      </c>
      <c r="CB33" s="69">
        <v>12.111940435019907</v>
      </c>
      <c r="CC33" s="69">
        <v>10.380919708803969</v>
      </c>
      <c r="CD33" s="69">
        <v>8.6563772565672394</v>
      </c>
      <c r="CE33" s="69">
        <v>5.583301342735516</v>
      </c>
      <c r="CF33" s="69"/>
      <c r="CG33" s="69">
        <f t="shared" ref="CG33" si="73">CE33-CC33</f>
        <v>-4.7976183660684528</v>
      </c>
      <c r="CH33" s="69">
        <f>'RD T1'!E264</f>
        <v>3.1949496073112371</v>
      </c>
      <c r="CI33" s="69">
        <f t="shared" ref="CI33" si="74">SUM(CG33:CH33)</f>
        <v>-1.6026687587572157</v>
      </c>
      <c r="CK33" t="str">
        <f t="shared" ref="CK33" si="75">BO33</f>
        <v>92 Elementary administration and service occupations</v>
      </c>
      <c r="CL33" s="69">
        <v>9.4708424226395103</v>
      </c>
      <c r="CM33" s="69">
        <v>6.4515964819633576</v>
      </c>
      <c r="CN33" s="69">
        <v>6.2350828838350534</v>
      </c>
      <c r="CO33" s="69">
        <v>3.2743735249956734</v>
      </c>
      <c r="CP33" s="69">
        <v>1.7014117482794799</v>
      </c>
      <c r="CQ33" s="69"/>
      <c r="CR33" s="69">
        <f t="shared" ref="CR33" si="76">CP33-CN33</f>
        <v>-4.5336711355555739</v>
      </c>
      <c r="CS33" s="69">
        <f>'RD T1'!E293</f>
        <v>0.90206601181288804</v>
      </c>
      <c r="CT33" s="69">
        <f t="shared" ref="CT33" si="77">SUM(CR33:CS33)</f>
        <v>-3.6316051237426858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5.2321164026435119</v>
      </c>
      <c r="C35" s="67">
        <f t="shared" ref="C35:F35" si="78">SUM(C8:C33)</f>
        <v>7.3706544389855697</v>
      </c>
      <c r="D35" s="67">
        <f t="shared" si="78"/>
        <v>7.1553850043642067</v>
      </c>
      <c r="E35" s="67">
        <f t="shared" si="78"/>
        <v>9.287883714617557</v>
      </c>
      <c r="F35" s="67">
        <f t="shared" si="78"/>
        <v>13.718088767781936</v>
      </c>
      <c r="G35" s="11"/>
      <c r="H35" s="67">
        <f>F35-D35</f>
        <v>6.562703763417729</v>
      </c>
      <c r="I35" s="67">
        <f>SUM(I8:I33)</f>
        <v>4.8604382504275598</v>
      </c>
      <c r="J35" s="67">
        <f>SUM(H35:I35)</f>
        <v>11.42314201384529</v>
      </c>
      <c r="L35" s="24" t="str">
        <f>A35</f>
        <v>All occupations</v>
      </c>
      <c r="M35" s="67">
        <f>SUM(M8:M33)</f>
        <v>35.019166931779978</v>
      </c>
      <c r="N35" s="67">
        <f t="shared" ref="N35:Q35" si="79">SUM(N8:N33)</f>
        <v>49.881795258861288</v>
      </c>
      <c r="O35" s="67">
        <f t="shared" si="79"/>
        <v>49.620202991835534</v>
      </c>
      <c r="P35" s="67">
        <f t="shared" si="79"/>
        <v>63.433514358815813</v>
      </c>
      <c r="Q35" s="67">
        <f t="shared" si="79"/>
        <v>93.962857833211132</v>
      </c>
      <c r="R35" s="11"/>
      <c r="S35" s="67">
        <f t="shared" si="29"/>
        <v>44.342654841375598</v>
      </c>
      <c r="T35" s="67">
        <f>SUM(T8:T33)</f>
        <v>34.962585110905898</v>
      </c>
      <c r="U35" s="67">
        <f>SUM(S35:T35)</f>
        <v>79.305239952281497</v>
      </c>
      <c r="W35" s="24" t="str">
        <f>A35</f>
        <v>All occupations</v>
      </c>
      <c r="X35" s="67">
        <f>SUM(X8:X33)</f>
        <v>87.552480979574653</v>
      </c>
      <c r="Y35" s="67">
        <f t="shared" ref="Y35:AB35" si="80">SUM(Y8:Y33)</f>
        <v>87.793272549147474</v>
      </c>
      <c r="Z35" s="67">
        <f t="shared" si="80"/>
        <v>97.383693620264424</v>
      </c>
      <c r="AA35" s="67">
        <f t="shared" si="80"/>
        <v>105.19423071292701</v>
      </c>
      <c r="AB35" s="67">
        <f t="shared" si="80"/>
        <v>122.37614882410713</v>
      </c>
      <c r="AC35" s="69"/>
      <c r="AD35" s="67">
        <f t="shared" ref="AD35" si="81">AB35-Z35</f>
        <v>24.992455203842709</v>
      </c>
      <c r="AE35" s="67">
        <f>SUM(AE8:AE33)</f>
        <v>60.961666946462614</v>
      </c>
      <c r="AF35" s="67">
        <f>SUM(AD35:AE35)</f>
        <v>85.954122150305324</v>
      </c>
      <c r="AH35" s="24" t="str">
        <f>L35</f>
        <v>All occupations</v>
      </c>
      <c r="AI35" s="67">
        <f>SUM(AI8:AI33)</f>
        <v>28.427542045140811</v>
      </c>
      <c r="AJ35" s="67">
        <f t="shared" ref="AJ35:AM35" si="82">SUM(AJ8:AJ33)</f>
        <v>26.00693342612972</v>
      </c>
      <c r="AK35" s="67">
        <f t="shared" si="82"/>
        <v>28.965314429250284</v>
      </c>
      <c r="AL35" s="67">
        <f t="shared" si="82"/>
        <v>28.724196220189029</v>
      </c>
      <c r="AM35" s="67">
        <f t="shared" si="82"/>
        <v>31.938994273288927</v>
      </c>
      <c r="AN35" s="69"/>
      <c r="AO35" s="67">
        <f t="shared" ref="AO35" si="83">AM35-AK35</f>
        <v>2.9736798440386423</v>
      </c>
      <c r="AP35" s="67">
        <f>SUM(AP8:AP33)</f>
        <v>16.059314720613092</v>
      </c>
      <c r="AQ35" s="67">
        <f>SUM(AO35:AP35)</f>
        <v>19.032994564651734</v>
      </c>
      <c r="AS35" s="24" t="str">
        <f>W35</f>
        <v>All occupations</v>
      </c>
      <c r="AT35" s="67">
        <f>SUM(AT8:AT33)</f>
        <v>27.66731454073059</v>
      </c>
      <c r="AU35" s="67">
        <f t="shared" ref="AU35:AX35" si="84">SUM(AU8:AU33)</f>
        <v>26.66482033635117</v>
      </c>
      <c r="AV35" s="67">
        <f t="shared" si="84"/>
        <v>28.966357381625773</v>
      </c>
      <c r="AW35" s="67">
        <f t="shared" si="84"/>
        <v>30.434182518163645</v>
      </c>
      <c r="AX35" s="67">
        <f t="shared" si="84"/>
        <v>35.09112637452521</v>
      </c>
      <c r="AY35" s="69"/>
      <c r="AZ35" s="67">
        <f t="shared" ref="AZ35" si="85">AX35-AV35</f>
        <v>6.1247689928994369</v>
      </c>
      <c r="BA35" s="67">
        <f>SUM(BA8:BA33)</f>
        <v>16.440599108048797</v>
      </c>
      <c r="BB35" s="67">
        <f>SUM(AZ35:BA35)</f>
        <v>22.565368100948234</v>
      </c>
      <c r="BD35" s="24" t="str">
        <f>AH35</f>
        <v>All occupations</v>
      </c>
      <c r="BE35" s="67">
        <f>SUM(BE8:BE33)</f>
        <v>104.63716722295381</v>
      </c>
      <c r="BF35" s="67">
        <f t="shared" ref="BF35:BI35" si="86">SUM(BF8:BF33)</f>
        <v>115.32783199420327</v>
      </c>
      <c r="BG35" s="67">
        <f t="shared" si="86"/>
        <v>109.68024879891937</v>
      </c>
      <c r="BH35" s="67">
        <f t="shared" si="86"/>
        <v>115.63299330918379</v>
      </c>
      <c r="BI35" s="67">
        <f t="shared" si="86"/>
        <v>117.59812357198136</v>
      </c>
      <c r="BJ35" s="69"/>
      <c r="BK35" s="67">
        <f t="shared" ref="BK35" si="87">BI35-BG35</f>
        <v>7.9178747730619961</v>
      </c>
      <c r="BL35" s="67">
        <f>SUM(BL8:BL33)</f>
        <v>51.423252016301994</v>
      </c>
      <c r="BM35" s="67">
        <f>SUM(BK35:BL35)</f>
        <v>59.34112678936399</v>
      </c>
      <c r="BO35" s="24" t="str">
        <f>AS35</f>
        <v>All occupations</v>
      </c>
      <c r="BP35" s="67">
        <f>SUM(BP8:BP33)</f>
        <v>117.15156859126049</v>
      </c>
      <c r="BQ35" s="67">
        <f t="shared" ref="BQ35:BT35" si="88">SUM(BQ8:BQ33)</f>
        <v>122.7187254939281</v>
      </c>
      <c r="BR35" s="67">
        <f t="shared" si="88"/>
        <v>105.97584546177384</v>
      </c>
      <c r="BS35" s="67">
        <f t="shared" si="88"/>
        <v>113.47377048401717</v>
      </c>
      <c r="BT35" s="67">
        <f t="shared" si="88"/>
        <v>101.2756635227508</v>
      </c>
      <c r="BU35" s="69"/>
      <c r="BV35" s="67">
        <f t="shared" ref="BV35" si="89">BT35-BR35</f>
        <v>-4.7001819390230395</v>
      </c>
      <c r="BW35" s="67">
        <f>SUM(BW8:BW33)</f>
        <v>51.299854384814829</v>
      </c>
      <c r="BX35" s="67">
        <f>SUM(BV35:BW35)</f>
        <v>46.599672445791789</v>
      </c>
      <c r="BZ35" s="24" t="str">
        <f>BD35</f>
        <v>All occupations</v>
      </c>
      <c r="CA35" s="67">
        <f>SUM(CA8:CA33)</f>
        <v>77.455932449651911</v>
      </c>
      <c r="CB35" s="67">
        <f t="shared" ref="CB35:CE35" si="90">SUM(CB8:CB33)</f>
        <v>71.723211064450197</v>
      </c>
      <c r="CC35" s="67">
        <f t="shared" si="90"/>
        <v>65.306902151632585</v>
      </c>
      <c r="CD35" s="67">
        <f t="shared" si="90"/>
        <v>57.479487827138712</v>
      </c>
      <c r="CE35" s="67">
        <f t="shared" si="90"/>
        <v>36.26614024647882</v>
      </c>
      <c r="CF35" s="69"/>
      <c r="CG35" s="67">
        <f t="shared" ref="CG35" si="91">CE35-CC35</f>
        <v>-29.040761905153765</v>
      </c>
      <c r="CH35" s="67">
        <f>SUM(CH8:CH33)</f>
        <v>20.668737581421301</v>
      </c>
      <c r="CI35" s="67">
        <f>SUM(CG35:CH35)</f>
        <v>-8.3720243237324645</v>
      </c>
      <c r="CK35" s="24" t="str">
        <f>BO35</f>
        <v>All occupations</v>
      </c>
      <c r="CL35" s="67">
        <f>SUM(CL8:CL33)</f>
        <v>43.43771083626433</v>
      </c>
      <c r="CM35" s="67">
        <f t="shared" ref="CM35:CP35" si="92">SUM(CM8:CM33)</f>
        <v>35.786755437943086</v>
      </c>
      <c r="CN35" s="67">
        <f t="shared" si="92"/>
        <v>34.973050160333898</v>
      </c>
      <c r="CO35" s="67">
        <f t="shared" si="92"/>
        <v>22.310740854947266</v>
      </c>
      <c r="CP35" s="67">
        <f t="shared" si="92"/>
        <v>13.669856585874379</v>
      </c>
      <c r="CQ35" s="69"/>
      <c r="CR35" s="67">
        <f t="shared" ref="CR35" si="93">CP35-CN35</f>
        <v>-21.30319357445952</v>
      </c>
      <c r="CS35" s="67">
        <f>SUM(CS8:CS33)</f>
        <v>6.9747719653128479</v>
      </c>
      <c r="CT35" s="67">
        <f>SUM(CR35:CS35)</f>
        <v>-14.328421609146673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Stoke-on-Trent and Staffordshire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Stoke-on-Trent and Staffordshire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Stoke-on-Trent and Staffordshire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Stoke-on-Trent and Staffordshire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Stoke-on-Trent and Staffordshire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Stoke-on-Trent and Staffordshire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Stoke-on-Trent and Staffordshire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Stoke-on-Trent and Staffordshire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Stoke-on-Trent and Staffordshire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6.3428231258267642</v>
      </c>
      <c r="C45" s="18">
        <f t="shared" si="104"/>
        <v>6.3383382755256452</v>
      </c>
      <c r="D45" s="18">
        <f t="shared" si="104"/>
        <v>6.0809520409782412</v>
      </c>
      <c r="E45" s="18">
        <f t="shared" si="104"/>
        <v>5.5144663964957745</v>
      </c>
      <c r="F45" s="18">
        <f t="shared" si="104"/>
        <v>5.8238200779227629</v>
      </c>
      <c r="H45" s="68">
        <f t="shared" ref="H45:H70" si="105">IF(D8&gt;0,(H8/D8)*100,0)</f>
        <v>83.610271762931646</v>
      </c>
      <c r="I45" s="69">
        <f t="shared" ref="I45:I70" si="106">IF(D8&gt;0,I8/D8*100,0)</f>
        <v>69.732093330789397</v>
      </c>
      <c r="J45" s="69">
        <f t="shared" ref="J45:J70" si="107">IF(D8&gt;0,(J8/D8)*100,0)</f>
        <v>153.34236509372104</v>
      </c>
      <c r="L45" t="str">
        <f>A45</f>
        <v>11 Corporate managers and directors</v>
      </c>
      <c r="M45" s="18">
        <f t="shared" ref="M45:Q54" si="108">M8/M$35*100</f>
        <v>7.835884013066889</v>
      </c>
      <c r="N45" s="18">
        <f t="shared" si="108"/>
        <v>8.473019527219563</v>
      </c>
      <c r="O45" s="18">
        <f t="shared" si="108"/>
        <v>8.2424501712878762</v>
      </c>
      <c r="P45" s="18">
        <f t="shared" si="108"/>
        <v>7.3488983532521592</v>
      </c>
      <c r="Q45" s="18">
        <f t="shared" si="108"/>
        <v>7.4786413834360337</v>
      </c>
      <c r="S45" s="68">
        <f t="shared" ref="S45:S70" si="109">IF(O8&gt;0,(S8/O8)*100,0)</f>
        <v>71.81617979655239</v>
      </c>
      <c r="T45" s="69">
        <f t="shared" ref="T45:T70" si="110">IF(O8&gt;0,T8/O8*100,0)</f>
        <v>67.119266407361536</v>
      </c>
      <c r="U45" s="69">
        <f t="shared" ref="U45:U70" si="111">IF(O8&gt;0,(U8/O8)*100,0)</f>
        <v>138.93544620391393</v>
      </c>
      <c r="W45" t="str">
        <f>A45</f>
        <v>11 Corporate managers and directors</v>
      </c>
      <c r="X45" s="18">
        <f t="shared" ref="X45:AB54" si="112">X8/X$35*100</f>
        <v>9.4139822528845407</v>
      </c>
      <c r="Y45" s="18">
        <f t="shared" si="112"/>
        <v>10.319843477066373</v>
      </c>
      <c r="Z45" s="18">
        <f t="shared" si="112"/>
        <v>10.016070873093978</v>
      </c>
      <c r="AA45" s="18">
        <f t="shared" si="112"/>
        <v>8.7178353832491169</v>
      </c>
      <c r="AB45" s="18">
        <f t="shared" si="112"/>
        <v>8.6003858911072761</v>
      </c>
      <c r="AD45" s="68">
        <f t="shared" ref="AD45:AD70" si="113">IF(Z8&gt;0,(AD8/Z8)*100,0)</f>
        <v>7.9023959735215685</v>
      </c>
      <c r="AE45" s="69">
        <f t="shared" ref="AE45:AE70" si="114">IF(Z8&gt;0,AE8/Z8*100,0)</f>
        <v>57.555034196029609</v>
      </c>
      <c r="AF45" s="69">
        <f t="shared" ref="AF45:AF70" si="115">IF(Z8&gt;0,(AF8/Z8)*100,0)</f>
        <v>65.457430169551174</v>
      </c>
      <c r="AH45" t="str">
        <f>L45</f>
        <v>11 Corporate managers and directors</v>
      </c>
      <c r="AI45" s="18">
        <f t="shared" ref="AI45:AM54" si="116">AI8/AI$35*100</f>
        <v>5.8115589458995798</v>
      </c>
      <c r="AJ45" s="18">
        <f t="shared" si="116"/>
        <v>6.7413820120405923</v>
      </c>
      <c r="AK45" s="18">
        <f t="shared" si="116"/>
        <v>6.7500210037508852</v>
      </c>
      <c r="AL45" s="18">
        <f t="shared" si="116"/>
        <v>6.0563164937362783</v>
      </c>
      <c r="AM45" s="18">
        <f t="shared" si="116"/>
        <v>5.9481379422149656</v>
      </c>
      <c r="AO45" s="68">
        <f t="shared" ref="AO45:AO70" si="117">IF(AK8&gt;0,(AO8/AK8)*100,0)</f>
        <v>-2.8329770884376999</v>
      </c>
      <c r="AP45" s="69">
        <f t="shared" ref="AP45:AP70" si="118">IF(AK8&gt;0,AP8/AK8*100,0)</f>
        <v>49.820381945744025</v>
      </c>
      <c r="AQ45" s="69">
        <f t="shared" ref="AQ45:AQ70" si="119">IF(AK8&gt;0,(AQ8/AK8)*100,0)</f>
        <v>46.987404857306323</v>
      </c>
      <c r="AS45" t="str">
        <f>W45</f>
        <v>11 Corporate managers and directors</v>
      </c>
      <c r="AT45" s="18">
        <f t="shared" ref="AT45:AX54" si="120">AT8/AT$35*100</f>
        <v>9.0324085586680667</v>
      </c>
      <c r="AU45" s="18">
        <f t="shared" si="120"/>
        <v>9.7851172920446796</v>
      </c>
      <c r="AV45" s="18">
        <f t="shared" si="120"/>
        <v>9.5771094160484829</v>
      </c>
      <c r="AW45" s="18">
        <f t="shared" si="120"/>
        <v>7.881375625780394</v>
      </c>
      <c r="AX45" s="18">
        <f t="shared" si="120"/>
        <v>7.3073155086906025</v>
      </c>
      <c r="AZ45" s="68">
        <f t="shared" ref="AZ45:AZ70" si="121">IF(AV8&gt;0,(AZ8/AV8)*100,0)</f>
        <v>-7.5670456500040357</v>
      </c>
      <c r="BA45" s="69">
        <f t="shared" ref="BA45:BA70" si="122">IF(AV8&gt;0,BA8/AV8*100,0)</f>
        <v>48.173280713606523</v>
      </c>
      <c r="BB45" s="69">
        <f t="shared" ref="BB45:BB70" si="123">IF(AV8&gt;0,(BB8/AV8)*100,0)</f>
        <v>40.60623506360249</v>
      </c>
      <c r="BD45" t="str">
        <f>AH45</f>
        <v>11 Corporate managers and directors</v>
      </c>
      <c r="BE45" s="18">
        <f t="shared" ref="BE45:BI54" si="124">BE8/BE$35*100</f>
        <v>5.152693566984003</v>
      </c>
      <c r="BF45" s="18">
        <f t="shared" si="124"/>
        <v>5.8946581245569858</v>
      </c>
      <c r="BG45" s="18">
        <f t="shared" si="124"/>
        <v>6.3438638018774069</v>
      </c>
      <c r="BH45" s="18">
        <f t="shared" si="124"/>
        <v>5.4119980508786147</v>
      </c>
      <c r="BI45" s="18">
        <f t="shared" si="124"/>
        <v>5.751619773273128</v>
      </c>
      <c r="BK45" s="68">
        <f t="shared" ref="BK45:BK70" si="125">IF(BG8&gt;0,(BK8/BG8)*100,0)</f>
        <v>-2.7905954717772929</v>
      </c>
      <c r="BL45" s="69">
        <f t="shared" ref="BL45:BL70" si="126">IF(BG8&gt;0,BL8/BG8*100,0)</f>
        <v>41.547359762744577</v>
      </c>
      <c r="BM45" s="69">
        <f t="shared" ref="BM45:BM70" si="127">IF(BG8&gt;0,(BM8/BG8)*100,0)</f>
        <v>38.75676429096729</v>
      </c>
      <c r="BO45" t="str">
        <f>AS45</f>
        <v>11 Corporate managers and directors</v>
      </c>
      <c r="BP45" s="18">
        <f t="shared" ref="BP45:BT54" si="128">BP8/BP$35*100</f>
        <v>4.264624091408697</v>
      </c>
      <c r="BQ45" s="18">
        <f t="shared" si="128"/>
        <v>4.7434878449632354</v>
      </c>
      <c r="BR45" s="18">
        <f t="shared" si="128"/>
        <v>5.1562679790552579</v>
      </c>
      <c r="BS45" s="18">
        <f t="shared" si="128"/>
        <v>4.2884824665399623</v>
      </c>
      <c r="BT45" s="18">
        <f t="shared" si="128"/>
        <v>4.2788081770259589</v>
      </c>
      <c r="BV45" s="68">
        <f t="shared" ref="BV45:BV70" si="129">IF(BR8&gt;0,(BV8/BR8)*100,0)</f>
        <v>-20.697743682501105</v>
      </c>
      <c r="BW45" s="69">
        <f t="shared" ref="BW45:BW70" si="130">IF(BR8&gt;0,BW8/BR8*100,0)</f>
        <v>42.046555993931776</v>
      </c>
      <c r="BX45" s="69">
        <f t="shared" ref="BX45:BX70" si="131">IF(BR8&gt;0,(BX8/BR8)*100,0)</f>
        <v>21.348812311430674</v>
      </c>
      <c r="BZ45" t="str">
        <f>BD45</f>
        <v>11 Corporate managers and directors</v>
      </c>
      <c r="CA45" s="18">
        <f t="shared" ref="CA45:CE54" si="132">CA8/CA$35*100</f>
        <v>4.633242682984581</v>
      </c>
      <c r="CB45" s="18">
        <f t="shared" si="132"/>
        <v>5.3825840022003728</v>
      </c>
      <c r="CC45" s="18">
        <f t="shared" si="132"/>
        <v>6.1599819484058891</v>
      </c>
      <c r="CD45" s="18">
        <f t="shared" si="132"/>
        <v>5.3913862689031182</v>
      </c>
      <c r="CE45" s="18">
        <f t="shared" si="132"/>
        <v>6.1587950704494476</v>
      </c>
      <c r="CG45" s="68">
        <f t="shared" ref="CG45:CG70" si="133">IF(CC8&gt;0,(CG8/CC8)*100,0)</f>
        <v>-44.478835386345132</v>
      </c>
      <c r="CH45" s="69">
        <f t="shared" ref="CH45:CH70" si="134">IF(CC8&gt;0,CH8/CC8*100,0)</f>
        <v>32.431973981125658</v>
      </c>
      <c r="CI45" s="69">
        <f t="shared" ref="CI45:CI70" si="135">IF(CC8&gt;0,(CI8/CC8)*100,0)</f>
        <v>-12.046861405219474</v>
      </c>
      <c r="CK45" t="str">
        <f>BO45</f>
        <v>11 Corporate managers and directors</v>
      </c>
      <c r="CL45" s="18">
        <f t="shared" ref="CL45:CP54" si="136">CL8/CL$35*100</f>
        <v>2.4410853485781949</v>
      </c>
      <c r="CM45" s="18">
        <f t="shared" si="136"/>
        <v>3.248346823841723</v>
      </c>
      <c r="CN45" s="18">
        <f t="shared" si="136"/>
        <v>3.621948007549459</v>
      </c>
      <c r="CO45" s="18">
        <f t="shared" si="136"/>
        <v>3.5957284874811446</v>
      </c>
      <c r="CP45" s="18">
        <f t="shared" si="136"/>
        <v>4.818790489967963</v>
      </c>
      <c r="CR45" s="68">
        <f t="shared" ref="CR45:CR70" si="137">IF(CN8&gt;0,(CR8/CN8)*100,0)</f>
        <v>-47.997253619954463</v>
      </c>
      <c r="CS45" s="69">
        <f t="shared" ref="CS45:CS70" si="138">IF(CN8&gt;0,CS8/CN8*100,0)</f>
        <v>22.205318946423866</v>
      </c>
      <c r="CT45" s="69">
        <f t="shared" ref="CT45:CT70" si="139">IF(CN8&gt;0,(CT8/CN8)*100,0)</f>
        <v>-25.791934673530598</v>
      </c>
    </row>
    <row r="46" spans="1:98" x14ac:dyDescent="0.2">
      <c r="A46" t="str">
        <f t="shared" si="103"/>
        <v>12 Other managers and proprietors</v>
      </c>
      <c r="B46" s="18">
        <f t="shared" si="104"/>
        <v>2.22224026578942</v>
      </c>
      <c r="C46" s="18">
        <f t="shared" si="104"/>
        <v>2.1681402977903508</v>
      </c>
      <c r="D46" s="18">
        <f t="shared" si="104"/>
        <v>1.9982387328617246</v>
      </c>
      <c r="E46" s="18">
        <f t="shared" si="104"/>
        <v>2.1027818514248025</v>
      </c>
      <c r="F46" s="18">
        <f t="shared" si="104"/>
        <v>2.4572601197609028</v>
      </c>
      <c r="H46" s="68">
        <f t="shared" si="105"/>
        <v>135.75687256897453</v>
      </c>
      <c r="I46" s="69">
        <f t="shared" si="106"/>
        <v>98.236258723479637</v>
      </c>
      <c r="J46" s="69">
        <f t="shared" si="107"/>
        <v>233.99313129245419</v>
      </c>
      <c r="L46" t="str">
        <f t="shared" ref="L46:L69" si="140">A46</f>
        <v>12 Other managers and proprietors</v>
      </c>
      <c r="M46" s="18">
        <f t="shared" si="108"/>
        <v>2.9121972056835692</v>
      </c>
      <c r="N46" s="18">
        <f t="shared" si="108"/>
        <v>2.8047604568077582</v>
      </c>
      <c r="O46" s="18">
        <f t="shared" si="108"/>
        <v>2.8697979718284805</v>
      </c>
      <c r="P46" s="18">
        <f t="shared" si="108"/>
        <v>2.9215217887469369</v>
      </c>
      <c r="Q46" s="18">
        <f t="shared" si="108"/>
        <v>3.3605048174968193</v>
      </c>
      <c r="S46" s="68">
        <f t="shared" si="109"/>
        <v>121.74348999384715</v>
      </c>
      <c r="T46" s="69">
        <f t="shared" si="110"/>
        <v>90.393884605654989</v>
      </c>
      <c r="U46" s="69">
        <f t="shared" si="111"/>
        <v>212.13737459950215</v>
      </c>
      <c r="W46" t="str">
        <f t="shared" ref="W46:W69" si="141">A46</f>
        <v>12 Other managers and proprietors</v>
      </c>
      <c r="X46" s="18">
        <f t="shared" si="112"/>
        <v>3.2334932629871895</v>
      </c>
      <c r="Y46" s="18">
        <f t="shared" si="112"/>
        <v>3.1829269392126625</v>
      </c>
      <c r="Z46" s="18">
        <f t="shared" si="112"/>
        <v>3.2615222285908803</v>
      </c>
      <c r="AA46" s="18">
        <f t="shared" si="112"/>
        <v>3.288686414861866</v>
      </c>
      <c r="AB46" s="18">
        <f t="shared" si="112"/>
        <v>3.5537413418007335</v>
      </c>
      <c r="AD46" s="68">
        <f t="shared" si="113"/>
        <v>36.922875460869491</v>
      </c>
      <c r="AE46" s="69">
        <f t="shared" si="114"/>
        <v>77.452098535698127</v>
      </c>
      <c r="AF46" s="69">
        <f t="shared" si="115"/>
        <v>114.37497399656762</v>
      </c>
      <c r="AH46" t="str">
        <f t="shared" ref="AH46:AH69" si="142">L46</f>
        <v>12 Other managers and proprietors</v>
      </c>
      <c r="AI46" s="18">
        <f t="shared" si="116"/>
        <v>2.8975321311767042</v>
      </c>
      <c r="AJ46" s="18">
        <f t="shared" si="116"/>
        <v>3.0308767277339008</v>
      </c>
      <c r="AK46" s="18">
        <f t="shared" si="116"/>
        <v>3.2439401595355064</v>
      </c>
      <c r="AL46" s="18">
        <f t="shared" si="116"/>
        <v>3.2533444394496782</v>
      </c>
      <c r="AM46" s="18">
        <f t="shared" si="116"/>
        <v>3.6806918189071025</v>
      </c>
      <c r="AO46" s="68">
        <f t="shared" si="117"/>
        <v>25.112185587468012</v>
      </c>
      <c r="AP46" s="69">
        <f t="shared" si="118"/>
        <v>70.067516213262635</v>
      </c>
      <c r="AQ46" s="69">
        <f t="shared" si="119"/>
        <v>95.179701800730655</v>
      </c>
      <c r="AS46" t="str">
        <f t="shared" ref="AS46:AS69" si="143">W46</f>
        <v>12 Other managers and proprietors</v>
      </c>
      <c r="AT46" s="18">
        <f t="shared" si="120"/>
        <v>3.4147198714670783</v>
      </c>
      <c r="AU46" s="18">
        <f t="shared" si="120"/>
        <v>3.3950620864519108</v>
      </c>
      <c r="AV46" s="18">
        <f t="shared" si="120"/>
        <v>3.5444595315352863</v>
      </c>
      <c r="AW46" s="18">
        <f t="shared" si="120"/>
        <v>3.6032703682341038</v>
      </c>
      <c r="AX46" s="18">
        <f t="shared" si="120"/>
        <v>3.7220792796428981</v>
      </c>
      <c r="AZ46" s="68">
        <f t="shared" si="121"/>
        <v>27.215204712449399</v>
      </c>
      <c r="BA46" s="69">
        <f t="shared" si="122"/>
        <v>68.690165878732316</v>
      </c>
      <c r="BB46" s="69">
        <f t="shared" si="123"/>
        <v>95.905370591181722</v>
      </c>
      <c r="BD46" t="str">
        <f t="shared" ref="BD46:BD69" si="144">AH46</f>
        <v>12 Other managers and proprietors</v>
      </c>
      <c r="BE46" s="18">
        <f t="shared" si="124"/>
        <v>2.3693005901719277</v>
      </c>
      <c r="BF46" s="18">
        <f t="shared" si="124"/>
        <v>2.22822759813219</v>
      </c>
      <c r="BG46" s="18">
        <f t="shared" si="124"/>
        <v>2.3152243237453662</v>
      </c>
      <c r="BH46" s="18">
        <f t="shared" si="124"/>
        <v>2.2305507420839694</v>
      </c>
      <c r="BI46" s="18">
        <f t="shared" si="124"/>
        <v>2.3482126447182461</v>
      </c>
      <c r="BK46" s="68">
        <f t="shared" si="125"/>
        <v>8.7467561209948066</v>
      </c>
      <c r="BL46" s="69">
        <f t="shared" si="126"/>
        <v>47.894483197206725</v>
      </c>
      <c r="BM46" s="69">
        <f t="shared" si="127"/>
        <v>56.641239318201528</v>
      </c>
      <c r="BO46" t="str">
        <f t="shared" ref="BO46:BO69" si="145">AS46</f>
        <v>12 Other managers and proprietors</v>
      </c>
      <c r="BP46" s="18">
        <f t="shared" si="128"/>
        <v>2.4491894260588136</v>
      </c>
      <c r="BQ46" s="18">
        <f t="shared" si="128"/>
        <v>2.3969734847007764</v>
      </c>
      <c r="BR46" s="18">
        <f t="shared" si="128"/>
        <v>2.7056793085810367</v>
      </c>
      <c r="BS46" s="18">
        <f t="shared" si="128"/>
        <v>2.6816221065293804</v>
      </c>
      <c r="BT46" s="18">
        <f t="shared" si="128"/>
        <v>2.8634125521295957</v>
      </c>
      <c r="BV46" s="68">
        <f t="shared" si="129"/>
        <v>1.1360088970654492</v>
      </c>
      <c r="BW46" s="69">
        <f t="shared" si="130"/>
        <v>59.864844285006711</v>
      </c>
      <c r="BX46" s="69">
        <f t="shared" si="131"/>
        <v>61.000853182072156</v>
      </c>
      <c r="BZ46" t="str">
        <f t="shared" ref="BZ46:BZ69" si="146">BD46</f>
        <v>12 Other managers and proprietors</v>
      </c>
      <c r="CA46" s="18">
        <f t="shared" si="132"/>
        <v>2.5164762125392577</v>
      </c>
      <c r="CB46" s="18">
        <f t="shared" si="132"/>
        <v>2.5708361883099382</v>
      </c>
      <c r="CC46" s="18">
        <f t="shared" si="132"/>
        <v>2.8361757626526081</v>
      </c>
      <c r="CD46" s="18">
        <f t="shared" si="132"/>
        <v>2.9011342352504261</v>
      </c>
      <c r="CE46" s="18">
        <f t="shared" si="132"/>
        <v>3.3290470616122314</v>
      </c>
      <c r="CG46" s="68">
        <f t="shared" si="133"/>
        <v>-34.817795169732605</v>
      </c>
      <c r="CH46" s="69">
        <f t="shared" si="134"/>
        <v>40.597907319032075</v>
      </c>
      <c r="CI46" s="69">
        <f t="shared" si="135"/>
        <v>5.7801121492994723</v>
      </c>
      <c r="CK46" t="str">
        <f t="shared" ref="CK46:CK69" si="147">BO46</f>
        <v>12 Other managers and proprietors</v>
      </c>
      <c r="CL46" s="18">
        <f t="shared" si="136"/>
        <v>2.19217984959388</v>
      </c>
      <c r="CM46" s="18">
        <f t="shared" si="136"/>
        <v>2.3441155233681119</v>
      </c>
      <c r="CN46" s="18">
        <f t="shared" si="136"/>
        <v>2.4094351809528627</v>
      </c>
      <c r="CO46" s="18">
        <f t="shared" si="136"/>
        <v>2.6952947760100638</v>
      </c>
      <c r="CP46" s="18">
        <f t="shared" si="136"/>
        <v>2.9807503005303198</v>
      </c>
      <c r="CR46" s="68">
        <f t="shared" si="137"/>
        <v>-51.645065805623183</v>
      </c>
      <c r="CS46" s="69">
        <f t="shared" si="138"/>
        <v>25.164659610067936</v>
      </c>
      <c r="CT46" s="69">
        <f t="shared" si="139"/>
        <v>-26.48040619555524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19.110496794290679</v>
      </c>
      <c r="C47" s="18">
        <f t="shared" si="104"/>
        <v>19.58016092266865</v>
      </c>
      <c r="D47" s="18">
        <f t="shared" si="104"/>
        <v>18.369776981047949</v>
      </c>
      <c r="E47" s="18">
        <f t="shared" si="104"/>
        <v>20.422312947501613</v>
      </c>
      <c r="F47" s="18">
        <f t="shared" si="104"/>
        <v>19.953483894953973</v>
      </c>
      <c r="H47" s="68">
        <f t="shared" si="105"/>
        <v>108.24541747813123</v>
      </c>
      <c r="I47" s="69">
        <f t="shared" si="106"/>
        <v>58.214848045359822</v>
      </c>
      <c r="J47" s="69">
        <f t="shared" si="107"/>
        <v>166.46026552349107</v>
      </c>
      <c r="L47" t="str">
        <f t="shared" si="140"/>
        <v>21 Science, research, engineering and technology professionals</v>
      </c>
      <c r="M47" s="18">
        <f t="shared" si="108"/>
        <v>10.45878444627381</v>
      </c>
      <c r="N47" s="18">
        <f t="shared" si="108"/>
        <v>10.832305366476445</v>
      </c>
      <c r="O47" s="18">
        <f t="shared" si="108"/>
        <v>10.373999431689301</v>
      </c>
      <c r="P47" s="18">
        <f t="shared" si="108"/>
        <v>12.367186764044344</v>
      </c>
      <c r="Q47" s="18">
        <f t="shared" si="108"/>
        <v>12.400451708172424</v>
      </c>
      <c r="S47" s="68">
        <f t="shared" si="109"/>
        <v>126.35441308799165</v>
      </c>
      <c r="T47" s="69">
        <f t="shared" si="110"/>
        <v>65.019379200022186</v>
      </c>
      <c r="U47" s="69">
        <f t="shared" si="111"/>
        <v>191.37379228801385</v>
      </c>
      <c r="W47" t="str">
        <f t="shared" si="141"/>
        <v>21 Science, research, engineering and technology professionals</v>
      </c>
      <c r="X47" s="18">
        <f t="shared" si="112"/>
        <v>9.6238796914597184</v>
      </c>
      <c r="Y47" s="18">
        <f t="shared" si="112"/>
        <v>9.907307808302237</v>
      </c>
      <c r="Z47" s="18">
        <f t="shared" si="112"/>
        <v>9.8702975358958902</v>
      </c>
      <c r="AA47" s="18">
        <f t="shared" si="112"/>
        <v>10.724348596808406</v>
      </c>
      <c r="AB47" s="18">
        <f t="shared" si="112"/>
        <v>9.9064390431411073</v>
      </c>
      <c r="AD47" s="68">
        <f t="shared" si="113"/>
        <v>26.124037858614606</v>
      </c>
      <c r="AE47" s="69">
        <f t="shared" si="114"/>
        <v>46.737001309412015</v>
      </c>
      <c r="AF47" s="69">
        <f t="shared" si="115"/>
        <v>72.861039168026622</v>
      </c>
      <c r="AH47" t="str">
        <f t="shared" si="142"/>
        <v>21 Science, research, engineering and technology professionals</v>
      </c>
      <c r="AI47" s="18">
        <f t="shared" si="116"/>
        <v>3.1613178725458</v>
      </c>
      <c r="AJ47" s="18">
        <f t="shared" si="116"/>
        <v>3.3691327302891714</v>
      </c>
      <c r="AK47" s="18">
        <f t="shared" si="116"/>
        <v>3.4780805355382265</v>
      </c>
      <c r="AL47" s="18">
        <f t="shared" si="116"/>
        <v>4.0877390835280671</v>
      </c>
      <c r="AM47" s="18">
        <f t="shared" si="116"/>
        <v>4.0963312628464967</v>
      </c>
      <c r="AO47" s="68">
        <f t="shared" si="117"/>
        <v>29.866885494474538</v>
      </c>
      <c r="AP47" s="69">
        <f t="shared" si="118"/>
        <v>45.429780178933513</v>
      </c>
      <c r="AQ47" s="69">
        <f t="shared" si="119"/>
        <v>75.296665673408043</v>
      </c>
      <c r="AS47" t="str">
        <f t="shared" si="143"/>
        <v>21 Science, research, engineering and technology professionals</v>
      </c>
      <c r="AT47" s="18">
        <f t="shared" si="120"/>
        <v>9.3510909940146014</v>
      </c>
      <c r="AU47" s="18">
        <f t="shared" si="120"/>
        <v>9.955269159414506</v>
      </c>
      <c r="AV47" s="18">
        <f t="shared" si="120"/>
        <v>10.167604374435729</v>
      </c>
      <c r="AW47" s="18">
        <f t="shared" si="120"/>
        <v>10.569570284394977</v>
      </c>
      <c r="AX47" s="18">
        <f t="shared" si="120"/>
        <v>9.3682782711577559</v>
      </c>
      <c r="AZ47" s="68">
        <f t="shared" si="121"/>
        <v>11.620655107568936</v>
      </c>
      <c r="BA47" s="69">
        <f t="shared" si="122"/>
        <v>38.553489385318002</v>
      </c>
      <c r="BB47" s="69">
        <f t="shared" si="123"/>
        <v>50.174144492886938</v>
      </c>
      <c r="BD47" t="str">
        <f t="shared" si="144"/>
        <v>21 Science, research, engineering and technology professionals</v>
      </c>
      <c r="BE47" s="18">
        <f t="shared" si="124"/>
        <v>3.2805444735677467</v>
      </c>
      <c r="BF47" s="18">
        <f t="shared" si="124"/>
        <v>3.664359442970464</v>
      </c>
      <c r="BG47" s="18">
        <f t="shared" si="124"/>
        <v>4.1232557381841444</v>
      </c>
      <c r="BH47" s="18">
        <f t="shared" si="124"/>
        <v>4.6149034123919757</v>
      </c>
      <c r="BI47" s="18">
        <f t="shared" si="124"/>
        <v>4.8622957844725399</v>
      </c>
      <c r="BK47" s="68">
        <f t="shared" si="125"/>
        <v>26.436675341676587</v>
      </c>
      <c r="BL47" s="69">
        <f t="shared" si="126"/>
        <v>35.765107340123883</v>
      </c>
      <c r="BM47" s="69">
        <f t="shared" si="127"/>
        <v>62.201782681800466</v>
      </c>
      <c r="BO47" t="str">
        <f t="shared" si="145"/>
        <v>21 Science, research, engineering and technology professionals</v>
      </c>
      <c r="BP47" s="18">
        <f t="shared" si="128"/>
        <v>2.2330395394082969</v>
      </c>
      <c r="BQ47" s="18">
        <f t="shared" si="128"/>
        <v>2.5058340439885107</v>
      </c>
      <c r="BR47" s="18">
        <f t="shared" si="128"/>
        <v>2.9430876687785559</v>
      </c>
      <c r="BS47" s="18">
        <f t="shared" si="128"/>
        <v>3.2716486642082336</v>
      </c>
      <c r="BT47" s="18">
        <f t="shared" si="128"/>
        <v>3.3955743815461141</v>
      </c>
      <c r="BV47" s="68">
        <f t="shared" si="129"/>
        <v>10.257529318439769</v>
      </c>
      <c r="BW47" s="69">
        <f t="shared" si="130"/>
        <v>39.72860393283807</v>
      </c>
      <c r="BX47" s="69">
        <f t="shared" si="131"/>
        <v>49.986133251277842</v>
      </c>
      <c r="BZ47" t="str">
        <f t="shared" si="146"/>
        <v>21 Science, research, engineering and technology professionals</v>
      </c>
      <c r="CA47" s="18">
        <f t="shared" si="132"/>
        <v>2.0226923582766179</v>
      </c>
      <c r="CB47" s="18">
        <f t="shared" si="132"/>
        <v>2.362593132440205</v>
      </c>
      <c r="CC47" s="18">
        <f t="shared" si="132"/>
        <v>2.8377766883172035</v>
      </c>
      <c r="CD47" s="18">
        <f t="shared" si="132"/>
        <v>3.3605065337766931</v>
      </c>
      <c r="CE47" s="18">
        <f t="shared" si="132"/>
        <v>3.8210122096992616</v>
      </c>
      <c r="CG47" s="68">
        <f t="shared" si="133"/>
        <v>-25.227403485614904</v>
      </c>
      <c r="CH47" s="69">
        <f t="shared" si="134"/>
        <v>29.422702538623373</v>
      </c>
      <c r="CI47" s="69">
        <f t="shared" si="135"/>
        <v>4.1952990530084699</v>
      </c>
      <c r="CK47" t="str">
        <f t="shared" si="147"/>
        <v>21 Science, research, engineering and technology professionals</v>
      </c>
      <c r="CL47" s="18">
        <f t="shared" si="136"/>
        <v>1.2601875573061054</v>
      </c>
      <c r="CM47" s="18">
        <f t="shared" si="136"/>
        <v>1.8104748508208448</v>
      </c>
      <c r="CN47" s="18">
        <f t="shared" si="136"/>
        <v>2.1352797567621029</v>
      </c>
      <c r="CO47" s="18">
        <f t="shared" si="136"/>
        <v>3.0324655106531213</v>
      </c>
      <c r="CP47" s="18">
        <f t="shared" si="136"/>
        <v>3.8537408208415806</v>
      </c>
      <c r="CR47" s="68">
        <f t="shared" si="137"/>
        <v>-29.456310812388047</v>
      </c>
      <c r="CS47" s="69">
        <f t="shared" si="138"/>
        <v>26.083959662443711</v>
      </c>
      <c r="CT47" s="69">
        <f t="shared" si="139"/>
        <v>-3.3723511499443393</v>
      </c>
    </row>
    <row r="48" spans="1:98" x14ac:dyDescent="0.2">
      <c r="A48" t="str">
        <f t="shared" si="103"/>
        <v>22 Health professionals</v>
      </c>
      <c r="B48" s="18">
        <f t="shared" si="104"/>
        <v>20.166878498334313</v>
      </c>
      <c r="C48" s="18">
        <f t="shared" si="104"/>
        <v>22.957863528695313</v>
      </c>
      <c r="D48" s="18">
        <f t="shared" si="104"/>
        <v>23.159537486316044</v>
      </c>
      <c r="E48" s="18">
        <f t="shared" si="104"/>
        <v>23.357509248435662</v>
      </c>
      <c r="F48" s="18">
        <f t="shared" si="104"/>
        <v>23.489593571106901</v>
      </c>
      <c r="H48" s="68">
        <f t="shared" si="105"/>
        <v>94.449227805088597</v>
      </c>
      <c r="I48" s="69">
        <f t="shared" si="106"/>
        <v>70.403281010375125</v>
      </c>
      <c r="J48" s="69">
        <f t="shared" si="107"/>
        <v>164.85250881546372</v>
      </c>
      <c r="L48" t="str">
        <f t="shared" si="140"/>
        <v>22 Health professionals</v>
      </c>
      <c r="M48" s="18">
        <f t="shared" si="108"/>
        <v>9.1177564669195288</v>
      </c>
      <c r="N48" s="18">
        <f t="shared" si="108"/>
        <v>10.314016753964315</v>
      </c>
      <c r="O48" s="18">
        <f t="shared" si="108"/>
        <v>10.264420091276493</v>
      </c>
      <c r="P48" s="18">
        <f t="shared" si="108"/>
        <v>9.5312130340341561</v>
      </c>
      <c r="Q48" s="18">
        <f t="shared" si="108"/>
        <v>9.1431109586611363</v>
      </c>
      <c r="S48" s="68">
        <f t="shared" si="109"/>
        <v>68.677537730745613</v>
      </c>
      <c r="T48" s="69">
        <f t="shared" si="110"/>
        <v>66.359346313203844</v>
      </c>
      <c r="U48" s="69">
        <f t="shared" si="111"/>
        <v>135.03688404394947</v>
      </c>
      <c r="W48" t="str">
        <f t="shared" si="141"/>
        <v>22 Health professionals</v>
      </c>
      <c r="X48" s="18">
        <f t="shared" si="112"/>
        <v>9.1767535080807967</v>
      </c>
      <c r="Y48" s="18">
        <f t="shared" si="112"/>
        <v>10.260363155236</v>
      </c>
      <c r="Z48" s="18">
        <f t="shared" si="112"/>
        <v>9.8397652452930551</v>
      </c>
      <c r="AA48" s="18">
        <f t="shared" si="112"/>
        <v>8.9277139969102279</v>
      </c>
      <c r="AB48" s="18">
        <f t="shared" si="112"/>
        <v>7.8783666554712681</v>
      </c>
      <c r="AD48" s="68">
        <f t="shared" si="113"/>
        <v>0.61482836858036272</v>
      </c>
      <c r="AE48" s="69">
        <f t="shared" si="114"/>
        <v>57.741046169684026</v>
      </c>
      <c r="AF48" s="69">
        <f t="shared" si="115"/>
        <v>58.355874538264388</v>
      </c>
      <c r="AH48" t="str">
        <f t="shared" si="142"/>
        <v>22 Health professionals</v>
      </c>
      <c r="AI48" s="18">
        <f t="shared" si="116"/>
        <v>14.89757012825368</v>
      </c>
      <c r="AJ48" s="18">
        <f t="shared" si="116"/>
        <v>12.743614771825126</v>
      </c>
      <c r="AK48" s="18">
        <f t="shared" si="116"/>
        <v>11.238544489020065</v>
      </c>
      <c r="AL48" s="18">
        <f t="shared" si="116"/>
        <v>5.9989006877207371</v>
      </c>
      <c r="AM48" s="18">
        <f t="shared" si="116"/>
        <v>2.020716895948762</v>
      </c>
      <c r="AO48" s="68">
        <f t="shared" si="117"/>
        <v>-80.173849759895191</v>
      </c>
      <c r="AP48" s="69">
        <f t="shared" si="118"/>
        <v>18.105764096270534</v>
      </c>
      <c r="AQ48" s="69">
        <f t="shared" si="119"/>
        <v>-62.06808566362465</v>
      </c>
      <c r="AS48" t="str">
        <f t="shared" si="143"/>
        <v>22 Health professionals</v>
      </c>
      <c r="AT48" s="18">
        <f t="shared" si="120"/>
        <v>1.8648111208901554</v>
      </c>
      <c r="AU48" s="18">
        <f t="shared" si="120"/>
        <v>2.0745497822608936</v>
      </c>
      <c r="AV48" s="18">
        <f t="shared" si="120"/>
        <v>2.1775101344774641</v>
      </c>
      <c r="AW48" s="18">
        <f t="shared" si="120"/>
        <v>2.0650997427810283</v>
      </c>
      <c r="AX48" s="18">
        <f t="shared" si="120"/>
        <v>1.8999293441885046</v>
      </c>
      <c r="AZ48" s="68">
        <f t="shared" si="121"/>
        <v>5.7013878295035987</v>
      </c>
      <c r="BA48" s="69">
        <f t="shared" si="122"/>
        <v>52.104948374140236</v>
      </c>
      <c r="BB48" s="69">
        <f t="shared" si="123"/>
        <v>57.806336203643838</v>
      </c>
      <c r="BD48" t="str">
        <f t="shared" si="144"/>
        <v>22 Health professionals</v>
      </c>
      <c r="BE48" s="18">
        <f t="shared" si="124"/>
        <v>2.1110243174664007</v>
      </c>
      <c r="BF48" s="18">
        <f t="shared" si="124"/>
        <v>2.5637565210280733</v>
      </c>
      <c r="BG48" s="18">
        <f t="shared" si="124"/>
        <v>2.470347717412134</v>
      </c>
      <c r="BH48" s="18">
        <f t="shared" si="124"/>
        <v>2.414854282860265</v>
      </c>
      <c r="BI48" s="18">
        <f t="shared" si="124"/>
        <v>2.2236123839138644</v>
      </c>
      <c r="BK48" s="68">
        <f t="shared" si="125"/>
        <v>-3.4898563829041005</v>
      </c>
      <c r="BL48" s="69">
        <f t="shared" si="126"/>
        <v>56.451909754279313</v>
      </c>
      <c r="BM48" s="69">
        <f t="shared" si="127"/>
        <v>52.96205337137522</v>
      </c>
      <c r="BO48" t="str">
        <f t="shared" si="145"/>
        <v>22 Health professionals</v>
      </c>
      <c r="BP48" s="18">
        <f t="shared" si="128"/>
        <v>1.6460316285808647</v>
      </c>
      <c r="BQ48" s="18">
        <f t="shared" si="128"/>
        <v>1.9107710353986933</v>
      </c>
      <c r="BR48" s="18">
        <f t="shared" si="128"/>
        <v>1.8461222133826463</v>
      </c>
      <c r="BS48" s="18">
        <f t="shared" si="128"/>
        <v>1.7410155799953511</v>
      </c>
      <c r="BT48" s="18">
        <f t="shared" si="128"/>
        <v>1.5722941553581313</v>
      </c>
      <c r="BV48" s="68">
        <f t="shared" si="129"/>
        <v>-18.60990427097472</v>
      </c>
      <c r="BW48" s="69">
        <f t="shared" si="130"/>
        <v>49.666671561329345</v>
      </c>
      <c r="BX48" s="69">
        <f t="shared" si="131"/>
        <v>31.056767290354625</v>
      </c>
      <c r="BZ48" t="str">
        <f t="shared" si="146"/>
        <v>22 Health professionals</v>
      </c>
      <c r="CA48" s="18">
        <f t="shared" si="132"/>
        <v>1.3325589502258681</v>
      </c>
      <c r="CB48" s="18">
        <f t="shared" si="132"/>
        <v>1.7104454046756268</v>
      </c>
      <c r="CC48" s="18">
        <f t="shared" si="132"/>
        <v>1.4326622914142908</v>
      </c>
      <c r="CD48" s="18">
        <f t="shared" si="132"/>
        <v>1.3196121821332882</v>
      </c>
      <c r="CE48" s="18">
        <f t="shared" si="132"/>
        <v>1.014276707917996</v>
      </c>
      <c r="CG48" s="68">
        <f t="shared" si="133"/>
        <v>-60.685308191543022</v>
      </c>
      <c r="CH48" s="69">
        <f t="shared" si="134"/>
        <v>29.569147074212825</v>
      </c>
      <c r="CI48" s="69">
        <f t="shared" si="135"/>
        <v>-31.116161117330201</v>
      </c>
      <c r="CK48" t="str">
        <f t="shared" si="147"/>
        <v>22 Health professionals</v>
      </c>
      <c r="CL48" s="18">
        <f t="shared" si="136"/>
        <v>0.47926535135568904</v>
      </c>
      <c r="CM48" s="18">
        <f t="shared" si="136"/>
        <v>0.7023872357867943</v>
      </c>
      <c r="CN48" s="18">
        <f t="shared" si="136"/>
        <v>0.90843349093509118</v>
      </c>
      <c r="CO48" s="18">
        <f t="shared" si="136"/>
        <v>0.92726457667697082</v>
      </c>
      <c r="CP48" s="18">
        <f t="shared" si="136"/>
        <v>1.2821922225368292</v>
      </c>
      <c r="CR48" s="68">
        <f t="shared" si="137"/>
        <v>-44.831592350261339</v>
      </c>
      <c r="CS48" s="69">
        <f t="shared" si="138"/>
        <v>28.645662191507803</v>
      </c>
      <c r="CT48" s="69">
        <f t="shared" si="139"/>
        <v>-16.185930158753532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26.789341629903291</v>
      </c>
      <c r="C49" s="18">
        <f t="shared" si="104"/>
        <v>23.728639424433503</v>
      </c>
      <c r="D49" s="18">
        <f t="shared" si="104"/>
        <v>25.15254171539431</v>
      </c>
      <c r="E49" s="18">
        <f t="shared" si="104"/>
        <v>22.105058594289577</v>
      </c>
      <c r="F49" s="18">
        <f t="shared" si="104"/>
        <v>18.628519870703585</v>
      </c>
      <c r="H49" s="68">
        <f t="shared" si="105"/>
        <v>41.989775902310811</v>
      </c>
      <c r="I49" s="69">
        <f t="shared" si="106"/>
        <v>59.878457842660623</v>
      </c>
      <c r="J49" s="69">
        <f t="shared" si="107"/>
        <v>101.86823374497142</v>
      </c>
      <c r="L49" t="str">
        <f t="shared" si="140"/>
        <v>23 Teaching and other educational professionals</v>
      </c>
      <c r="M49" s="18">
        <f t="shared" si="108"/>
        <v>22.017822038287765</v>
      </c>
      <c r="N49" s="18">
        <f t="shared" si="108"/>
        <v>20.114385741470201</v>
      </c>
      <c r="O49" s="18">
        <f t="shared" si="108"/>
        <v>21.046501304061792</v>
      </c>
      <c r="P49" s="18">
        <f t="shared" si="108"/>
        <v>18.498773164070901</v>
      </c>
      <c r="Q49" s="18">
        <f t="shared" si="108"/>
        <v>15.34872587272911</v>
      </c>
      <c r="S49" s="68">
        <f t="shared" si="109"/>
        <v>38.098861952257586</v>
      </c>
      <c r="T49" s="69">
        <f t="shared" si="110"/>
        <v>60.640259146002371</v>
      </c>
      <c r="U49" s="69">
        <f t="shared" si="111"/>
        <v>98.739121098259957</v>
      </c>
      <c r="W49" t="str">
        <f t="shared" si="141"/>
        <v>23 Teaching and other educational professionals</v>
      </c>
      <c r="X49" s="18">
        <f t="shared" si="112"/>
        <v>6.7239154567107526</v>
      </c>
      <c r="Y49" s="18">
        <f t="shared" si="112"/>
        <v>5.3016569802424769</v>
      </c>
      <c r="Z49" s="18">
        <f t="shared" si="112"/>
        <v>5.3617479002961455</v>
      </c>
      <c r="AA49" s="18">
        <f t="shared" si="112"/>
        <v>3.7950997766086596</v>
      </c>
      <c r="AB49" s="18">
        <f t="shared" si="112"/>
        <v>2.3030594739751522</v>
      </c>
      <c r="AD49" s="68">
        <f t="shared" si="113"/>
        <v>-46.022930533345118</v>
      </c>
      <c r="AE49" s="69">
        <f t="shared" si="114"/>
        <v>38.625684722410327</v>
      </c>
      <c r="AF49" s="69">
        <f t="shared" si="115"/>
        <v>-7.3972458109347938</v>
      </c>
      <c r="AH49" t="str">
        <f t="shared" si="142"/>
        <v>23 Teaching and other educational professionals</v>
      </c>
      <c r="AI49" s="18">
        <f t="shared" si="116"/>
        <v>2.9090673419133952</v>
      </c>
      <c r="AJ49" s="18">
        <f t="shared" si="116"/>
        <v>1.574985948339733</v>
      </c>
      <c r="AK49" s="18">
        <f t="shared" si="116"/>
        <v>1.3960218331965202</v>
      </c>
      <c r="AL49" s="18">
        <f t="shared" si="116"/>
        <v>0.7603301096381504</v>
      </c>
      <c r="AM49" s="18">
        <f t="shared" si="116"/>
        <v>0.67973051944719642</v>
      </c>
      <c r="AO49" s="68">
        <f t="shared" si="117"/>
        <v>-46.310723868703271</v>
      </c>
      <c r="AP49" s="69">
        <f t="shared" si="118"/>
        <v>17.104415339054235</v>
      </c>
      <c r="AQ49" s="69">
        <f t="shared" si="119"/>
        <v>-29.206308529649032</v>
      </c>
      <c r="AS49" t="str">
        <f t="shared" si="143"/>
        <v>23 Teaching and other educational professionals</v>
      </c>
      <c r="AT49" s="18">
        <f t="shared" si="120"/>
        <v>0.77008465593673603</v>
      </c>
      <c r="AU49" s="18">
        <f t="shared" si="120"/>
        <v>0.65986152375500551</v>
      </c>
      <c r="AV49" s="18">
        <f t="shared" si="120"/>
        <v>0.69175986523843247</v>
      </c>
      <c r="AW49" s="18">
        <f t="shared" si="120"/>
        <v>0.50446346342949688</v>
      </c>
      <c r="AX49" s="18">
        <f t="shared" si="120"/>
        <v>0.37279611960845871</v>
      </c>
      <c r="AZ49" s="68">
        <f t="shared" si="121"/>
        <v>-34.71409242364475</v>
      </c>
      <c r="BA49" s="69">
        <f t="shared" si="122"/>
        <v>37.29595572221956</v>
      </c>
      <c r="BB49" s="69">
        <f t="shared" si="123"/>
        <v>2.5818632985748065</v>
      </c>
      <c r="BD49" t="str">
        <f t="shared" si="144"/>
        <v>23 Teaching and other educational professionals</v>
      </c>
      <c r="BE49" s="18">
        <f t="shared" si="124"/>
        <v>0.76100266351163148</v>
      </c>
      <c r="BF49" s="18">
        <f t="shared" si="124"/>
        <v>0.70409619693277992</v>
      </c>
      <c r="BG49" s="18">
        <f t="shared" si="124"/>
        <v>0.79761846479236354</v>
      </c>
      <c r="BH49" s="18">
        <f t="shared" si="124"/>
        <v>0.6860837440426889</v>
      </c>
      <c r="BI49" s="18">
        <f t="shared" si="124"/>
        <v>0.67922746625104502</v>
      </c>
      <c r="BK49" s="68">
        <f t="shared" si="125"/>
        <v>-8.6955372816821992</v>
      </c>
      <c r="BL49" s="69">
        <f t="shared" si="126"/>
        <v>40.312965069438469</v>
      </c>
      <c r="BM49" s="69">
        <f t="shared" si="127"/>
        <v>31.61742778775627</v>
      </c>
      <c r="BO49" t="str">
        <f t="shared" si="145"/>
        <v>23 Teaching and other educational professionals</v>
      </c>
      <c r="BP49" s="18">
        <f t="shared" si="128"/>
        <v>0.6600562758187648</v>
      </c>
      <c r="BQ49" s="18">
        <f t="shared" si="128"/>
        <v>0.63181135817959244</v>
      </c>
      <c r="BR49" s="18">
        <f t="shared" si="128"/>
        <v>0.66476116279116881</v>
      </c>
      <c r="BS49" s="18">
        <f t="shared" si="128"/>
        <v>0.55723493987391981</v>
      </c>
      <c r="BT49" s="18">
        <f t="shared" si="128"/>
        <v>0.48450292767161107</v>
      </c>
      <c r="BV49" s="68">
        <f t="shared" si="129"/>
        <v>-30.348740513843904</v>
      </c>
      <c r="BW49" s="69">
        <f t="shared" si="130"/>
        <v>43.633816281625187</v>
      </c>
      <c r="BX49" s="69">
        <f t="shared" si="131"/>
        <v>13.285075767781285</v>
      </c>
      <c r="BZ49" t="str">
        <f t="shared" si="146"/>
        <v>23 Teaching and other educational professionals</v>
      </c>
      <c r="CA49" s="18">
        <f t="shared" si="132"/>
        <v>0.61497220818930998</v>
      </c>
      <c r="CB49" s="18">
        <f t="shared" si="132"/>
        <v>0.63827678307426394</v>
      </c>
      <c r="CC49" s="18">
        <f t="shared" si="132"/>
        <v>0.70726163786599761</v>
      </c>
      <c r="CD49" s="18">
        <f t="shared" si="132"/>
        <v>0.63129697149830644</v>
      </c>
      <c r="CE49" s="18">
        <f t="shared" si="132"/>
        <v>0.57050582574410713</v>
      </c>
      <c r="CG49" s="68">
        <f t="shared" si="133"/>
        <v>-55.205753612362209</v>
      </c>
      <c r="CH49" s="69">
        <f t="shared" si="134"/>
        <v>32.65142410223504</v>
      </c>
      <c r="CI49" s="69">
        <f t="shared" si="135"/>
        <v>-22.554329510127172</v>
      </c>
      <c r="CK49" t="str">
        <f t="shared" si="147"/>
        <v>23 Teaching and other educational professionals</v>
      </c>
      <c r="CL49" s="18">
        <f t="shared" si="136"/>
        <v>0.33298638903225075</v>
      </c>
      <c r="CM49" s="18">
        <f t="shared" si="136"/>
        <v>0.42064534606522669</v>
      </c>
      <c r="CN49" s="18">
        <f t="shared" si="136"/>
        <v>0.59555784840412396</v>
      </c>
      <c r="CO49" s="18">
        <f t="shared" si="136"/>
        <v>0.63377769811793783</v>
      </c>
      <c r="CP49" s="18">
        <f t="shared" si="136"/>
        <v>0.83709340972579893</v>
      </c>
      <c r="CR49" s="68">
        <f t="shared" si="137"/>
        <v>-45.061042003600384</v>
      </c>
      <c r="CS49" s="69">
        <f t="shared" si="138"/>
        <v>29.786737917336993</v>
      </c>
      <c r="CT49" s="69">
        <f t="shared" si="139"/>
        <v>-15.274304086263403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6.3270563881693125</v>
      </c>
      <c r="C50" s="18">
        <f t="shared" si="104"/>
        <v>6.6881432557519567</v>
      </c>
      <c r="D50" s="18">
        <f t="shared" si="104"/>
        <v>7.007340060388298</v>
      </c>
      <c r="E50" s="18">
        <f t="shared" si="104"/>
        <v>7.0888275733255748</v>
      </c>
      <c r="F50" s="18">
        <f t="shared" si="104"/>
        <v>7.4193559331874868</v>
      </c>
      <c r="H50" s="68">
        <f t="shared" si="105"/>
        <v>102.98951906072928</v>
      </c>
      <c r="I50" s="69">
        <f t="shared" si="106"/>
        <v>71.393880027313031</v>
      </c>
      <c r="J50" s="69">
        <f t="shared" si="107"/>
        <v>174.38339908804232</v>
      </c>
      <c r="L50" t="str">
        <f t="shared" si="140"/>
        <v>24 Business, media and public service professionals</v>
      </c>
      <c r="M50" s="18">
        <f t="shared" si="108"/>
        <v>11.639901087824063</v>
      </c>
      <c r="N50" s="18">
        <f t="shared" si="108"/>
        <v>12.541215077204102</v>
      </c>
      <c r="O50" s="18">
        <f t="shared" si="108"/>
        <v>12.659498046293526</v>
      </c>
      <c r="P50" s="18">
        <f t="shared" si="108"/>
        <v>12.246221137160065</v>
      </c>
      <c r="Q50" s="18">
        <f t="shared" si="108"/>
        <v>11.574901312947665</v>
      </c>
      <c r="S50" s="68">
        <f t="shared" si="109"/>
        <v>73.140429853129675</v>
      </c>
      <c r="T50" s="69">
        <f t="shared" si="110"/>
        <v>64.967856464153826</v>
      </c>
      <c r="U50" s="69">
        <f t="shared" si="111"/>
        <v>138.1082863172835</v>
      </c>
      <c r="W50" t="str">
        <f t="shared" si="141"/>
        <v>24 Business, media and public service professionals</v>
      </c>
      <c r="X50" s="18">
        <f t="shared" si="112"/>
        <v>10.001724069221572</v>
      </c>
      <c r="Y50" s="18">
        <f t="shared" si="112"/>
        <v>10.566190245471343</v>
      </c>
      <c r="Z50" s="18">
        <f t="shared" si="112"/>
        <v>11.199793983324193</v>
      </c>
      <c r="AA50" s="18">
        <f t="shared" si="112"/>
        <v>10.517101978701225</v>
      </c>
      <c r="AB50" s="18">
        <f t="shared" si="112"/>
        <v>9.7791148395637109</v>
      </c>
      <c r="AD50" s="68">
        <f t="shared" si="113"/>
        <v>9.7236007864475305</v>
      </c>
      <c r="AE50" s="69">
        <f t="shared" si="114"/>
        <v>54.30655921723173</v>
      </c>
      <c r="AF50" s="69">
        <f t="shared" si="115"/>
        <v>64.030160003679256</v>
      </c>
      <c r="AH50" t="str">
        <f t="shared" si="142"/>
        <v>24 Business, media and public service professionals</v>
      </c>
      <c r="AI50" s="18">
        <f t="shared" si="116"/>
        <v>3.7022224195740838</v>
      </c>
      <c r="AJ50" s="18">
        <f t="shared" si="116"/>
        <v>3.7328268370920412</v>
      </c>
      <c r="AK50" s="18">
        <f t="shared" si="116"/>
        <v>4.0054481674240376</v>
      </c>
      <c r="AL50" s="18">
        <f t="shared" si="116"/>
        <v>3.6526188644234634</v>
      </c>
      <c r="AM50" s="18">
        <f t="shared" si="116"/>
        <v>3.395176664658492</v>
      </c>
      <c r="AO50" s="68">
        <f t="shared" si="117"/>
        <v>-6.5338722657342236</v>
      </c>
      <c r="AP50" s="69">
        <f t="shared" si="118"/>
        <v>35.350052235041716</v>
      </c>
      <c r="AQ50" s="69">
        <f t="shared" si="119"/>
        <v>28.816179969307488</v>
      </c>
      <c r="AS50" t="str">
        <f t="shared" si="143"/>
        <v>24 Business, media and public service professionals</v>
      </c>
      <c r="AT50" s="18">
        <f t="shared" si="120"/>
        <v>5.3976840179718275</v>
      </c>
      <c r="AU50" s="18">
        <f t="shared" si="120"/>
        <v>5.6270606895003228</v>
      </c>
      <c r="AV50" s="18">
        <f t="shared" si="120"/>
        <v>6.0906215647663586</v>
      </c>
      <c r="AW50" s="18">
        <f t="shared" si="120"/>
        <v>5.8277248865669051</v>
      </c>
      <c r="AX50" s="18">
        <f t="shared" si="120"/>
        <v>5.4899806646656151</v>
      </c>
      <c r="AZ50" s="68">
        <f t="shared" si="121"/>
        <v>9.1974817651389511</v>
      </c>
      <c r="BA50" s="69">
        <f t="shared" si="122"/>
        <v>50.212439084316138</v>
      </c>
      <c r="BB50" s="69">
        <f t="shared" si="123"/>
        <v>59.409920849455091</v>
      </c>
      <c r="BD50" t="str">
        <f t="shared" si="144"/>
        <v>24 Business, media and public service professionals</v>
      </c>
      <c r="BE50" s="18">
        <f t="shared" si="124"/>
        <v>3.1270750043360316</v>
      </c>
      <c r="BF50" s="18">
        <f t="shared" si="124"/>
        <v>3.5632793688004782</v>
      </c>
      <c r="BG50" s="18">
        <f t="shared" si="124"/>
        <v>4.1493292013933525</v>
      </c>
      <c r="BH50" s="18">
        <f t="shared" si="124"/>
        <v>4.2102408835452394</v>
      </c>
      <c r="BI50" s="18">
        <f t="shared" si="124"/>
        <v>4.582068116243545</v>
      </c>
      <c r="BK50" s="68">
        <f t="shared" si="125"/>
        <v>18.401066339836824</v>
      </c>
      <c r="BL50" s="69">
        <f t="shared" si="126"/>
        <v>46.452008218506066</v>
      </c>
      <c r="BM50" s="69">
        <f t="shared" si="127"/>
        <v>64.853074558342897</v>
      </c>
      <c r="BO50" t="str">
        <f t="shared" si="145"/>
        <v>24 Business, media and public service professionals</v>
      </c>
      <c r="BP50" s="18">
        <f t="shared" si="128"/>
        <v>2.2457166294829003</v>
      </c>
      <c r="BQ50" s="18">
        <f t="shared" si="128"/>
        <v>2.4284748679857757</v>
      </c>
      <c r="BR50" s="18">
        <f t="shared" si="128"/>
        <v>2.7628026121389619</v>
      </c>
      <c r="BS50" s="18">
        <f t="shared" si="128"/>
        <v>2.5945297887589316</v>
      </c>
      <c r="BT50" s="18">
        <f t="shared" si="128"/>
        <v>2.5655762641080853</v>
      </c>
      <c r="BV50" s="68">
        <f t="shared" si="129"/>
        <v>-11.257169174230947</v>
      </c>
      <c r="BW50" s="69">
        <f t="shared" si="130"/>
        <v>41.903106406947913</v>
      </c>
      <c r="BX50" s="69">
        <f t="shared" si="131"/>
        <v>30.645937232716967</v>
      </c>
      <c r="BZ50" t="str">
        <f t="shared" si="146"/>
        <v>24 Business, media and public service professionals</v>
      </c>
      <c r="CA50" s="18">
        <f t="shared" si="132"/>
        <v>2.0651918408987329</v>
      </c>
      <c r="CB50" s="18">
        <f t="shared" si="132"/>
        <v>2.4173745077820694</v>
      </c>
      <c r="CC50" s="18">
        <f t="shared" si="132"/>
        <v>2.7899762840023414</v>
      </c>
      <c r="CD50" s="18">
        <f t="shared" si="132"/>
        <v>2.727247162092048</v>
      </c>
      <c r="CE50" s="18">
        <f t="shared" si="132"/>
        <v>2.7295276986140578</v>
      </c>
      <c r="CG50" s="68">
        <f t="shared" si="133"/>
        <v>-45.671308216562657</v>
      </c>
      <c r="CH50" s="69">
        <f t="shared" si="134"/>
        <v>30.325696376646594</v>
      </c>
      <c r="CI50" s="69">
        <f t="shared" si="135"/>
        <v>-15.345611839916062</v>
      </c>
      <c r="CK50" t="str">
        <f t="shared" si="147"/>
        <v>24 Business, media and public service professionals</v>
      </c>
      <c r="CL50" s="18">
        <f t="shared" si="136"/>
        <v>1.2474371998214657</v>
      </c>
      <c r="CM50" s="18">
        <f t="shared" si="136"/>
        <v>1.641535627351228</v>
      </c>
      <c r="CN50" s="18">
        <f t="shared" si="136"/>
        <v>2.0188190872771452</v>
      </c>
      <c r="CO50" s="18">
        <f t="shared" si="136"/>
        <v>2.3024538675682287</v>
      </c>
      <c r="CP50" s="18">
        <f t="shared" si="136"/>
        <v>2.8000841810601864</v>
      </c>
      <c r="CR50" s="68">
        <f t="shared" si="137"/>
        <v>-45.786913522283406</v>
      </c>
      <c r="CS50" s="69">
        <f t="shared" si="138"/>
        <v>25.364737074483912</v>
      </c>
      <c r="CT50" s="69">
        <f t="shared" si="139"/>
        <v>-20.422176447799501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2.0160536588703297</v>
      </c>
      <c r="C51" s="18">
        <f t="shared" si="104"/>
        <v>2.1983294100325215</v>
      </c>
      <c r="D51" s="18">
        <f t="shared" si="104"/>
        <v>2.1430806820472514</v>
      </c>
      <c r="E51" s="18">
        <f t="shared" si="104"/>
        <v>2.0584970317665388</v>
      </c>
      <c r="F51" s="18">
        <f t="shared" si="104"/>
        <v>2.2925849027249305</v>
      </c>
      <c r="H51" s="68">
        <f t="shared" si="105"/>
        <v>105.09142796933114</v>
      </c>
      <c r="I51" s="69">
        <f t="shared" si="106"/>
        <v>64.91917573964642</v>
      </c>
      <c r="J51" s="69">
        <f t="shared" si="107"/>
        <v>170.01060370897756</v>
      </c>
      <c r="L51" t="str">
        <f t="shared" si="140"/>
        <v>31 Science, engineering and technology associate professionals</v>
      </c>
      <c r="M51" s="18">
        <f t="shared" si="108"/>
        <v>2.0058206996854828</v>
      </c>
      <c r="N51" s="18">
        <f t="shared" si="108"/>
        <v>2.094331957785629</v>
      </c>
      <c r="O51" s="18">
        <f t="shared" si="108"/>
        <v>2.0099487302439312</v>
      </c>
      <c r="P51" s="18">
        <f t="shared" si="108"/>
        <v>1.803655948204147</v>
      </c>
      <c r="Q51" s="18">
        <f t="shared" si="108"/>
        <v>1.7384405516296224</v>
      </c>
      <c r="S51" s="68">
        <f t="shared" si="109"/>
        <v>63.784404100614857</v>
      </c>
      <c r="T51" s="69">
        <f t="shared" si="110"/>
        <v>52.855528282323014</v>
      </c>
      <c r="U51" s="69">
        <f t="shared" si="111"/>
        <v>116.63993238293789</v>
      </c>
      <c r="W51" t="str">
        <f t="shared" si="141"/>
        <v>31 Science, engineering and technology associate professionals</v>
      </c>
      <c r="X51" s="18">
        <f t="shared" si="112"/>
        <v>2.1539530860820593</v>
      </c>
      <c r="Y51" s="18">
        <f t="shared" si="112"/>
        <v>2.3601417120457397</v>
      </c>
      <c r="Z51" s="18">
        <f t="shared" si="112"/>
        <v>2.3445502766314386</v>
      </c>
      <c r="AA51" s="18">
        <f t="shared" si="112"/>
        <v>2.1116830381890694</v>
      </c>
      <c r="AB51" s="18">
        <f t="shared" si="112"/>
        <v>2.0366993894089909</v>
      </c>
      <c r="AD51" s="68">
        <f t="shared" si="113"/>
        <v>9.1636182847483187</v>
      </c>
      <c r="AE51" s="69">
        <f t="shared" si="114"/>
        <v>44.791662544003849</v>
      </c>
      <c r="AF51" s="69">
        <f t="shared" si="115"/>
        <v>53.955280828752173</v>
      </c>
      <c r="AH51" t="str">
        <f t="shared" si="142"/>
        <v>31 Science, engineering and technology associate professionals</v>
      </c>
      <c r="AI51" s="18">
        <f t="shared" si="116"/>
        <v>1.1620497773741019</v>
      </c>
      <c r="AJ51" s="18">
        <f t="shared" si="116"/>
        <v>1.4457242996169273</v>
      </c>
      <c r="AK51" s="18">
        <f t="shared" si="116"/>
        <v>1.5378544197094219</v>
      </c>
      <c r="AL51" s="18">
        <f t="shared" si="116"/>
        <v>1.5917137330684887</v>
      </c>
      <c r="AM51" s="18">
        <f t="shared" si="116"/>
        <v>1.8550623819046035</v>
      </c>
      <c r="AO51" s="68">
        <f t="shared" si="117"/>
        <v>33.010609249773324</v>
      </c>
      <c r="AP51" s="69">
        <f t="shared" si="118"/>
        <v>51.794076051975246</v>
      </c>
      <c r="AQ51" s="69">
        <f t="shared" si="119"/>
        <v>84.804685301748577</v>
      </c>
      <c r="AS51" t="str">
        <f t="shared" si="143"/>
        <v>31 Science, engineering and technology associate professionals</v>
      </c>
      <c r="AT51" s="18">
        <f t="shared" si="120"/>
        <v>3.344932489777956</v>
      </c>
      <c r="AU51" s="18">
        <f t="shared" si="120"/>
        <v>3.4889021645277261</v>
      </c>
      <c r="AV51" s="18">
        <f t="shared" si="120"/>
        <v>3.4933084305414335</v>
      </c>
      <c r="AW51" s="18">
        <f t="shared" si="120"/>
        <v>2.861859434370432</v>
      </c>
      <c r="AX51" s="18">
        <f t="shared" si="120"/>
        <v>2.4795752601317456</v>
      </c>
      <c r="AZ51" s="68">
        <f t="shared" si="121"/>
        <v>-14.010824136565031</v>
      </c>
      <c r="BA51" s="69">
        <f t="shared" si="122"/>
        <v>32.785458092552354</v>
      </c>
      <c r="BB51" s="69">
        <f t="shared" si="123"/>
        <v>18.774633955987326</v>
      </c>
      <c r="BD51" t="str">
        <f t="shared" si="144"/>
        <v>31 Science, engineering and technology associate professionals</v>
      </c>
      <c r="BE51" s="18">
        <f t="shared" si="124"/>
        <v>1.359548246562706</v>
      </c>
      <c r="BF51" s="18">
        <f t="shared" si="124"/>
        <v>1.3738048153480529</v>
      </c>
      <c r="BG51" s="18">
        <f t="shared" si="124"/>
        <v>1.5587908579254828</v>
      </c>
      <c r="BH51" s="18">
        <f t="shared" si="124"/>
        <v>1.2751058778436</v>
      </c>
      <c r="BI51" s="18">
        <f t="shared" si="124"/>
        <v>1.0853655394712995</v>
      </c>
      <c r="BK51" s="68">
        <f t="shared" si="125"/>
        <v>-25.344786187057355</v>
      </c>
      <c r="BL51" s="69">
        <f t="shared" si="126"/>
        <v>28.792697290369734</v>
      </c>
      <c r="BM51" s="69">
        <f t="shared" si="127"/>
        <v>3.4479111033123808</v>
      </c>
      <c r="BO51" t="str">
        <f t="shared" si="145"/>
        <v>31 Science, engineering and technology associate professionals</v>
      </c>
      <c r="BP51" s="18">
        <f t="shared" si="128"/>
        <v>0.98203645426434871</v>
      </c>
      <c r="BQ51" s="18">
        <f t="shared" si="128"/>
        <v>1.122230758506368</v>
      </c>
      <c r="BR51" s="18">
        <f t="shared" si="128"/>
        <v>1.3392217201420742</v>
      </c>
      <c r="BS51" s="18">
        <f t="shared" si="128"/>
        <v>1.1973075474013302</v>
      </c>
      <c r="BT51" s="18">
        <f t="shared" si="128"/>
        <v>1.3068804284277553</v>
      </c>
      <c r="BV51" s="68">
        <f t="shared" si="129"/>
        <v>-6.7429706754783432</v>
      </c>
      <c r="BW51" s="69">
        <f t="shared" si="130"/>
        <v>36.430102198861498</v>
      </c>
      <c r="BX51" s="69">
        <f t="shared" si="131"/>
        <v>29.687131523383155</v>
      </c>
      <c r="BZ51" t="str">
        <f t="shared" si="146"/>
        <v>31 Science, engineering and technology associate professionals</v>
      </c>
      <c r="CA51" s="18">
        <f t="shared" si="132"/>
        <v>1.1405350184421661</v>
      </c>
      <c r="CB51" s="18">
        <f t="shared" si="132"/>
        <v>1.3796912736199818</v>
      </c>
      <c r="CC51" s="18">
        <f t="shared" si="132"/>
        <v>1.7514060265963651</v>
      </c>
      <c r="CD51" s="18">
        <f t="shared" si="132"/>
        <v>1.5909454696737511</v>
      </c>
      <c r="CE51" s="18">
        <f t="shared" si="132"/>
        <v>1.9582626872864728</v>
      </c>
      <c r="CG51" s="68">
        <f t="shared" si="133"/>
        <v>-37.909327672674806</v>
      </c>
      <c r="CH51" s="69">
        <f t="shared" si="134"/>
        <v>27.242407936582495</v>
      </c>
      <c r="CI51" s="69">
        <f t="shared" si="135"/>
        <v>-10.666919736092314</v>
      </c>
      <c r="CK51" t="str">
        <f t="shared" si="147"/>
        <v>31 Science, engineering and technology associate professionals</v>
      </c>
      <c r="CL51" s="18">
        <f t="shared" si="136"/>
        <v>0.54605492804889033</v>
      </c>
      <c r="CM51" s="18">
        <f t="shared" si="136"/>
        <v>0.7948364169997626</v>
      </c>
      <c r="CN51" s="18">
        <f t="shared" si="136"/>
        <v>1.0681403332446795</v>
      </c>
      <c r="CO51" s="18">
        <f t="shared" si="136"/>
        <v>1.3362312829508818</v>
      </c>
      <c r="CP51" s="18">
        <f t="shared" si="136"/>
        <v>2.5106599416481701</v>
      </c>
      <c r="CR51" s="68">
        <f t="shared" si="137"/>
        <v>-8.1265497366530823</v>
      </c>
      <c r="CS51" s="69">
        <f t="shared" si="138"/>
        <v>33.384595950941801</v>
      </c>
      <c r="CT51" s="69">
        <f t="shared" si="139"/>
        <v>25.258046214288715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0.55409111057195637</v>
      </c>
      <c r="C52" s="18">
        <f t="shared" si="104"/>
        <v>0.58263466561533162</v>
      </c>
      <c r="D52" s="18">
        <f t="shared" si="104"/>
        <v>0.53977735057576504</v>
      </c>
      <c r="E52" s="18">
        <f t="shared" si="104"/>
        <v>0.89283424873601669</v>
      </c>
      <c r="F52" s="18">
        <f t="shared" si="104"/>
        <v>1.2808997852632029</v>
      </c>
      <c r="H52" s="68">
        <f t="shared" si="105"/>
        <v>354.9473061809561</v>
      </c>
      <c r="I52" s="69">
        <f t="shared" si="106"/>
        <v>156.17817220619585</v>
      </c>
      <c r="J52" s="69">
        <f t="shared" si="107"/>
        <v>511.12547838715193</v>
      </c>
      <c r="L52" t="str">
        <f t="shared" si="140"/>
        <v>32 Health and social care associate professionals</v>
      </c>
      <c r="M52" s="18">
        <f t="shared" si="108"/>
        <v>2.1070055611614702</v>
      </c>
      <c r="N52" s="18">
        <f t="shared" si="108"/>
        <v>2.3748903125947582</v>
      </c>
      <c r="O52" s="18">
        <f t="shared" si="108"/>
        <v>2.4378643433346401</v>
      </c>
      <c r="P52" s="18">
        <f t="shared" si="108"/>
        <v>3.9513781318277834</v>
      </c>
      <c r="Q52" s="18">
        <f t="shared" si="108"/>
        <v>5.032234010250126</v>
      </c>
      <c r="S52" s="68">
        <f t="shared" si="109"/>
        <v>290.88497197744567</v>
      </c>
      <c r="T52" s="69">
        <f t="shared" si="110"/>
        <v>138.47260516433877</v>
      </c>
      <c r="U52" s="69">
        <f t="shared" si="111"/>
        <v>429.35757714178447</v>
      </c>
      <c r="W52" t="str">
        <f t="shared" si="141"/>
        <v>32 Health and social care associate professionals</v>
      </c>
      <c r="X52" s="18">
        <f t="shared" si="112"/>
        <v>3.0302866372285404</v>
      </c>
      <c r="Y52" s="18">
        <f t="shared" si="112"/>
        <v>3.4478041388772342</v>
      </c>
      <c r="Z52" s="18">
        <f t="shared" si="112"/>
        <v>3.4604105674479717</v>
      </c>
      <c r="AA52" s="18">
        <f t="shared" si="112"/>
        <v>5.4746878370551189</v>
      </c>
      <c r="AB52" s="18">
        <f t="shared" si="112"/>
        <v>6.0233773835951983</v>
      </c>
      <c r="AD52" s="68">
        <f t="shared" si="113"/>
        <v>118.73736871731657</v>
      </c>
      <c r="AE52" s="69">
        <f t="shared" si="114"/>
        <v>117.34090885603052</v>
      </c>
      <c r="AF52" s="69">
        <f t="shared" si="115"/>
        <v>236.07827757334707</v>
      </c>
      <c r="AH52" t="str">
        <f t="shared" si="142"/>
        <v>32 Health and social care associate professionals</v>
      </c>
      <c r="AI52" s="18">
        <f t="shared" si="116"/>
        <v>6.803663760888587</v>
      </c>
      <c r="AJ52" s="18">
        <f t="shared" si="116"/>
        <v>6.4196597384474305</v>
      </c>
      <c r="AK52" s="18">
        <f t="shared" si="116"/>
        <v>6.0900066015949905</v>
      </c>
      <c r="AL52" s="18">
        <f t="shared" si="116"/>
        <v>6.9072924195507719</v>
      </c>
      <c r="AM52" s="18">
        <f t="shared" si="116"/>
        <v>3.9603516591725438</v>
      </c>
      <c r="AO52" s="68">
        <f t="shared" si="117"/>
        <v>-28.293425445796849</v>
      </c>
      <c r="AP52" s="69">
        <f t="shared" si="118"/>
        <v>44.170932118167286</v>
      </c>
      <c r="AQ52" s="69">
        <f t="shared" si="119"/>
        <v>15.877506672370437</v>
      </c>
      <c r="AS52" t="str">
        <f t="shared" si="143"/>
        <v>32 Health and social care associate professionals</v>
      </c>
      <c r="AT52" s="18">
        <f t="shared" si="120"/>
        <v>1.4090626188570292</v>
      </c>
      <c r="AU52" s="18">
        <f t="shared" si="120"/>
        <v>1.5259338163454435</v>
      </c>
      <c r="AV52" s="18">
        <f t="shared" si="120"/>
        <v>1.6368911389954826</v>
      </c>
      <c r="AW52" s="18">
        <f t="shared" si="120"/>
        <v>2.2677411030932473</v>
      </c>
      <c r="AX52" s="18">
        <f t="shared" si="120"/>
        <v>2.3221365846206652</v>
      </c>
      <c r="AZ52" s="68">
        <f t="shared" si="121"/>
        <v>71.858646461281495</v>
      </c>
      <c r="BA52" s="69">
        <f t="shared" si="122"/>
        <v>86.247818259745614</v>
      </c>
      <c r="BB52" s="69">
        <f t="shared" si="123"/>
        <v>158.10646472102712</v>
      </c>
      <c r="BD52" t="str">
        <f t="shared" si="144"/>
        <v>32 Health and social care associate professionals</v>
      </c>
      <c r="BE52" s="18">
        <f t="shared" si="124"/>
        <v>1.4517715733689112</v>
      </c>
      <c r="BF52" s="18">
        <f t="shared" si="124"/>
        <v>1.731861951984752</v>
      </c>
      <c r="BG52" s="18">
        <f t="shared" si="124"/>
        <v>1.7236811712307114</v>
      </c>
      <c r="BH52" s="18">
        <f t="shared" si="124"/>
        <v>2.7388031922851228</v>
      </c>
      <c r="BI52" s="18">
        <f t="shared" si="124"/>
        <v>2.9671110326609811</v>
      </c>
      <c r="BK52" s="68">
        <f t="shared" si="125"/>
        <v>84.56477855390726</v>
      </c>
      <c r="BL52" s="69">
        <f t="shared" si="126"/>
        <v>96.376136178225352</v>
      </c>
      <c r="BM52" s="69">
        <f t="shared" si="127"/>
        <v>180.9409147321326</v>
      </c>
      <c r="BO52" t="str">
        <f t="shared" si="145"/>
        <v>32 Health and social care associate professionals</v>
      </c>
      <c r="BP52" s="18">
        <f t="shared" si="128"/>
        <v>1.1897029110659416</v>
      </c>
      <c r="BQ52" s="18">
        <f t="shared" si="128"/>
        <v>1.3315175852941536</v>
      </c>
      <c r="BR52" s="18">
        <f t="shared" si="128"/>
        <v>1.2751990833101292</v>
      </c>
      <c r="BS52" s="18">
        <f t="shared" si="128"/>
        <v>1.920153778235784</v>
      </c>
      <c r="BT52" s="18">
        <f t="shared" si="128"/>
        <v>1.8474536415858076</v>
      </c>
      <c r="BV52" s="68">
        <f t="shared" si="129"/>
        <v>38.450256521692985</v>
      </c>
      <c r="BW52" s="69">
        <f t="shared" si="130"/>
        <v>81.987483118993893</v>
      </c>
      <c r="BX52" s="69">
        <f t="shared" si="131"/>
        <v>120.43773964068689</v>
      </c>
      <c r="BZ52" t="str">
        <f t="shared" si="146"/>
        <v>32 Health and social care associate professionals</v>
      </c>
      <c r="CA52" s="18">
        <f t="shared" si="132"/>
        <v>0.7015889666468329</v>
      </c>
      <c r="CB52" s="18">
        <f t="shared" si="132"/>
        <v>0.74009840215983014</v>
      </c>
      <c r="CC52" s="18">
        <f t="shared" si="132"/>
        <v>0.67104624586644779</v>
      </c>
      <c r="CD52" s="18">
        <f t="shared" si="132"/>
        <v>0.93067903167224886</v>
      </c>
      <c r="CE52" s="18">
        <f t="shared" si="132"/>
        <v>0.84453406909329454</v>
      </c>
      <c r="CG52" s="68">
        <f t="shared" si="133"/>
        <v>-30.111297745314992</v>
      </c>
      <c r="CH52" s="69">
        <f t="shared" si="134"/>
        <v>46.037035533633407</v>
      </c>
      <c r="CI52" s="69">
        <f t="shared" si="135"/>
        <v>15.925737788318415</v>
      </c>
      <c r="CK52" t="str">
        <f t="shared" si="147"/>
        <v>32 Health and social care associate professionals</v>
      </c>
      <c r="CL52" s="18">
        <f t="shared" si="136"/>
        <v>0.23402253762221104</v>
      </c>
      <c r="CM52" s="18">
        <f t="shared" si="136"/>
        <v>0.30383347636950359</v>
      </c>
      <c r="CN52" s="18">
        <f t="shared" si="136"/>
        <v>0.36441473847676203</v>
      </c>
      <c r="CO52" s="18">
        <f t="shared" si="136"/>
        <v>0.60112446924649576</v>
      </c>
      <c r="CP52" s="18">
        <f t="shared" si="136"/>
        <v>0.8991366534530264</v>
      </c>
      <c r="CR52" s="68">
        <f t="shared" si="137"/>
        <v>-3.5593305816473344</v>
      </c>
      <c r="CS52" s="69">
        <f t="shared" si="138"/>
        <v>43.087997223068477</v>
      </c>
      <c r="CT52" s="69">
        <f t="shared" si="139"/>
        <v>39.528666641421147</v>
      </c>
    </row>
    <row r="53" spans="1:98" x14ac:dyDescent="0.2">
      <c r="A53" t="str">
        <f t="shared" si="103"/>
        <v>33 Protective service occupations</v>
      </c>
      <c r="B53" s="18">
        <f t="shared" si="104"/>
        <v>0.34095446314993882</v>
      </c>
      <c r="C53" s="18">
        <f t="shared" si="104"/>
        <v>0.35846359395397354</v>
      </c>
      <c r="D53" s="18">
        <f t="shared" si="104"/>
        <v>0.32851880632418751</v>
      </c>
      <c r="E53" s="18">
        <f t="shared" si="104"/>
        <v>0.3163959837839066</v>
      </c>
      <c r="F53" s="18">
        <f t="shared" si="104"/>
        <v>0.37308248353709655</v>
      </c>
      <c r="H53" s="68">
        <f t="shared" si="105"/>
        <v>117.72345894406706</v>
      </c>
      <c r="I53" s="69">
        <f t="shared" si="106"/>
        <v>55.72913448993647</v>
      </c>
      <c r="J53" s="69">
        <f t="shared" si="107"/>
        <v>173.45259343400352</v>
      </c>
      <c r="L53" t="str">
        <f t="shared" si="140"/>
        <v>33 Protective service occupations</v>
      </c>
      <c r="M53" s="18">
        <f t="shared" si="108"/>
        <v>0.68477926706103998</v>
      </c>
      <c r="N53" s="18">
        <f t="shared" si="108"/>
        <v>0.64597985186526796</v>
      </c>
      <c r="O53" s="18">
        <f t="shared" si="108"/>
        <v>0.59205567724499497</v>
      </c>
      <c r="P53" s="18">
        <f t="shared" si="108"/>
        <v>0.51483760866228878</v>
      </c>
      <c r="Q53" s="18">
        <f t="shared" si="108"/>
        <v>0.5691551373788315</v>
      </c>
      <c r="S53" s="68">
        <f t="shared" si="109"/>
        <v>82.039565777364814</v>
      </c>
      <c r="T53" s="69">
        <f t="shared" si="110"/>
        <v>42.130298608824582</v>
      </c>
      <c r="U53" s="69">
        <f t="shared" si="111"/>
        <v>124.1698643861894</v>
      </c>
      <c r="W53" t="str">
        <f t="shared" si="141"/>
        <v>33 Protective service occupations</v>
      </c>
      <c r="X53" s="18">
        <f t="shared" si="112"/>
        <v>1.2825931081662585</v>
      </c>
      <c r="Y53" s="18">
        <f t="shared" si="112"/>
        <v>1.2668225045058412</v>
      </c>
      <c r="Z53" s="18">
        <f t="shared" si="112"/>
        <v>1.3376206116113536</v>
      </c>
      <c r="AA53" s="18">
        <f t="shared" si="112"/>
        <v>1.128913099708271</v>
      </c>
      <c r="AB53" s="18">
        <f t="shared" si="112"/>
        <v>1.3408785303319766</v>
      </c>
      <c r="AD53" s="68">
        <f t="shared" si="113"/>
        <v>25.969969430059457</v>
      </c>
      <c r="AE53" s="69">
        <f t="shared" si="114"/>
        <v>43.342570088349376</v>
      </c>
      <c r="AF53" s="69">
        <f t="shared" si="115"/>
        <v>69.31253951840884</v>
      </c>
      <c r="AH53" t="str">
        <f t="shared" si="142"/>
        <v>33 Protective service occupations</v>
      </c>
      <c r="AI53" s="18">
        <f t="shared" si="116"/>
        <v>1.1309652784614794</v>
      </c>
      <c r="AJ53" s="18">
        <f t="shared" si="116"/>
        <v>1.2083041871939335</v>
      </c>
      <c r="AK53" s="18">
        <f t="shared" si="116"/>
        <v>1.263068799823492</v>
      </c>
      <c r="AL53" s="18">
        <f t="shared" si="116"/>
        <v>1.2058622975067255</v>
      </c>
      <c r="AM53" s="18">
        <f t="shared" si="116"/>
        <v>1.510248611656074</v>
      </c>
      <c r="AO53" s="68">
        <f t="shared" si="117"/>
        <v>31.84523147199123</v>
      </c>
      <c r="AP53" s="69">
        <f t="shared" si="118"/>
        <v>39.184638291039946</v>
      </c>
      <c r="AQ53" s="69">
        <f t="shared" si="119"/>
        <v>71.029869763031186</v>
      </c>
      <c r="AS53" t="str">
        <f t="shared" si="143"/>
        <v>33 Protective service occupations</v>
      </c>
      <c r="AT53" s="18">
        <f t="shared" si="120"/>
        <v>1.0608850643477754</v>
      </c>
      <c r="AU53" s="18">
        <f t="shared" si="120"/>
        <v>0.95864741336941628</v>
      </c>
      <c r="AV53" s="18">
        <f t="shared" si="120"/>
        <v>1.0096374533747667</v>
      </c>
      <c r="AW53" s="18">
        <f t="shared" si="120"/>
        <v>0.78981335476062975</v>
      </c>
      <c r="AX53" s="18">
        <f t="shared" si="120"/>
        <v>0.81490436285229173</v>
      </c>
      <c r="AZ53" s="68">
        <f t="shared" si="121"/>
        <v>-2.2212199881129155</v>
      </c>
      <c r="BA53" s="69">
        <f t="shared" si="122"/>
        <v>32.986044450448162</v>
      </c>
      <c r="BB53" s="69">
        <f t="shared" si="123"/>
        <v>30.764824462335248</v>
      </c>
      <c r="BD53" t="str">
        <f t="shared" si="144"/>
        <v>33 Protective service occupations</v>
      </c>
      <c r="BE53" s="18">
        <f t="shared" si="124"/>
        <v>0.93169545918980123</v>
      </c>
      <c r="BF53" s="18">
        <f t="shared" si="124"/>
        <v>0.82998890497846567</v>
      </c>
      <c r="BG53" s="18">
        <f t="shared" si="124"/>
        <v>0.91206132861831823</v>
      </c>
      <c r="BH53" s="18">
        <f t="shared" si="124"/>
        <v>0.73680524194984809</v>
      </c>
      <c r="BI53" s="18">
        <f t="shared" si="124"/>
        <v>0.68302879065413258</v>
      </c>
      <c r="BK53" s="68">
        <f t="shared" si="125"/>
        <v>-19.705290110406722</v>
      </c>
      <c r="BL53" s="69">
        <f t="shared" si="126"/>
        <v>21.731208045260001</v>
      </c>
      <c r="BM53" s="69">
        <f t="shared" si="127"/>
        <v>2.0259179348532759</v>
      </c>
      <c r="BO53" t="str">
        <f t="shared" si="145"/>
        <v>33 Protective service occupations</v>
      </c>
      <c r="BP53" s="18">
        <f t="shared" si="128"/>
        <v>1.0443667877446894</v>
      </c>
      <c r="BQ53" s="18">
        <f t="shared" si="128"/>
        <v>1.0295334317609877</v>
      </c>
      <c r="BR53" s="18">
        <f t="shared" si="128"/>
        <v>1.1555194354082474</v>
      </c>
      <c r="BS53" s="18">
        <f t="shared" si="128"/>
        <v>0.92361881448503569</v>
      </c>
      <c r="BT53" s="18">
        <f t="shared" si="128"/>
        <v>0.85796120269909881</v>
      </c>
      <c r="BV53" s="68">
        <f t="shared" si="129"/>
        <v>-29.044085455068242</v>
      </c>
      <c r="BW53" s="69">
        <f t="shared" si="130"/>
        <v>25.131497633387855</v>
      </c>
      <c r="BX53" s="69">
        <f t="shared" si="131"/>
        <v>-3.9125878216803835</v>
      </c>
      <c r="BZ53" t="str">
        <f t="shared" si="146"/>
        <v>33 Protective service occupations</v>
      </c>
      <c r="CA53" s="18">
        <f t="shared" si="132"/>
        <v>0.91418537511177034</v>
      </c>
      <c r="CB53" s="18">
        <f t="shared" si="132"/>
        <v>0.92543773389456396</v>
      </c>
      <c r="CC53" s="18">
        <f t="shared" si="132"/>
        <v>1.039721908036189</v>
      </c>
      <c r="CD53" s="18">
        <f t="shared" si="132"/>
        <v>0.88464678082174031</v>
      </c>
      <c r="CE53" s="18">
        <f t="shared" si="132"/>
        <v>0.94036212796259344</v>
      </c>
      <c r="CG53" s="68">
        <f t="shared" si="133"/>
        <v>-49.774971914116797</v>
      </c>
      <c r="CH53" s="69">
        <f t="shared" si="134"/>
        <v>23.328818447719694</v>
      </c>
      <c r="CI53" s="69">
        <f t="shared" si="135"/>
        <v>-26.446153466397099</v>
      </c>
      <c r="CK53" t="str">
        <f t="shared" si="147"/>
        <v>33 Protective service occupations</v>
      </c>
      <c r="CL53" s="18">
        <f t="shared" si="136"/>
        <v>0.405487436220761</v>
      </c>
      <c r="CM53" s="18">
        <f t="shared" si="136"/>
        <v>0.38307342129834399</v>
      </c>
      <c r="CN53" s="18">
        <f t="shared" si="136"/>
        <v>0.43267237098540534</v>
      </c>
      <c r="CO53" s="18">
        <f t="shared" si="136"/>
        <v>0.49244356041956616</v>
      </c>
      <c r="CP53" s="18">
        <f t="shared" si="136"/>
        <v>0.62537154665134165</v>
      </c>
      <c r="CR53" s="68">
        <f t="shared" si="137"/>
        <v>-43.505079515405029</v>
      </c>
      <c r="CS53" s="69">
        <f t="shared" si="138"/>
        <v>15.918873771912951</v>
      </c>
      <c r="CT53" s="69">
        <f t="shared" si="139"/>
        <v>-27.586205743492076</v>
      </c>
    </row>
    <row r="54" spans="1:98" x14ac:dyDescent="0.2">
      <c r="A54" t="str">
        <f t="shared" si="103"/>
        <v>34 Culture, media and sports occupations</v>
      </c>
      <c r="B54" s="18">
        <f t="shared" si="104"/>
        <v>0.95536077977629441</v>
      </c>
      <c r="C54" s="18">
        <f t="shared" si="104"/>
        <v>1.0302933087225192</v>
      </c>
      <c r="D54" s="18">
        <f t="shared" si="104"/>
        <v>1.0896906631340211</v>
      </c>
      <c r="E54" s="18">
        <f t="shared" si="104"/>
        <v>0.98800165932896333</v>
      </c>
      <c r="F54" s="18">
        <f t="shared" si="104"/>
        <v>0.96014310261437286</v>
      </c>
      <c r="H54" s="68">
        <f t="shared" si="105"/>
        <v>68.924771060889725</v>
      </c>
      <c r="I54" s="69">
        <f t="shared" si="106"/>
        <v>66.040371549541689</v>
      </c>
      <c r="J54" s="69">
        <f t="shared" si="107"/>
        <v>134.9651426104314</v>
      </c>
      <c r="L54" t="str">
        <f t="shared" si="140"/>
        <v>34 Culture, media and sports occupations</v>
      </c>
      <c r="M54" s="18">
        <f t="shared" si="108"/>
        <v>3.3284097721299339</v>
      </c>
      <c r="N54" s="18">
        <f t="shared" si="108"/>
        <v>3.3439770593648417</v>
      </c>
      <c r="O54" s="18">
        <f t="shared" si="108"/>
        <v>3.2745867852260364</v>
      </c>
      <c r="P54" s="18">
        <f t="shared" si="108"/>
        <v>2.6772964263020391</v>
      </c>
      <c r="Q54" s="18">
        <f t="shared" si="108"/>
        <v>2.5084379818308</v>
      </c>
      <c r="S54" s="68">
        <f t="shared" si="109"/>
        <v>45.05895475546847</v>
      </c>
      <c r="T54" s="69">
        <f t="shared" si="110"/>
        <v>57.777935560749526</v>
      </c>
      <c r="U54" s="69">
        <f t="shared" si="111"/>
        <v>102.83689031621802</v>
      </c>
      <c r="W54" t="str">
        <f t="shared" si="141"/>
        <v>34 Culture, media and sports occupations</v>
      </c>
      <c r="X54" s="18">
        <f t="shared" si="112"/>
        <v>3.8038538155870869</v>
      </c>
      <c r="Y54" s="18">
        <f t="shared" si="112"/>
        <v>3.8090329462407353</v>
      </c>
      <c r="Z54" s="18">
        <f t="shared" si="112"/>
        <v>3.5335411334005515</v>
      </c>
      <c r="AA54" s="18">
        <f t="shared" si="112"/>
        <v>2.8871950689254531</v>
      </c>
      <c r="AB54" s="18">
        <f t="shared" si="112"/>
        <v>2.7290888125103634</v>
      </c>
      <c r="AD54" s="68">
        <f t="shared" si="113"/>
        <v>-2.9449680188050467</v>
      </c>
      <c r="AE54" s="69">
        <f t="shared" si="114"/>
        <v>44.957009251010568</v>
      </c>
      <c r="AF54" s="69">
        <f t="shared" si="115"/>
        <v>42.012041232205519</v>
      </c>
      <c r="AH54" t="str">
        <f t="shared" si="142"/>
        <v>34 Culture, media and sports occupations</v>
      </c>
      <c r="AI54" s="18">
        <f t="shared" si="116"/>
        <v>1.643229223306417</v>
      </c>
      <c r="AJ54" s="18">
        <f t="shared" si="116"/>
        <v>1.5421083423444408</v>
      </c>
      <c r="AK54" s="18">
        <f t="shared" si="116"/>
        <v>1.6636162598239284</v>
      </c>
      <c r="AL54" s="18">
        <f t="shared" si="116"/>
        <v>1.5352312378200681</v>
      </c>
      <c r="AM54" s="18">
        <f t="shared" si="116"/>
        <v>1.8183097256504057</v>
      </c>
      <c r="AO54" s="68">
        <f t="shared" si="117"/>
        <v>20.519603575436975</v>
      </c>
      <c r="AP54" s="69">
        <f t="shared" si="118"/>
        <v>52.026328774829707</v>
      </c>
      <c r="AQ54" s="69">
        <f t="shared" si="119"/>
        <v>72.545932350266682</v>
      </c>
      <c r="AS54" t="str">
        <f t="shared" si="143"/>
        <v>34 Culture, media and sports occupations</v>
      </c>
      <c r="AT54" s="18">
        <f t="shared" si="120"/>
        <v>2.0395260015459042</v>
      </c>
      <c r="AU54" s="18">
        <f t="shared" si="120"/>
        <v>2.0206365607563082</v>
      </c>
      <c r="AV54" s="18">
        <f t="shared" si="120"/>
        <v>1.9070825317878011</v>
      </c>
      <c r="AW54" s="18">
        <f t="shared" si="120"/>
        <v>1.52910441593008</v>
      </c>
      <c r="AX54" s="18">
        <f t="shared" si="120"/>
        <v>1.3972564240295031</v>
      </c>
      <c r="AZ54" s="68">
        <f t="shared" si="121"/>
        <v>-11.24148023095746</v>
      </c>
      <c r="BA54" s="69">
        <f t="shared" si="122"/>
        <v>41.067590214296082</v>
      </c>
      <c r="BB54" s="69">
        <f t="shared" si="123"/>
        <v>29.826109983338622</v>
      </c>
      <c r="BD54" t="str">
        <f t="shared" si="144"/>
        <v>34 Culture, media and sports occupations</v>
      </c>
      <c r="BE54" s="18">
        <f t="shared" si="124"/>
        <v>1.4543022957907279</v>
      </c>
      <c r="BF54" s="18">
        <f t="shared" si="124"/>
        <v>1.4192196107922372</v>
      </c>
      <c r="BG54" s="18">
        <f t="shared" si="124"/>
        <v>1.5111963805852313</v>
      </c>
      <c r="BH54" s="18">
        <f t="shared" si="124"/>
        <v>1.2684926194394048</v>
      </c>
      <c r="BI54" s="18">
        <f t="shared" si="124"/>
        <v>1.3948061975308046</v>
      </c>
      <c r="BK54" s="68">
        <f t="shared" si="125"/>
        <v>-1.0388054921152605</v>
      </c>
      <c r="BL54" s="69">
        <f t="shared" si="126"/>
        <v>36.597893331114079</v>
      </c>
      <c r="BM54" s="69">
        <f t="shared" si="127"/>
        <v>35.559087838998821</v>
      </c>
      <c r="BO54" t="str">
        <f t="shared" si="145"/>
        <v>34 Culture, media and sports occupations</v>
      </c>
      <c r="BP54" s="18">
        <f t="shared" si="128"/>
        <v>0.73499800025359829</v>
      </c>
      <c r="BQ54" s="18">
        <f t="shared" si="128"/>
        <v>0.69096777628245409</v>
      </c>
      <c r="BR54" s="18">
        <f t="shared" si="128"/>
        <v>0.69034164824775579</v>
      </c>
      <c r="BS54" s="18">
        <f t="shared" si="128"/>
        <v>0.51376367625479691</v>
      </c>
      <c r="BT54" s="18">
        <f t="shared" si="128"/>
        <v>0.40163264602722776</v>
      </c>
      <c r="BV54" s="68">
        <f t="shared" si="129"/>
        <v>-44.401491845044184</v>
      </c>
      <c r="BW54" s="69">
        <f t="shared" si="130"/>
        <v>28.43724702830437</v>
      </c>
      <c r="BX54" s="69">
        <f t="shared" si="131"/>
        <v>-15.964244816739814</v>
      </c>
      <c r="BZ54" t="str">
        <f t="shared" si="146"/>
        <v>34 Culture, media and sports occupations</v>
      </c>
      <c r="CA54" s="18">
        <f t="shared" si="132"/>
        <v>0.7941172993363933</v>
      </c>
      <c r="CB54" s="18">
        <f t="shared" si="132"/>
        <v>0.75503456154871096</v>
      </c>
      <c r="CC54" s="18">
        <f t="shared" si="132"/>
        <v>0.79808731075897488</v>
      </c>
      <c r="CD54" s="18">
        <f t="shared" si="132"/>
        <v>0.5626572415562725</v>
      </c>
      <c r="CE54" s="18">
        <f t="shared" si="132"/>
        <v>0.4491543575803279</v>
      </c>
      <c r="CG54" s="68">
        <f t="shared" si="133"/>
        <v>-68.747305621007911</v>
      </c>
      <c r="CH54" s="69">
        <f t="shared" si="134"/>
        <v>19.700611200746856</v>
      </c>
      <c r="CI54" s="69">
        <f t="shared" si="135"/>
        <v>-49.046694420261048</v>
      </c>
      <c r="CK54" t="str">
        <f t="shared" si="147"/>
        <v>34 Culture, media and sports occupations</v>
      </c>
      <c r="CL54" s="18">
        <f t="shared" si="136"/>
        <v>0.7235177266861097</v>
      </c>
      <c r="CM54" s="18">
        <f t="shared" si="136"/>
        <v>0.85789869282990572</v>
      </c>
      <c r="CN54" s="18">
        <f t="shared" si="136"/>
        <v>0.94015040546269157</v>
      </c>
      <c r="CO54" s="18">
        <f t="shared" si="136"/>
        <v>0.90731879272846883</v>
      </c>
      <c r="CP54" s="18">
        <f t="shared" si="136"/>
        <v>1.1971647494837325</v>
      </c>
      <c r="CR54" s="68">
        <f t="shared" si="137"/>
        <v>-50.227777903790596</v>
      </c>
      <c r="CS54" s="69">
        <f t="shared" si="138"/>
        <v>22.625256391914775</v>
      </c>
      <c r="CT54" s="69">
        <f t="shared" si="139"/>
        <v>-27.602521511875818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5.4154361663052182</v>
      </c>
      <c r="C55" s="18">
        <f t="shared" si="148"/>
        <v>5.3051955485590749</v>
      </c>
      <c r="D55" s="18">
        <f t="shared" si="148"/>
        <v>5.1600004310761083</v>
      </c>
      <c r="E55" s="18">
        <f t="shared" si="148"/>
        <v>5.2763534405468357</v>
      </c>
      <c r="F55" s="18">
        <f t="shared" si="148"/>
        <v>5.8354846814531589</v>
      </c>
      <c r="H55" s="68">
        <f t="shared" si="105"/>
        <v>116.81423760439658</v>
      </c>
      <c r="I55" s="69">
        <f t="shared" si="106"/>
        <v>71.80662676587292</v>
      </c>
      <c r="J55" s="69">
        <f t="shared" si="107"/>
        <v>188.62086437026952</v>
      </c>
      <c r="L55" t="str">
        <f t="shared" si="140"/>
        <v>35 Business and public service associate professionals</v>
      </c>
      <c r="M55" s="18">
        <f t="shared" ref="M55:Q64" si="149">M18/M$35*100</f>
        <v>7.9338428447251532</v>
      </c>
      <c r="N55" s="18">
        <f t="shared" si="149"/>
        <v>7.5392121694573362</v>
      </c>
      <c r="O55" s="18">
        <f t="shared" si="149"/>
        <v>7.3720911396000188</v>
      </c>
      <c r="P55" s="18">
        <f t="shared" si="149"/>
        <v>7.2876441621218184</v>
      </c>
      <c r="Q55" s="18">
        <f t="shared" si="149"/>
        <v>7.2439962084059841</v>
      </c>
      <c r="S55" s="68">
        <f t="shared" si="109"/>
        <v>86.073788143674449</v>
      </c>
      <c r="T55" s="69">
        <f t="shared" si="110"/>
        <v>67.637105826103635</v>
      </c>
      <c r="U55" s="69">
        <f t="shared" si="111"/>
        <v>153.71089396977808</v>
      </c>
      <c r="W55" t="str">
        <f t="shared" si="141"/>
        <v>35 Business and public service associate professionals</v>
      </c>
      <c r="X55" s="18">
        <f t="shared" ref="X55:AB64" si="150">X18/X$35*100</f>
        <v>8.263544371507491</v>
      </c>
      <c r="Y55" s="18">
        <f t="shared" si="150"/>
        <v>7.8251957232578482</v>
      </c>
      <c r="Z55" s="18">
        <f t="shared" si="150"/>
        <v>7.8172225917457734</v>
      </c>
      <c r="AA55" s="18">
        <f t="shared" si="150"/>
        <v>7.3757498305754368</v>
      </c>
      <c r="AB55" s="18">
        <f t="shared" si="150"/>
        <v>6.8030320007879483</v>
      </c>
      <c r="AD55" s="68">
        <f t="shared" si="113"/>
        <v>9.3605219996729669</v>
      </c>
      <c r="AE55" s="69">
        <f t="shared" si="114"/>
        <v>53.540316411710833</v>
      </c>
      <c r="AF55" s="69">
        <f t="shared" si="115"/>
        <v>62.900838411383795</v>
      </c>
      <c r="AH55" t="str">
        <f t="shared" si="142"/>
        <v>35 Business and public service associate professionals</v>
      </c>
      <c r="AI55" s="18">
        <f t="shared" ref="AI55:AM64" si="151">AI18/AI$35*100</f>
        <v>6.9456219537397237</v>
      </c>
      <c r="AJ55" s="18">
        <f t="shared" si="151"/>
        <v>7.4360193817918017</v>
      </c>
      <c r="AK55" s="18">
        <f t="shared" si="151"/>
        <v>7.7230626096873793</v>
      </c>
      <c r="AL55" s="18">
        <f t="shared" si="151"/>
        <v>8.027120350662436</v>
      </c>
      <c r="AM55" s="18">
        <f t="shared" si="151"/>
        <v>8.1004963179095686</v>
      </c>
      <c r="AO55" s="68">
        <f t="shared" si="117"/>
        <v>15.65517299830522</v>
      </c>
      <c r="AP55" s="69">
        <f t="shared" si="118"/>
        <v>52.60807993021411</v>
      </c>
      <c r="AQ55" s="69">
        <f t="shared" si="119"/>
        <v>68.263252928519336</v>
      </c>
      <c r="AS55" t="str">
        <f t="shared" si="143"/>
        <v>35 Business and public service associate professionals</v>
      </c>
      <c r="AT55" s="18">
        <f t="shared" ref="AT55:AX64" si="152">AT18/AT$35*100</f>
        <v>6.8015084578216882</v>
      </c>
      <c r="AU55" s="18">
        <f t="shared" si="152"/>
        <v>6.728298244312712</v>
      </c>
      <c r="AV55" s="18">
        <f t="shared" si="152"/>
        <v>6.904257110185255</v>
      </c>
      <c r="AW55" s="18">
        <f t="shared" si="152"/>
        <v>6.7149982559678136</v>
      </c>
      <c r="AX55" s="18">
        <f t="shared" si="152"/>
        <v>6.4996837385744657</v>
      </c>
      <c r="AZ55" s="68">
        <f t="shared" si="121"/>
        <v>14.045641767726202</v>
      </c>
      <c r="BA55" s="69">
        <f t="shared" si="122"/>
        <v>50.755930525245383</v>
      </c>
      <c r="BB55" s="69">
        <f t="shared" si="123"/>
        <v>64.801572292971585</v>
      </c>
      <c r="BD55" t="str">
        <f t="shared" si="144"/>
        <v>35 Business and public service associate professionals</v>
      </c>
      <c r="BE55" s="18">
        <f t="shared" ref="BE55:BI64" si="153">BE18/BE$35*100</f>
        <v>5.0621707871017323</v>
      </c>
      <c r="BF55" s="18">
        <f t="shared" si="153"/>
        <v>4.9893974573796891</v>
      </c>
      <c r="BG55" s="18">
        <f t="shared" si="153"/>
        <v>5.3237304005270349</v>
      </c>
      <c r="BH55" s="18">
        <f t="shared" si="153"/>
        <v>5.0271633970646059</v>
      </c>
      <c r="BI55" s="18">
        <f t="shared" si="153"/>
        <v>4.9063520888844883</v>
      </c>
      <c r="BK55" s="68">
        <f t="shared" si="125"/>
        <v>-1.1868778546098311</v>
      </c>
      <c r="BL55" s="69">
        <f t="shared" si="126"/>
        <v>41.380057206323897</v>
      </c>
      <c r="BM55" s="69">
        <f t="shared" si="127"/>
        <v>40.193179351714072</v>
      </c>
      <c r="BO55" t="str">
        <f t="shared" si="145"/>
        <v>35 Business and public service associate professionals</v>
      </c>
      <c r="BP55" s="18">
        <f t="shared" ref="BP55:BT64" si="154">BP18/BP$35*100</f>
        <v>4.1296834382167491</v>
      </c>
      <c r="BQ55" s="18">
        <f t="shared" si="154"/>
        <v>4.0484522637297014</v>
      </c>
      <c r="BR55" s="18">
        <f t="shared" si="154"/>
        <v>4.3509757928270023</v>
      </c>
      <c r="BS55" s="18">
        <f t="shared" si="154"/>
        <v>4.0588538203853997</v>
      </c>
      <c r="BT55" s="18">
        <f t="shared" si="154"/>
        <v>3.9723774320379586</v>
      </c>
      <c r="BV55" s="68">
        <f t="shared" si="129"/>
        <v>-12.750680963626909</v>
      </c>
      <c r="BW55" s="69">
        <f t="shared" si="130"/>
        <v>39.696910625836715</v>
      </c>
      <c r="BX55" s="69">
        <f t="shared" si="131"/>
        <v>26.946229662209809</v>
      </c>
      <c r="BZ55" t="str">
        <f t="shared" si="146"/>
        <v>35 Business and public service associate professionals</v>
      </c>
      <c r="CA55" s="18">
        <f t="shared" ref="CA55:CE64" si="155">CA18/CA$35*100</f>
        <v>3.7782005235799354</v>
      </c>
      <c r="CB55" s="18">
        <f t="shared" si="155"/>
        <v>3.9325053357309412</v>
      </c>
      <c r="CC55" s="18">
        <f t="shared" si="155"/>
        <v>4.2456988965416169</v>
      </c>
      <c r="CD55" s="18">
        <f t="shared" si="155"/>
        <v>3.9798868006671366</v>
      </c>
      <c r="CE55" s="18">
        <f t="shared" si="155"/>
        <v>3.9117529584665607</v>
      </c>
      <c r="CG55" s="68">
        <f t="shared" si="133"/>
        <v>-48.836000962623167</v>
      </c>
      <c r="CH55" s="69">
        <f t="shared" si="134"/>
        <v>27.21497594635191</v>
      </c>
      <c r="CI55" s="69">
        <f t="shared" si="135"/>
        <v>-21.621025016271258</v>
      </c>
      <c r="CK55" t="str">
        <f t="shared" si="147"/>
        <v>35 Business and public service associate professionals</v>
      </c>
      <c r="CL55" s="18">
        <f t="shared" ref="CL55:CP64" si="156">CL18/CL$35*100</f>
        <v>2.1230058512395922</v>
      </c>
      <c r="CM55" s="18">
        <f t="shared" si="156"/>
        <v>2.3963875100044993</v>
      </c>
      <c r="CN55" s="18">
        <f t="shared" si="156"/>
        <v>2.7858188333455933</v>
      </c>
      <c r="CO55" s="18">
        <f t="shared" si="156"/>
        <v>2.7279187158174385</v>
      </c>
      <c r="CP55" s="18">
        <f t="shared" si="156"/>
        <v>3.7960887989712311</v>
      </c>
      <c r="CR55" s="68">
        <f t="shared" si="137"/>
        <v>-46.738432898747483</v>
      </c>
      <c r="CS55" s="69">
        <f t="shared" si="138"/>
        <v>21.052140673101242</v>
      </c>
      <c r="CT55" s="69">
        <f t="shared" si="139"/>
        <v>-25.686292225646245</v>
      </c>
    </row>
    <row r="56" spans="1:98" x14ac:dyDescent="0.2">
      <c r="A56" t="str">
        <f t="shared" si="103"/>
        <v>41 Administrative occupations</v>
      </c>
      <c r="B56" s="18">
        <f t="shared" si="148"/>
        <v>4.2728703282596108</v>
      </c>
      <c r="C56" s="18">
        <f t="shared" si="148"/>
        <v>3.8597244636068506</v>
      </c>
      <c r="D56" s="18">
        <f t="shared" si="148"/>
        <v>4.1982337433752486</v>
      </c>
      <c r="E56" s="18">
        <f t="shared" si="148"/>
        <v>4.5287806437363649</v>
      </c>
      <c r="F56" s="18">
        <f t="shared" si="148"/>
        <v>5.2296255460787897</v>
      </c>
      <c r="H56" s="68">
        <f t="shared" si="105"/>
        <v>138.81663834545768</v>
      </c>
      <c r="I56" s="69">
        <f t="shared" si="106"/>
        <v>83.572900827702171</v>
      </c>
      <c r="J56" s="69">
        <f t="shared" si="107"/>
        <v>222.38953917315985</v>
      </c>
      <c r="L56" t="str">
        <f t="shared" si="140"/>
        <v>41 Administrative occupations</v>
      </c>
      <c r="M56" s="18">
        <f t="shared" si="149"/>
        <v>6.1963061682287464</v>
      </c>
      <c r="N56" s="18">
        <f t="shared" si="149"/>
        <v>5.8011084097103378</v>
      </c>
      <c r="O56" s="18">
        <f t="shared" si="149"/>
        <v>6.3196863128971712</v>
      </c>
      <c r="P56" s="18">
        <f t="shared" si="149"/>
        <v>6.7750690021093209</v>
      </c>
      <c r="Q56" s="18">
        <f t="shared" si="149"/>
        <v>6.9173829161458036</v>
      </c>
      <c r="S56" s="68">
        <f t="shared" si="109"/>
        <v>107.27359290843469</v>
      </c>
      <c r="T56" s="69">
        <f t="shared" si="110"/>
        <v>79.176638569214305</v>
      </c>
      <c r="U56" s="69">
        <f t="shared" si="111"/>
        <v>186.450231477649</v>
      </c>
      <c r="W56" t="str">
        <f t="shared" si="141"/>
        <v>41 Administrative occupations</v>
      </c>
      <c r="X56" s="18">
        <f t="shared" si="150"/>
        <v>10.172107391414809</v>
      </c>
      <c r="Y56" s="18">
        <f t="shared" si="150"/>
        <v>9.2766861193163148</v>
      </c>
      <c r="Z56" s="18">
        <f t="shared" si="150"/>
        <v>10.037912673382758</v>
      </c>
      <c r="AA56" s="18">
        <f t="shared" si="150"/>
        <v>10.802510489608688</v>
      </c>
      <c r="AB56" s="18">
        <f t="shared" si="150"/>
        <v>11.295829125558511</v>
      </c>
      <c r="AD56" s="68">
        <f t="shared" si="113"/>
        <v>41.411666422790447</v>
      </c>
      <c r="AE56" s="69">
        <f t="shared" si="114"/>
        <v>69.739045801785977</v>
      </c>
      <c r="AF56" s="69">
        <f t="shared" si="115"/>
        <v>111.15071222457642</v>
      </c>
      <c r="AH56" t="str">
        <f t="shared" si="142"/>
        <v>41 Administrative occupations</v>
      </c>
      <c r="AI56" s="18">
        <f t="shared" si="151"/>
        <v>10.970916898499054</v>
      </c>
      <c r="AJ56" s="18">
        <f t="shared" si="151"/>
        <v>11.532584664113152</v>
      </c>
      <c r="AK56" s="18">
        <f t="shared" si="151"/>
        <v>12.681274807674638</v>
      </c>
      <c r="AL56" s="18">
        <f t="shared" si="151"/>
        <v>14.38190076936951</v>
      </c>
      <c r="AM56" s="18">
        <f t="shared" si="151"/>
        <v>15.774362478061379</v>
      </c>
      <c r="AO56" s="68">
        <f t="shared" si="117"/>
        <v>37.161394381517106</v>
      </c>
      <c r="AP56" s="69">
        <f t="shared" si="118"/>
        <v>71.804166556436201</v>
      </c>
      <c r="AQ56" s="69">
        <f t="shared" si="119"/>
        <v>108.96556093795331</v>
      </c>
      <c r="AS56" t="str">
        <f t="shared" si="143"/>
        <v>41 Administrative occupations</v>
      </c>
      <c r="AT56" s="18">
        <f t="shared" si="152"/>
        <v>11.365001900741039</v>
      </c>
      <c r="AU56" s="18">
        <f t="shared" si="152"/>
        <v>10.579283708830786</v>
      </c>
      <c r="AV56" s="18">
        <f t="shared" si="152"/>
        <v>11.864783897052391</v>
      </c>
      <c r="AW56" s="18">
        <f t="shared" si="152"/>
        <v>12.139953739228099</v>
      </c>
      <c r="AX56" s="18">
        <f t="shared" si="152"/>
        <v>12.413247702336836</v>
      </c>
      <c r="AZ56" s="68">
        <f t="shared" si="121"/>
        <v>26.744468127094969</v>
      </c>
      <c r="BA56" s="69">
        <f t="shared" si="122"/>
        <v>62.978951262764241</v>
      </c>
      <c r="BB56" s="69">
        <f t="shared" si="123"/>
        <v>89.723419389859203</v>
      </c>
      <c r="BD56" t="str">
        <f t="shared" si="144"/>
        <v>41 Administrative occupations</v>
      </c>
      <c r="BE56" s="18">
        <f t="shared" si="153"/>
        <v>9.9279484727962615</v>
      </c>
      <c r="BF56" s="18">
        <f t="shared" si="153"/>
        <v>8.9561995304889592</v>
      </c>
      <c r="BG56" s="18">
        <f t="shared" si="153"/>
        <v>9.5799728056936697</v>
      </c>
      <c r="BH56" s="18">
        <f t="shared" si="153"/>
        <v>9.4706767105455469</v>
      </c>
      <c r="BI56" s="18">
        <f t="shared" si="153"/>
        <v>8.7204425074070624</v>
      </c>
      <c r="BK56" s="68">
        <f t="shared" si="125"/>
        <v>-2.4008102915670246</v>
      </c>
      <c r="BL56" s="69">
        <f t="shared" si="126"/>
        <v>46.81564817654661</v>
      </c>
      <c r="BM56" s="69">
        <f t="shared" si="127"/>
        <v>44.414837884979583</v>
      </c>
      <c r="BO56" t="str">
        <f t="shared" si="145"/>
        <v>41 Administrative occupations</v>
      </c>
      <c r="BP56" s="18">
        <f t="shared" si="154"/>
        <v>11.540331147734333</v>
      </c>
      <c r="BQ56" s="18">
        <f t="shared" si="154"/>
        <v>10.499595693252665</v>
      </c>
      <c r="BR56" s="18">
        <f t="shared" si="154"/>
        <v>11.183461020939585</v>
      </c>
      <c r="BS56" s="18">
        <f t="shared" si="154"/>
        <v>10.907409848114771</v>
      </c>
      <c r="BT56" s="18">
        <f t="shared" si="154"/>
        <v>9.5198619913943787</v>
      </c>
      <c r="BV56" s="68">
        <f t="shared" si="129"/>
        <v>-18.650922700420022</v>
      </c>
      <c r="BW56" s="69">
        <f t="shared" si="130"/>
        <v>43.890821833738045</v>
      </c>
      <c r="BX56" s="69">
        <f t="shared" si="131"/>
        <v>25.239899133318016</v>
      </c>
      <c r="BZ56" t="str">
        <f t="shared" si="146"/>
        <v>41 Administrative occupations</v>
      </c>
      <c r="CA56" s="18">
        <f t="shared" si="155"/>
        <v>9.0950365904668296</v>
      </c>
      <c r="CB56" s="18">
        <f t="shared" si="155"/>
        <v>8.1115945454446532</v>
      </c>
      <c r="CC56" s="18">
        <f t="shared" si="155"/>
        <v>8.0971714170584228</v>
      </c>
      <c r="CD56" s="18">
        <f t="shared" si="155"/>
        <v>6.9756984056217011</v>
      </c>
      <c r="CE56" s="18">
        <f t="shared" si="155"/>
        <v>4.0539929933184036</v>
      </c>
      <c r="CG56" s="68">
        <f t="shared" si="133"/>
        <v>-72.196983740866571</v>
      </c>
      <c r="CH56" s="69">
        <f t="shared" si="134"/>
        <v>23.56983577874658</v>
      </c>
      <c r="CI56" s="69">
        <f t="shared" si="135"/>
        <v>-48.627147962119999</v>
      </c>
      <c r="CK56" t="str">
        <f t="shared" si="147"/>
        <v>41 Administrative occupations</v>
      </c>
      <c r="CL56" s="18">
        <f t="shared" si="156"/>
        <v>5.9246285508144014</v>
      </c>
      <c r="CM56" s="18">
        <f t="shared" si="156"/>
        <v>5.469543409794893</v>
      </c>
      <c r="CN56" s="18">
        <f t="shared" si="156"/>
        <v>6.329981445280759</v>
      </c>
      <c r="CO56" s="18">
        <f t="shared" si="156"/>
        <v>6.9064972609961526</v>
      </c>
      <c r="CP56" s="18">
        <f t="shared" si="156"/>
        <v>8.0185148698620416</v>
      </c>
      <c r="CR56" s="68">
        <f t="shared" si="137"/>
        <v>-50.486691227285242</v>
      </c>
      <c r="CS56" s="69">
        <f t="shared" si="138"/>
        <v>21.916713153330754</v>
      </c>
      <c r="CT56" s="69">
        <f t="shared" si="139"/>
        <v>-28.569978073954495</v>
      </c>
    </row>
    <row r="57" spans="1:98" x14ac:dyDescent="0.2">
      <c r="A57" t="str">
        <f t="shared" si="103"/>
        <v>42 Secretarial and related occupations</v>
      </c>
      <c r="B57" s="18">
        <f t="shared" si="148"/>
        <v>0.35672672012210166</v>
      </c>
      <c r="C57" s="18">
        <f t="shared" si="148"/>
        <v>0.28265920784920195</v>
      </c>
      <c r="D57" s="18">
        <f t="shared" si="148"/>
        <v>0.34286612573121372</v>
      </c>
      <c r="E57" s="18">
        <f t="shared" si="148"/>
        <v>0.39495990036699469</v>
      </c>
      <c r="F57" s="18">
        <f t="shared" si="148"/>
        <v>0.44868211276114167</v>
      </c>
      <c r="H57" s="68">
        <f t="shared" si="105"/>
        <v>150.88504743039596</v>
      </c>
      <c r="I57" s="69">
        <f t="shared" si="106"/>
        <v>104.17853940312457</v>
      </c>
      <c r="J57" s="69">
        <f t="shared" si="107"/>
        <v>255.06358683352056</v>
      </c>
      <c r="L57" t="str">
        <f t="shared" si="140"/>
        <v>42 Secretarial and related occupations</v>
      </c>
      <c r="M57" s="18">
        <f t="shared" si="149"/>
        <v>1.0188021691812261</v>
      </c>
      <c r="N57" s="18">
        <f t="shared" si="149"/>
        <v>0.88206870511417856</v>
      </c>
      <c r="O57" s="18">
        <f t="shared" si="149"/>
        <v>1.0154072607820426</v>
      </c>
      <c r="P57" s="18">
        <f t="shared" si="149"/>
        <v>1.0226333708721667</v>
      </c>
      <c r="Q57" s="18">
        <f t="shared" si="149"/>
        <v>0.63399336811256235</v>
      </c>
      <c r="S57" s="68">
        <f t="shared" si="109"/>
        <v>18.233931511343922</v>
      </c>
      <c r="T57" s="69">
        <f t="shared" si="110"/>
        <v>66.535121796791884</v>
      </c>
      <c r="U57" s="69">
        <f t="shared" si="111"/>
        <v>84.769053308135796</v>
      </c>
      <c r="W57" t="str">
        <f t="shared" si="141"/>
        <v>42 Secretarial and related occupations</v>
      </c>
      <c r="X57" s="18">
        <f t="shared" si="150"/>
        <v>1.6070321974863591</v>
      </c>
      <c r="Y57" s="18">
        <f t="shared" si="150"/>
        <v>1.4099808698123577</v>
      </c>
      <c r="Z57" s="18">
        <f t="shared" si="150"/>
        <v>1.5346532323950546</v>
      </c>
      <c r="AA57" s="18">
        <f t="shared" si="150"/>
        <v>1.7397990111696344</v>
      </c>
      <c r="AB57" s="18">
        <f t="shared" si="150"/>
        <v>1.9492840848794319</v>
      </c>
      <c r="AD57" s="68">
        <f t="shared" si="113"/>
        <v>59.615630462436428</v>
      </c>
      <c r="AE57" s="69">
        <f t="shared" si="114"/>
        <v>84.255885752968098</v>
      </c>
      <c r="AF57" s="69">
        <f t="shared" si="115"/>
        <v>143.87151621540454</v>
      </c>
      <c r="AH57" t="str">
        <f t="shared" si="142"/>
        <v>42 Secretarial and related occupations</v>
      </c>
      <c r="AI57" s="18">
        <f t="shared" si="151"/>
        <v>2.3095766146752981</v>
      </c>
      <c r="AJ57" s="18">
        <f t="shared" si="151"/>
        <v>2.198634991230155</v>
      </c>
      <c r="AK57" s="18">
        <f t="shared" si="151"/>
        <v>2.470184903881834</v>
      </c>
      <c r="AL57" s="18">
        <f t="shared" si="151"/>
        <v>2.6001921023436019</v>
      </c>
      <c r="AM57" s="18">
        <f t="shared" si="151"/>
        <v>2.2925689127606499</v>
      </c>
      <c r="AO57" s="68">
        <f t="shared" si="117"/>
        <v>2.337764305070603</v>
      </c>
      <c r="AP57" s="69">
        <f t="shared" si="118"/>
        <v>63.506713867279132</v>
      </c>
      <c r="AQ57" s="69">
        <f t="shared" si="119"/>
        <v>65.844478172349724</v>
      </c>
      <c r="AS57" t="str">
        <f t="shared" si="143"/>
        <v>42 Secretarial and related occupations</v>
      </c>
      <c r="AT57" s="18">
        <f t="shared" si="152"/>
        <v>1.9790092925753549</v>
      </c>
      <c r="AU57" s="18">
        <f t="shared" si="152"/>
        <v>1.6506205458399013</v>
      </c>
      <c r="AV57" s="18">
        <f t="shared" si="152"/>
        <v>1.8974555883229642</v>
      </c>
      <c r="AW57" s="18">
        <f t="shared" si="152"/>
        <v>1.8479202096956711</v>
      </c>
      <c r="AX57" s="18">
        <f t="shared" si="152"/>
        <v>1.5961895276104692</v>
      </c>
      <c r="AZ57" s="68">
        <f t="shared" si="121"/>
        <v>1.909873275535735</v>
      </c>
      <c r="BA57" s="69">
        <f t="shared" si="122"/>
        <v>58.317600406862148</v>
      </c>
      <c r="BB57" s="69">
        <f t="shared" si="123"/>
        <v>60.227473682397878</v>
      </c>
      <c r="BD57" t="str">
        <f t="shared" si="144"/>
        <v>42 Secretarial and related occupations</v>
      </c>
      <c r="BE57" s="18">
        <f t="shared" si="153"/>
        <v>2.0344815468297504</v>
      </c>
      <c r="BF57" s="18">
        <f t="shared" si="153"/>
        <v>1.6921781341739894</v>
      </c>
      <c r="BG57" s="18">
        <f t="shared" si="153"/>
        <v>1.6684322600356043</v>
      </c>
      <c r="BH57" s="18">
        <f t="shared" si="153"/>
        <v>1.5364551503298429</v>
      </c>
      <c r="BI57" s="18">
        <f t="shared" si="153"/>
        <v>0.47040124184707949</v>
      </c>
      <c r="BK57" s="68">
        <f t="shared" si="125"/>
        <v>-69.770438592744327</v>
      </c>
      <c r="BL57" s="69">
        <f t="shared" si="126"/>
        <v>36.031260544871984</v>
      </c>
      <c r="BM57" s="69">
        <f t="shared" si="127"/>
        <v>-33.73917804787235</v>
      </c>
      <c r="BO57" t="str">
        <f t="shared" si="145"/>
        <v>42 Secretarial and related occupations</v>
      </c>
      <c r="BP57" s="18">
        <f t="shared" si="154"/>
        <v>2.6865701777096795</v>
      </c>
      <c r="BQ57" s="18">
        <f t="shared" si="154"/>
        <v>2.0852093225887631</v>
      </c>
      <c r="BR57" s="18">
        <f t="shared" si="154"/>
        <v>2.0241766004210255</v>
      </c>
      <c r="BS57" s="18">
        <f t="shared" si="154"/>
        <v>1.4549659304701565</v>
      </c>
      <c r="BT57" s="18">
        <f t="shared" si="154"/>
        <v>0.44845471699828882</v>
      </c>
      <c r="BV57" s="68">
        <f t="shared" si="129"/>
        <v>-78.82768223142908</v>
      </c>
      <c r="BW57" s="69">
        <f t="shared" si="130"/>
        <v>28.204102281242786</v>
      </c>
      <c r="BX57" s="69">
        <f t="shared" si="131"/>
        <v>-50.623579950186304</v>
      </c>
      <c r="BZ57" t="str">
        <f t="shared" si="146"/>
        <v>42 Secretarial and related occupations</v>
      </c>
      <c r="CA57" s="18">
        <f t="shared" si="155"/>
        <v>3.2711819521804046</v>
      </c>
      <c r="CB57" s="18">
        <f t="shared" si="155"/>
        <v>3.0719506086514206</v>
      </c>
      <c r="CC57" s="18">
        <f t="shared" si="155"/>
        <v>2.7854382032212497</v>
      </c>
      <c r="CD57" s="18">
        <f t="shared" si="155"/>
        <v>2.3740629877653587</v>
      </c>
      <c r="CE57" s="18">
        <f t="shared" si="155"/>
        <v>0.80866886050528197</v>
      </c>
      <c r="CG57" s="68">
        <f t="shared" si="133"/>
        <v>-83.877980373046086</v>
      </c>
      <c r="CH57" s="69">
        <f t="shared" si="134"/>
        <v>24.361977058620493</v>
      </c>
      <c r="CI57" s="69">
        <f t="shared" si="135"/>
        <v>-59.516003314425589</v>
      </c>
      <c r="CK57" t="str">
        <f t="shared" si="147"/>
        <v>42 Secretarial and related occupations</v>
      </c>
      <c r="CL57" s="18">
        <f t="shared" si="156"/>
        <v>1.8633001849213398</v>
      </c>
      <c r="CM57" s="18">
        <f t="shared" si="156"/>
        <v>1.8820432206183686</v>
      </c>
      <c r="CN57" s="18">
        <f t="shared" si="156"/>
        <v>2.2164275235592314</v>
      </c>
      <c r="CO57" s="18">
        <f t="shared" si="156"/>
        <v>2.820752632544238</v>
      </c>
      <c r="CP57" s="18">
        <f t="shared" si="156"/>
        <v>3.6454717201936186</v>
      </c>
      <c r="CR57" s="68">
        <f t="shared" si="137"/>
        <v>-35.711891731585283</v>
      </c>
      <c r="CS57" s="69">
        <f t="shared" si="138"/>
        <v>32.331711033876701</v>
      </c>
      <c r="CT57" s="69">
        <f t="shared" si="139"/>
        <v>-3.3801806977085844</v>
      </c>
    </row>
    <row r="58" spans="1:98" x14ac:dyDescent="0.2">
      <c r="A58" t="str">
        <f t="shared" si="103"/>
        <v>51 Skilled agricultural and related trades</v>
      </c>
      <c r="B58" s="18">
        <f t="shared" si="148"/>
        <v>0.22006566780693915</v>
      </c>
      <c r="C58" s="18">
        <f t="shared" si="148"/>
        <v>0.23762915369892548</v>
      </c>
      <c r="D58" s="18">
        <f t="shared" si="148"/>
        <v>0.20705187877664294</v>
      </c>
      <c r="E58" s="18">
        <f t="shared" si="148"/>
        <v>0.19154358690443438</v>
      </c>
      <c r="F58" s="18">
        <f t="shared" si="148"/>
        <v>0.20648208912262592</v>
      </c>
      <c r="H58" s="68">
        <f t="shared" si="105"/>
        <v>91.189400894341546</v>
      </c>
      <c r="I58" s="69">
        <f t="shared" si="106"/>
        <v>88.219853858719901</v>
      </c>
      <c r="J58" s="69">
        <f t="shared" si="107"/>
        <v>179.40925475306145</v>
      </c>
      <c r="L58" t="str">
        <f t="shared" si="140"/>
        <v>51 Skilled agricultural and related trades</v>
      </c>
      <c r="M58" s="18">
        <f t="shared" si="149"/>
        <v>0.28505724589656384</v>
      </c>
      <c r="N58" s="18">
        <f t="shared" si="149"/>
        <v>0.19548708134633302</v>
      </c>
      <c r="O58" s="18">
        <f t="shared" si="149"/>
        <v>0.16743785721722773</v>
      </c>
      <c r="P58" s="18">
        <f t="shared" si="149"/>
        <v>0.1542207290022459</v>
      </c>
      <c r="Q58" s="18">
        <f t="shared" si="149"/>
        <v>0.14976805707250235</v>
      </c>
      <c r="S58" s="68">
        <f t="shared" si="109"/>
        <v>69.380425229587047</v>
      </c>
      <c r="T58" s="69">
        <f t="shared" si="110"/>
        <v>66.629708826469454</v>
      </c>
      <c r="U58" s="69">
        <f t="shared" si="111"/>
        <v>136.0101340560565</v>
      </c>
      <c r="W58" t="str">
        <f t="shared" si="141"/>
        <v>51 Skilled agricultural and related trades</v>
      </c>
      <c r="X58" s="18">
        <f t="shared" si="150"/>
        <v>0.95240792910471461</v>
      </c>
      <c r="Y58" s="18">
        <f t="shared" si="150"/>
        <v>0.81137755134429823</v>
      </c>
      <c r="Z58" s="18">
        <f t="shared" si="150"/>
        <v>0.70790081139378702</v>
      </c>
      <c r="AA58" s="18">
        <f t="shared" si="150"/>
        <v>0.74104250564489316</v>
      </c>
      <c r="AB58" s="18">
        <f t="shared" si="150"/>
        <v>0.86084393519094538</v>
      </c>
      <c r="AD58" s="68">
        <f t="shared" si="113"/>
        <v>52.813792178383011</v>
      </c>
      <c r="AE58" s="69">
        <f t="shared" si="114"/>
        <v>83.961517271065063</v>
      </c>
      <c r="AF58" s="69">
        <f t="shared" si="115"/>
        <v>136.77530944944809</v>
      </c>
      <c r="AH58" t="str">
        <f t="shared" si="142"/>
        <v>51 Skilled agricultural and related trades</v>
      </c>
      <c r="AI58" s="18">
        <f t="shared" si="151"/>
        <v>1.1021037887473302</v>
      </c>
      <c r="AJ58" s="18">
        <f t="shared" si="151"/>
        <v>1.0976147289590688</v>
      </c>
      <c r="AK58" s="18">
        <f t="shared" si="151"/>
        <v>0.90257534521914085</v>
      </c>
      <c r="AL58" s="18">
        <f t="shared" si="151"/>
        <v>1.0484429141781679</v>
      </c>
      <c r="AM58" s="18">
        <f t="shared" si="151"/>
        <v>1.2383929271919016</v>
      </c>
      <c r="AO58" s="68">
        <f t="shared" si="117"/>
        <v>51.292704391358889</v>
      </c>
      <c r="AP58" s="69">
        <f t="shared" si="118"/>
        <v>87.627031046692579</v>
      </c>
      <c r="AQ58" s="69">
        <f t="shared" si="119"/>
        <v>138.91973543805148</v>
      </c>
      <c r="AS58" t="str">
        <f t="shared" si="143"/>
        <v>51 Skilled agricultural and related trades</v>
      </c>
      <c r="AT58" s="18">
        <f t="shared" si="152"/>
        <v>2.1979660273341071</v>
      </c>
      <c r="AU58" s="18">
        <f t="shared" si="152"/>
        <v>1.9433852373075673</v>
      </c>
      <c r="AV58" s="18">
        <f t="shared" si="152"/>
        <v>1.5413777249860561</v>
      </c>
      <c r="AW58" s="18">
        <f t="shared" si="152"/>
        <v>1.6568600506608566</v>
      </c>
      <c r="AX58" s="18">
        <f t="shared" si="152"/>
        <v>2.0305447805657786</v>
      </c>
      <c r="AZ58" s="68">
        <f t="shared" si="121"/>
        <v>59.590456545093986</v>
      </c>
      <c r="BA58" s="69">
        <f t="shared" si="122"/>
        <v>78.951832365331725</v>
      </c>
      <c r="BB58" s="69">
        <f t="shared" si="123"/>
        <v>138.5422889104257</v>
      </c>
      <c r="BD58" t="str">
        <f t="shared" si="144"/>
        <v>51 Skilled agricultural and related trades</v>
      </c>
      <c r="BE58" s="18">
        <f t="shared" si="153"/>
        <v>0.91959668174824527</v>
      </c>
      <c r="BF58" s="18">
        <f t="shared" si="153"/>
        <v>0.80644341309393885</v>
      </c>
      <c r="BG58" s="18">
        <f t="shared" si="153"/>
        <v>0.64888798059928288</v>
      </c>
      <c r="BH58" s="18">
        <f t="shared" si="153"/>
        <v>0.62810758006094403</v>
      </c>
      <c r="BI58" s="18">
        <f t="shared" si="153"/>
        <v>0.64866975202250177</v>
      </c>
      <c r="BK58" s="68">
        <f t="shared" si="125"/>
        <v>7.1829935127685509</v>
      </c>
      <c r="BL58" s="69">
        <f t="shared" si="126"/>
        <v>55.303901807648472</v>
      </c>
      <c r="BM58" s="69">
        <f t="shared" si="127"/>
        <v>62.486895320417013</v>
      </c>
      <c r="BO58" t="str">
        <f t="shared" si="145"/>
        <v>51 Skilled agricultural and related trades</v>
      </c>
      <c r="BP58" s="18">
        <f t="shared" si="154"/>
        <v>1.4180210657642567</v>
      </c>
      <c r="BQ58" s="18">
        <f t="shared" si="154"/>
        <v>1.3245774924045302</v>
      </c>
      <c r="BR58" s="18">
        <f t="shared" si="154"/>
        <v>1.1184353527858926</v>
      </c>
      <c r="BS58" s="18">
        <f t="shared" si="154"/>
        <v>1.0905658581552482</v>
      </c>
      <c r="BT58" s="18">
        <f t="shared" si="154"/>
        <v>1.1384592043543009</v>
      </c>
      <c r="BV58" s="68">
        <f t="shared" si="129"/>
        <v>-2.7242039302652308</v>
      </c>
      <c r="BW58" s="69">
        <f t="shared" si="130"/>
        <v>57.985865162995211</v>
      </c>
      <c r="BX58" s="69">
        <f t="shared" si="131"/>
        <v>55.261661232729978</v>
      </c>
      <c r="BZ58" t="str">
        <f t="shared" si="146"/>
        <v>51 Skilled agricultural and related trades</v>
      </c>
      <c r="CA58" s="18">
        <f t="shared" si="155"/>
        <v>1.700842355197894</v>
      </c>
      <c r="CB58" s="18">
        <f t="shared" si="155"/>
        <v>1.5404789354478619</v>
      </c>
      <c r="CC58" s="18">
        <f t="shared" si="155"/>
        <v>1.5951222404125596</v>
      </c>
      <c r="CD58" s="18">
        <f t="shared" si="155"/>
        <v>1.7039670585877964</v>
      </c>
      <c r="CE58" s="18">
        <f t="shared" si="155"/>
        <v>2.8764443911610642</v>
      </c>
      <c r="CG58" s="68">
        <f t="shared" si="133"/>
        <v>0.13923409495167974</v>
      </c>
      <c r="CH58" s="69">
        <f t="shared" si="134"/>
        <v>45.019845922708079</v>
      </c>
      <c r="CI58" s="69">
        <f t="shared" si="135"/>
        <v>45.159080017659761</v>
      </c>
      <c r="CK58" t="str">
        <f t="shared" si="147"/>
        <v>51 Skilled agricultural and related trades</v>
      </c>
      <c r="CL58" s="18">
        <f t="shared" si="156"/>
        <v>3.2761298401562935</v>
      </c>
      <c r="CM58" s="18">
        <f t="shared" si="156"/>
        <v>3.1799894884341882</v>
      </c>
      <c r="CN58" s="18">
        <f t="shared" si="156"/>
        <v>2.5805293127579163</v>
      </c>
      <c r="CO58" s="18">
        <f t="shared" si="156"/>
        <v>2.8866085470608405</v>
      </c>
      <c r="CP58" s="18">
        <f t="shared" si="156"/>
        <v>2.2792471672994932</v>
      </c>
      <c r="CR58" s="68">
        <f t="shared" si="137"/>
        <v>-65.476638602882815</v>
      </c>
      <c r="CS58" s="69">
        <f t="shared" si="138"/>
        <v>23.066044213989461</v>
      </c>
      <c r="CT58" s="69">
        <f t="shared" si="139"/>
        <v>-42.410594388893365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0.22634376547748777</v>
      </c>
      <c r="C59" s="18">
        <f t="shared" si="148"/>
        <v>0.17035562500409371</v>
      </c>
      <c r="D59" s="18">
        <f t="shared" si="148"/>
        <v>0.12408209888579134</v>
      </c>
      <c r="E59" s="18">
        <f t="shared" si="148"/>
        <v>0.12240322077459859</v>
      </c>
      <c r="F59" s="18">
        <f t="shared" si="148"/>
        <v>0.1211347138482374</v>
      </c>
      <c r="H59" s="68">
        <f t="shared" si="105"/>
        <v>87.163039282759613</v>
      </c>
      <c r="I59" s="69">
        <f t="shared" si="106"/>
        <v>58.863253545104101</v>
      </c>
      <c r="J59" s="69">
        <f t="shared" si="107"/>
        <v>146.0262928278637</v>
      </c>
      <c r="L59" t="str">
        <f t="shared" si="140"/>
        <v>52 Skilled metal, electrical and electronic trades</v>
      </c>
      <c r="M59" s="18">
        <f t="shared" si="149"/>
        <v>1.1147251440814565</v>
      </c>
      <c r="N59" s="18">
        <f t="shared" si="149"/>
        <v>1.056413104667048</v>
      </c>
      <c r="O59" s="18">
        <f t="shared" si="149"/>
        <v>0.75732220285105478</v>
      </c>
      <c r="P59" s="18">
        <f t="shared" si="149"/>
        <v>0.96299507584656896</v>
      </c>
      <c r="Q59" s="18">
        <f t="shared" si="149"/>
        <v>1.0552448534750394</v>
      </c>
      <c r="S59" s="68">
        <f t="shared" si="109"/>
        <v>163.85798030710995</v>
      </c>
      <c r="T59" s="69">
        <f t="shared" si="110"/>
        <v>84.293490725889015</v>
      </c>
      <c r="U59" s="69">
        <f t="shared" si="111"/>
        <v>248.15147103299898</v>
      </c>
      <c r="W59" t="str">
        <f t="shared" si="141"/>
        <v>52 Skilled metal, electrical and electronic trades</v>
      </c>
      <c r="X59" s="18">
        <f t="shared" si="150"/>
        <v>1.4566121654005619</v>
      </c>
      <c r="Y59" s="18">
        <f t="shared" si="150"/>
        <v>1.4472257101998418</v>
      </c>
      <c r="Z59" s="18">
        <f t="shared" si="150"/>
        <v>1.0408732027389207</v>
      </c>
      <c r="AA59" s="18">
        <f t="shared" si="150"/>
        <v>1.1628497868211716</v>
      </c>
      <c r="AB59" s="18">
        <f t="shared" si="150"/>
        <v>1.2222965379597215</v>
      </c>
      <c r="AD59" s="68">
        <f t="shared" si="113"/>
        <v>47.567015214593191</v>
      </c>
      <c r="AE59" s="69">
        <f t="shared" si="114"/>
        <v>61.195472686860654</v>
      </c>
      <c r="AF59" s="69">
        <f t="shared" si="115"/>
        <v>108.76248790145384</v>
      </c>
      <c r="AH59" t="str">
        <f t="shared" si="142"/>
        <v>52 Skilled metal, electrical and electronic trades</v>
      </c>
      <c r="AI59" s="18">
        <f t="shared" si="151"/>
        <v>1.919697854572983</v>
      </c>
      <c r="AJ59" s="18">
        <f t="shared" si="151"/>
        <v>1.9439737642958592</v>
      </c>
      <c r="AK59" s="18">
        <f t="shared" si="151"/>
        <v>1.4679364573719542</v>
      </c>
      <c r="AL59" s="18">
        <f t="shared" si="151"/>
        <v>1.680469123649891</v>
      </c>
      <c r="AM59" s="18">
        <f t="shared" si="151"/>
        <v>1.8642923365958413</v>
      </c>
      <c r="AO59" s="68">
        <f t="shared" si="117"/>
        <v>40.039240569552099</v>
      </c>
      <c r="AP59" s="69">
        <f t="shared" si="118"/>
        <v>51.999722198529128</v>
      </c>
      <c r="AQ59" s="69">
        <f t="shared" si="119"/>
        <v>92.03896276808122</v>
      </c>
      <c r="AS59" t="str">
        <f t="shared" si="143"/>
        <v>52 Skilled metal, electrical and electronic trades</v>
      </c>
      <c r="AT59" s="18">
        <f t="shared" si="152"/>
        <v>8.1376953451004326</v>
      </c>
      <c r="AU59" s="18">
        <f t="shared" si="152"/>
        <v>7.8943471063156467</v>
      </c>
      <c r="AV59" s="18">
        <f t="shared" si="152"/>
        <v>6.4080431383277459</v>
      </c>
      <c r="AW59" s="18">
        <f t="shared" si="152"/>
        <v>6.3768806087934502</v>
      </c>
      <c r="AX59" s="18">
        <f t="shared" si="152"/>
        <v>6.1304774321693598</v>
      </c>
      <c r="AZ59" s="68">
        <f t="shared" si="121"/>
        <v>15.897026947099102</v>
      </c>
      <c r="BA59" s="69">
        <f t="shared" si="122"/>
        <v>46.303377037481134</v>
      </c>
      <c r="BB59" s="69">
        <f t="shared" si="123"/>
        <v>62.200403984580241</v>
      </c>
      <c r="BD59" t="str">
        <f t="shared" si="144"/>
        <v>52 Skilled metal, electrical and electronic trades</v>
      </c>
      <c r="BE59" s="18">
        <f t="shared" si="153"/>
        <v>10.139132451775117</v>
      </c>
      <c r="BF59" s="18">
        <f t="shared" si="153"/>
        <v>10.264450269325412</v>
      </c>
      <c r="BG59" s="18">
        <f t="shared" si="153"/>
        <v>9.0833072232585845</v>
      </c>
      <c r="BH59" s="18">
        <f t="shared" si="153"/>
        <v>8.7603993337232549</v>
      </c>
      <c r="BI59" s="18">
        <f t="shared" si="153"/>
        <v>8.3157645243178742</v>
      </c>
      <c r="BK59" s="68">
        <f t="shared" si="125"/>
        <v>-1.8409956391288178</v>
      </c>
      <c r="BL59" s="69">
        <f t="shared" si="126"/>
        <v>35.109102245202116</v>
      </c>
      <c r="BM59" s="69">
        <f t="shared" si="127"/>
        <v>33.268106606073303</v>
      </c>
      <c r="BO59" t="str">
        <f t="shared" si="145"/>
        <v>52 Skilled metal, electrical and electronic trades</v>
      </c>
      <c r="BP59" s="18">
        <f t="shared" si="154"/>
        <v>5.7716987279966707</v>
      </c>
      <c r="BQ59" s="18">
        <f t="shared" si="154"/>
        <v>5.857658025260883</v>
      </c>
      <c r="BR59" s="18">
        <f t="shared" si="154"/>
        <v>5.4704761907859858</v>
      </c>
      <c r="BS59" s="18">
        <f t="shared" si="154"/>
        <v>5.2433534390402858</v>
      </c>
      <c r="BT59" s="18">
        <f t="shared" si="154"/>
        <v>5.1050127000250223</v>
      </c>
      <c r="BV59" s="68">
        <f t="shared" si="129"/>
        <v>-10.819500220596305</v>
      </c>
      <c r="BW59" s="69">
        <f t="shared" si="130"/>
        <v>37.116762129913248</v>
      </c>
      <c r="BX59" s="69">
        <f t="shared" si="131"/>
        <v>26.297261909316937</v>
      </c>
      <c r="BZ59" t="str">
        <f t="shared" si="146"/>
        <v>52 Skilled metal, electrical and electronic trades</v>
      </c>
      <c r="CA59" s="18">
        <f t="shared" si="155"/>
        <v>4.6343340743796499</v>
      </c>
      <c r="CB59" s="18">
        <f t="shared" si="155"/>
        <v>4.5979141398977648</v>
      </c>
      <c r="CC59" s="18">
        <f t="shared" si="155"/>
        <v>4.4494974148576967</v>
      </c>
      <c r="CD59" s="18">
        <f t="shared" si="155"/>
        <v>4.1764051418889174</v>
      </c>
      <c r="CE59" s="18">
        <f t="shared" si="155"/>
        <v>3.5338749363490947</v>
      </c>
      <c r="CG59" s="68">
        <f t="shared" si="133"/>
        <v>-55.89554393842986</v>
      </c>
      <c r="CH59" s="69">
        <f t="shared" si="134"/>
        <v>25.128960504802798</v>
      </c>
      <c r="CI59" s="69">
        <f t="shared" si="135"/>
        <v>-30.766583433627058</v>
      </c>
      <c r="CK59" t="str">
        <f t="shared" si="147"/>
        <v>52 Skilled metal, electrical and electronic trades</v>
      </c>
      <c r="CL59" s="18">
        <f t="shared" si="156"/>
        <v>4.863134116077954</v>
      </c>
      <c r="CM59" s="18">
        <f t="shared" si="156"/>
        <v>5.0545470511605455</v>
      </c>
      <c r="CN59" s="18">
        <f t="shared" si="156"/>
        <v>4.1377923702638997</v>
      </c>
      <c r="CO59" s="18">
        <f t="shared" si="156"/>
        <v>3.9259901216529594</v>
      </c>
      <c r="CP59" s="18">
        <f t="shared" si="156"/>
        <v>3.7270121799650653</v>
      </c>
      <c r="CR59" s="68">
        <f t="shared" si="137"/>
        <v>-64.79352329951675</v>
      </c>
      <c r="CS59" s="69">
        <f t="shared" si="138"/>
        <v>18.946767337989119</v>
      </c>
      <c r="CT59" s="69">
        <f t="shared" si="139"/>
        <v>-45.846755961527634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0.13131077654311887</v>
      </c>
      <c r="C60" s="18">
        <f t="shared" si="148"/>
        <v>8.2090219420920943E-2</v>
      </c>
      <c r="D60" s="18">
        <f t="shared" si="148"/>
        <v>5.2792226574625595E-2</v>
      </c>
      <c r="E60" s="18">
        <f t="shared" si="148"/>
        <v>5.9234482349278979E-2</v>
      </c>
      <c r="F60" s="18">
        <f t="shared" si="148"/>
        <v>4.2551317480778367E-2</v>
      </c>
      <c r="H60" s="68">
        <f t="shared" si="105"/>
        <v>54.526737095326773</v>
      </c>
      <c r="I60" s="69">
        <f t="shared" si="106"/>
        <v>57.598765872514356</v>
      </c>
      <c r="J60" s="69">
        <f t="shared" si="107"/>
        <v>112.12550296784111</v>
      </c>
      <c r="L60" t="str">
        <f t="shared" si="140"/>
        <v>53 Skilled construction and building trades</v>
      </c>
      <c r="M60" s="18">
        <f t="shared" si="149"/>
        <v>0.431339005856608</v>
      </c>
      <c r="N60" s="18">
        <f t="shared" si="149"/>
        <v>0.42961216896375898</v>
      </c>
      <c r="O60" s="18">
        <f t="shared" si="149"/>
        <v>0.30404037119624017</v>
      </c>
      <c r="P60" s="18">
        <f t="shared" si="149"/>
        <v>0.32535899788764938</v>
      </c>
      <c r="Q60" s="18">
        <f t="shared" si="149"/>
        <v>0.3156320580577906</v>
      </c>
      <c r="S60" s="68">
        <f t="shared" si="109"/>
        <v>96.583712995763719</v>
      </c>
      <c r="T60" s="69">
        <f t="shared" si="110"/>
        <v>68.078758311770287</v>
      </c>
      <c r="U60" s="69">
        <f t="shared" si="111"/>
        <v>164.66247130753399</v>
      </c>
      <c r="W60" t="str">
        <f t="shared" si="141"/>
        <v>53 Skilled construction and building trades</v>
      </c>
      <c r="X60" s="18">
        <f t="shared" si="150"/>
        <v>0.73420873082519156</v>
      </c>
      <c r="Y60" s="18">
        <f t="shared" si="150"/>
        <v>0.72273776906522513</v>
      </c>
      <c r="Z60" s="18">
        <f t="shared" si="150"/>
        <v>0.52321512923114888</v>
      </c>
      <c r="AA60" s="18">
        <f t="shared" si="150"/>
        <v>0.5624623997393905</v>
      </c>
      <c r="AB60" s="18">
        <f t="shared" si="150"/>
        <v>0.53774727365480957</v>
      </c>
      <c r="AD60" s="68">
        <f t="shared" si="113"/>
        <v>29.154178942771043</v>
      </c>
      <c r="AE60" s="69">
        <f t="shared" si="114"/>
        <v>58.872315966707276</v>
      </c>
      <c r="AF60" s="69">
        <f t="shared" si="115"/>
        <v>88.02649490947833</v>
      </c>
      <c r="AH60" t="str">
        <f t="shared" si="142"/>
        <v>53 Skilled construction and building trades</v>
      </c>
      <c r="AI60" s="18">
        <f t="shared" si="151"/>
        <v>1.3459521199830298</v>
      </c>
      <c r="AJ60" s="18">
        <f t="shared" si="151"/>
        <v>1.7449859438344957</v>
      </c>
      <c r="AK60" s="18">
        <f t="shared" si="151"/>
        <v>1.3614282414777181</v>
      </c>
      <c r="AL60" s="18">
        <f t="shared" si="151"/>
        <v>1.5967129192738974</v>
      </c>
      <c r="AM60" s="18">
        <f t="shared" si="151"/>
        <v>1.6632737348418518</v>
      </c>
      <c r="AO60" s="68">
        <f t="shared" si="117"/>
        <v>34.713761698938612</v>
      </c>
      <c r="AP60" s="69">
        <f t="shared" si="118"/>
        <v>63.699356117106618</v>
      </c>
      <c r="AQ60" s="69">
        <f t="shared" si="119"/>
        <v>98.413117816045229</v>
      </c>
      <c r="AS60" t="str">
        <f t="shared" si="143"/>
        <v>53 Skilled construction and building trades</v>
      </c>
      <c r="AT60" s="18">
        <f t="shared" si="152"/>
        <v>2.2062469637967728</v>
      </c>
      <c r="AU60" s="18">
        <f t="shared" si="152"/>
        <v>2.5773605269027389</v>
      </c>
      <c r="AV60" s="18">
        <f t="shared" si="152"/>
        <v>2.0336143235240862</v>
      </c>
      <c r="AW60" s="18">
        <f t="shared" si="152"/>
        <v>2.1783710283188191</v>
      </c>
      <c r="AX60" s="18">
        <f t="shared" si="152"/>
        <v>1.9610892238865152</v>
      </c>
      <c r="AZ60" s="68">
        <f t="shared" si="121"/>
        <v>16.82403039071658</v>
      </c>
      <c r="BA60" s="69">
        <f t="shared" si="122"/>
        <v>56.11464843252427</v>
      </c>
      <c r="BB60" s="69">
        <f t="shared" si="123"/>
        <v>72.938678823240849</v>
      </c>
      <c r="BD60" t="str">
        <f t="shared" si="144"/>
        <v>53 Skilled construction and building trades</v>
      </c>
      <c r="BE60" s="18">
        <f t="shared" si="153"/>
        <v>5.8036586263065812</v>
      </c>
      <c r="BF60" s="18">
        <f t="shared" si="153"/>
        <v>6.5124313301352679</v>
      </c>
      <c r="BG60" s="18">
        <f t="shared" si="153"/>
        <v>5.6053804380540644</v>
      </c>
      <c r="BH60" s="18">
        <f t="shared" si="153"/>
        <v>5.2934711813553914</v>
      </c>
      <c r="BI60" s="18">
        <f t="shared" si="153"/>
        <v>4.6077132537383552</v>
      </c>
      <c r="BK60" s="68">
        <f t="shared" si="125"/>
        <v>-11.86420710533725</v>
      </c>
      <c r="BL60" s="69">
        <f t="shared" si="126"/>
        <v>36.622017571850243</v>
      </c>
      <c r="BM60" s="69">
        <f t="shared" si="127"/>
        <v>24.757810466512989</v>
      </c>
      <c r="BO60" t="str">
        <f t="shared" si="145"/>
        <v>53 Skilled construction and building trades</v>
      </c>
      <c r="BP60" s="18">
        <f t="shared" si="154"/>
        <v>4.9664761603853798</v>
      </c>
      <c r="BQ60" s="18">
        <f t="shared" si="154"/>
        <v>6.2123463996766244</v>
      </c>
      <c r="BR60" s="18">
        <f t="shared" si="154"/>
        <v>5.7060832263577641</v>
      </c>
      <c r="BS60" s="18">
        <f t="shared" si="154"/>
        <v>5.8813132045385537</v>
      </c>
      <c r="BT60" s="18">
        <f t="shared" si="154"/>
        <v>6.1565644617196806</v>
      </c>
      <c r="BV60" s="68">
        <f t="shared" si="129"/>
        <v>3.1094657203313103</v>
      </c>
      <c r="BW60" s="69">
        <f t="shared" si="130"/>
        <v>49.285525643261941</v>
      </c>
      <c r="BX60" s="69">
        <f t="shared" si="131"/>
        <v>52.394991363593256</v>
      </c>
      <c r="BZ60" t="str">
        <f t="shared" si="146"/>
        <v>53 Skilled construction and building trades</v>
      </c>
      <c r="CA60" s="18">
        <f t="shared" si="155"/>
        <v>4.1223796176226761</v>
      </c>
      <c r="CB60" s="18">
        <f t="shared" si="155"/>
        <v>4.6093744532313146</v>
      </c>
      <c r="CC60" s="18">
        <f t="shared" si="155"/>
        <v>4.3914148180899479</v>
      </c>
      <c r="CD60" s="18">
        <f t="shared" si="155"/>
        <v>4.2522263979014534</v>
      </c>
      <c r="CE60" s="18">
        <f t="shared" si="155"/>
        <v>4.6361600583119191</v>
      </c>
      <c r="CG60" s="68">
        <f t="shared" si="133"/>
        <v>-41.373197102002649</v>
      </c>
      <c r="CH60" s="69">
        <f t="shared" si="134"/>
        <v>30.689431527596351</v>
      </c>
      <c r="CI60" s="69">
        <f t="shared" si="135"/>
        <v>-10.683765574406294</v>
      </c>
      <c r="CK60" t="str">
        <f t="shared" si="147"/>
        <v>53 Skilled construction and building trades</v>
      </c>
      <c r="CL60" s="18">
        <f t="shared" si="156"/>
        <v>5.729265377097656</v>
      </c>
      <c r="CM60" s="18">
        <f t="shared" si="156"/>
        <v>7.3793419226779271</v>
      </c>
      <c r="CN60" s="18">
        <f t="shared" si="156"/>
        <v>6.1195021967281136</v>
      </c>
      <c r="CO60" s="18">
        <f t="shared" si="156"/>
        <v>4.8252558933372578</v>
      </c>
      <c r="CP60" s="18">
        <f t="shared" si="156"/>
        <v>1.3703043950185996</v>
      </c>
      <c r="CR60" s="68">
        <f t="shared" si="137"/>
        <v>-91.247514435607243</v>
      </c>
      <c r="CS60" s="69">
        <f t="shared" si="138"/>
        <v>11.998970792062668</v>
      </c>
      <c r="CT60" s="69">
        <f t="shared" si="139"/>
        <v>-79.248543643544593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0.61457202309906311</v>
      </c>
      <c r="C61" s="18">
        <f t="shared" si="148"/>
        <v>0.43882788477067258</v>
      </c>
      <c r="D61" s="18">
        <f t="shared" si="148"/>
        <v>0.41333601988816127</v>
      </c>
      <c r="E61" s="18">
        <f t="shared" si="148"/>
        <v>0.44369332374115172</v>
      </c>
      <c r="F61" s="18">
        <f t="shared" si="148"/>
        <v>0.40761546045919139</v>
      </c>
      <c r="H61" s="68">
        <f t="shared" si="105"/>
        <v>89.063632200421097</v>
      </c>
      <c r="I61" s="69">
        <f t="shared" si="106"/>
        <v>70.691558694197695</v>
      </c>
      <c r="J61" s="69">
        <f t="shared" si="107"/>
        <v>159.75519089461881</v>
      </c>
      <c r="L61" t="str">
        <f t="shared" si="140"/>
        <v>54 Textiles, printing and other skilled trades</v>
      </c>
      <c r="M61" s="18">
        <f t="shared" si="149"/>
        <v>0.63433300006629634</v>
      </c>
      <c r="N61" s="18">
        <f t="shared" si="149"/>
        <v>0.56733872110034889</v>
      </c>
      <c r="O61" s="18">
        <f t="shared" si="149"/>
        <v>0.61950458258482999</v>
      </c>
      <c r="P61" s="18">
        <f t="shared" si="149"/>
        <v>0.64468068637398734</v>
      </c>
      <c r="Q61" s="18">
        <f t="shared" si="149"/>
        <v>0.72539093323424642</v>
      </c>
      <c r="S61" s="68">
        <f t="shared" si="109"/>
        <v>121.73042031216228</v>
      </c>
      <c r="T61" s="69">
        <f t="shared" si="110"/>
        <v>81.853702554291303</v>
      </c>
      <c r="U61" s="69">
        <f t="shared" si="111"/>
        <v>203.58412286645361</v>
      </c>
      <c r="W61" t="str">
        <f t="shared" si="141"/>
        <v>54 Textiles, printing and other skilled trades</v>
      </c>
      <c r="X61" s="18">
        <f t="shared" si="150"/>
        <v>0.82807672266456789</v>
      </c>
      <c r="Y61" s="18">
        <f t="shared" si="150"/>
        <v>0.69424576127321458</v>
      </c>
      <c r="Z61" s="18">
        <f t="shared" si="150"/>
        <v>0.69931957084090191</v>
      </c>
      <c r="AA61" s="18">
        <f t="shared" si="150"/>
        <v>0.78922590227549738</v>
      </c>
      <c r="AB61" s="18">
        <f t="shared" si="150"/>
        <v>0.87016070690730496</v>
      </c>
      <c r="AD61" s="68">
        <f t="shared" si="113"/>
        <v>56.363119120172598</v>
      </c>
      <c r="AE61" s="69">
        <f t="shared" si="114"/>
        <v>73.056931947615539</v>
      </c>
      <c r="AF61" s="69">
        <f t="shared" si="115"/>
        <v>129.42005106778814</v>
      </c>
      <c r="AH61" t="str">
        <f t="shared" si="142"/>
        <v>54 Textiles, printing and other skilled trades</v>
      </c>
      <c r="AI61" s="18">
        <f t="shared" si="151"/>
        <v>1.0478118195554351</v>
      </c>
      <c r="AJ61" s="18">
        <f t="shared" si="151"/>
        <v>0.8725514031642031</v>
      </c>
      <c r="AK61" s="18">
        <f t="shared" si="151"/>
        <v>0.97694985945530799</v>
      </c>
      <c r="AL61" s="18">
        <f t="shared" si="151"/>
        <v>1.058942666612692</v>
      </c>
      <c r="AM61" s="18">
        <f t="shared" si="151"/>
        <v>1.1938835315055694</v>
      </c>
      <c r="AO61" s="68">
        <f t="shared" si="117"/>
        <v>34.751210748138853</v>
      </c>
      <c r="AP61" s="69">
        <f t="shared" si="118"/>
        <v>67.24635545488043</v>
      </c>
      <c r="AQ61" s="69">
        <f t="shared" si="119"/>
        <v>101.99756620301929</v>
      </c>
      <c r="AS61" t="str">
        <f t="shared" si="143"/>
        <v>54 Textiles, printing and other skilled trades</v>
      </c>
      <c r="AT61" s="18">
        <f t="shared" si="152"/>
        <v>1.2385753789485425</v>
      </c>
      <c r="AU61" s="18">
        <f t="shared" si="152"/>
        <v>1.0046985383121922</v>
      </c>
      <c r="AV61" s="18">
        <f t="shared" si="152"/>
        <v>1.0830388229620544</v>
      </c>
      <c r="AW61" s="18">
        <f t="shared" si="152"/>
        <v>1.1359890267848383</v>
      </c>
      <c r="AX61" s="18">
        <f t="shared" si="152"/>
        <v>1.169273473944497</v>
      </c>
      <c r="AZ61" s="68">
        <f t="shared" si="121"/>
        <v>30.790288181391556</v>
      </c>
      <c r="BA61" s="69">
        <f t="shared" si="122"/>
        <v>62.32772033901395</v>
      </c>
      <c r="BB61" s="69">
        <f t="shared" si="123"/>
        <v>93.11800852040551</v>
      </c>
      <c r="BD61" t="str">
        <f t="shared" si="144"/>
        <v>54 Textiles, printing and other skilled trades</v>
      </c>
      <c r="BE61" s="18">
        <f t="shared" si="153"/>
        <v>2.1827842980111045</v>
      </c>
      <c r="BF61" s="18">
        <f t="shared" si="153"/>
        <v>1.9077531185667937</v>
      </c>
      <c r="BG61" s="18">
        <f t="shared" si="153"/>
        <v>1.9202022402856826</v>
      </c>
      <c r="BH61" s="18">
        <f t="shared" si="153"/>
        <v>2.1356052726643266</v>
      </c>
      <c r="BI61" s="18">
        <f t="shared" si="153"/>
        <v>2.1507710314003932</v>
      </c>
      <c r="BK61" s="68">
        <f t="shared" si="125"/>
        <v>20.09340857554001</v>
      </c>
      <c r="BL61" s="69">
        <f t="shared" si="126"/>
        <v>46.501812195673359</v>
      </c>
      <c r="BM61" s="69">
        <f t="shared" si="127"/>
        <v>66.595220771213377</v>
      </c>
      <c r="BO61" t="str">
        <f t="shared" si="145"/>
        <v>54 Textiles, printing and other skilled trades</v>
      </c>
      <c r="BP61" s="18">
        <f t="shared" si="154"/>
        <v>2.4732211688667332</v>
      </c>
      <c r="BQ61" s="18">
        <f t="shared" si="154"/>
        <v>1.9852299678891401</v>
      </c>
      <c r="BR61" s="18">
        <f t="shared" si="154"/>
        <v>2.179438677566365</v>
      </c>
      <c r="BS61" s="18">
        <f t="shared" si="154"/>
        <v>2.1483927208889035</v>
      </c>
      <c r="BT61" s="18">
        <f t="shared" si="154"/>
        <v>2.3367768938331315</v>
      </c>
      <c r="BV61" s="68">
        <f t="shared" si="129"/>
        <v>2.463881349963037</v>
      </c>
      <c r="BW61" s="69">
        <f t="shared" si="130"/>
        <v>41.673534779439422</v>
      </c>
      <c r="BX61" s="69">
        <f t="shared" si="131"/>
        <v>44.13741612940246</v>
      </c>
      <c r="BZ61" t="str">
        <f t="shared" si="146"/>
        <v>54 Textiles, printing and other skilled trades</v>
      </c>
      <c r="CA61" s="18">
        <f t="shared" si="155"/>
        <v>3.0046619356376119</v>
      </c>
      <c r="CB61" s="18">
        <f t="shared" si="155"/>
        <v>2.543643373094965</v>
      </c>
      <c r="CC61" s="18">
        <f t="shared" si="155"/>
        <v>2.7441826149202706</v>
      </c>
      <c r="CD61" s="18">
        <f t="shared" si="155"/>
        <v>2.9695028629882279</v>
      </c>
      <c r="CE61" s="18">
        <f t="shared" si="155"/>
        <v>2.9438266486469167</v>
      </c>
      <c r="CG61" s="68">
        <f t="shared" si="133"/>
        <v>-40.428096538022167</v>
      </c>
      <c r="CH61" s="69">
        <f t="shared" si="134"/>
        <v>31.214395753560499</v>
      </c>
      <c r="CI61" s="69">
        <f t="shared" si="135"/>
        <v>-9.2137007844616683</v>
      </c>
      <c r="CK61" t="str">
        <f t="shared" si="147"/>
        <v>54 Textiles, printing and other skilled trades</v>
      </c>
      <c r="CL61" s="18">
        <f t="shared" si="156"/>
        <v>3.8700957900039001</v>
      </c>
      <c r="CM61" s="18">
        <f t="shared" si="156"/>
        <v>3.3819616085949509</v>
      </c>
      <c r="CN61" s="18">
        <f t="shared" si="156"/>
        <v>3.6901851616654699</v>
      </c>
      <c r="CO61" s="18">
        <f t="shared" si="156"/>
        <v>3.3110321066746886</v>
      </c>
      <c r="CP61" s="18">
        <f t="shared" si="156"/>
        <v>3.7060577897262208</v>
      </c>
      <c r="CR61" s="68">
        <f t="shared" si="137"/>
        <v>-60.745045669931585</v>
      </c>
      <c r="CS61" s="69">
        <f t="shared" si="138"/>
        <v>18.438724665749856</v>
      </c>
      <c r="CT61" s="69">
        <f t="shared" si="139"/>
        <v>-42.306321004181733</v>
      </c>
    </row>
    <row r="62" spans="1:98" x14ac:dyDescent="0.2">
      <c r="A62" t="str">
        <f t="shared" si="103"/>
        <v>61 Caring personal service occupations</v>
      </c>
      <c r="B62" s="18">
        <f t="shared" si="148"/>
        <v>0.38283959697526498</v>
      </c>
      <c r="C62" s="18">
        <f t="shared" si="148"/>
        <v>0.36906239552015208</v>
      </c>
      <c r="D62" s="18">
        <f t="shared" si="148"/>
        <v>0.38104906976189046</v>
      </c>
      <c r="E62" s="18">
        <f t="shared" si="148"/>
        <v>0.40268676872026282</v>
      </c>
      <c r="F62" s="18">
        <f t="shared" si="148"/>
        <v>0.48301966148622394</v>
      </c>
      <c r="H62" s="68">
        <f t="shared" si="105"/>
        <v>143.0213929316991</v>
      </c>
      <c r="I62" s="69">
        <f t="shared" si="106"/>
        <v>87.114339436615822</v>
      </c>
      <c r="J62" s="69">
        <f t="shared" si="107"/>
        <v>230.13573236831496</v>
      </c>
      <c r="L62" t="str">
        <f t="shared" si="140"/>
        <v>61 Caring personal service occupations</v>
      </c>
      <c r="M62" s="18">
        <f t="shared" si="149"/>
        <v>3.0266647874567925</v>
      </c>
      <c r="N62" s="18">
        <f t="shared" si="149"/>
        <v>3.1423534780003495</v>
      </c>
      <c r="O62" s="18">
        <f t="shared" si="149"/>
        <v>3.2420376225414356</v>
      </c>
      <c r="P62" s="18">
        <f t="shared" si="149"/>
        <v>3.6574542498159945</v>
      </c>
      <c r="Q62" s="18">
        <f t="shared" si="149"/>
        <v>4.6726693937207715</v>
      </c>
      <c r="S62" s="68">
        <f t="shared" si="109"/>
        <v>172.92585819779137</v>
      </c>
      <c r="T62" s="69">
        <f t="shared" si="110"/>
        <v>99.958724722899092</v>
      </c>
      <c r="U62" s="69">
        <f t="shared" si="111"/>
        <v>272.88458292069049</v>
      </c>
      <c r="W62" t="str">
        <f t="shared" si="141"/>
        <v>61 Caring personal service occupations</v>
      </c>
      <c r="X62" s="18">
        <f t="shared" si="150"/>
        <v>4.8242515820735816</v>
      </c>
      <c r="Y62" s="18">
        <f t="shared" si="150"/>
        <v>4.8840808583783026</v>
      </c>
      <c r="Z62" s="18">
        <f t="shared" si="150"/>
        <v>5.1248632700661236</v>
      </c>
      <c r="AA62" s="18">
        <f t="shared" si="150"/>
        <v>5.4198672553165412</v>
      </c>
      <c r="AB62" s="18">
        <f t="shared" si="150"/>
        <v>5.9757434237794627</v>
      </c>
      <c r="AD62" s="68">
        <f t="shared" si="113"/>
        <v>46.527857115167294</v>
      </c>
      <c r="AE62" s="69">
        <f t="shared" si="114"/>
        <v>82.824185162560539</v>
      </c>
      <c r="AF62" s="69">
        <f t="shared" si="115"/>
        <v>129.35204227772783</v>
      </c>
      <c r="AH62" t="str">
        <f t="shared" si="142"/>
        <v>61 Caring personal service occupations</v>
      </c>
      <c r="AI62" s="18">
        <f t="shared" si="151"/>
        <v>13.398993749256732</v>
      </c>
      <c r="AJ62" s="18">
        <f t="shared" si="151"/>
        <v>13.184673760186607</v>
      </c>
      <c r="AK62" s="18">
        <f t="shared" si="151"/>
        <v>14.043011070525676</v>
      </c>
      <c r="AL62" s="18">
        <f t="shared" si="151"/>
        <v>13.53820929203304</v>
      </c>
      <c r="AM62" s="18">
        <f t="shared" si="151"/>
        <v>13.442135465723295</v>
      </c>
      <c r="AO62" s="68">
        <f t="shared" si="117"/>
        <v>5.5482455605848395</v>
      </c>
      <c r="AP62" s="69">
        <f t="shared" si="118"/>
        <v>59.557568518381608</v>
      </c>
      <c r="AQ62" s="69">
        <f t="shared" si="119"/>
        <v>65.105814078966446</v>
      </c>
      <c r="AS62" t="str">
        <f t="shared" si="143"/>
        <v>61 Caring personal service occupations</v>
      </c>
      <c r="AT62" s="18">
        <f t="shared" si="152"/>
        <v>7.0845992541780296</v>
      </c>
      <c r="AU62" s="18">
        <f t="shared" si="152"/>
        <v>7.1612108515522648</v>
      </c>
      <c r="AV62" s="18">
        <f t="shared" si="152"/>
        <v>7.6958436177937264</v>
      </c>
      <c r="AW62" s="18">
        <f t="shared" si="152"/>
        <v>7.181925627315179</v>
      </c>
      <c r="AX62" s="18">
        <f t="shared" si="152"/>
        <v>7.1593118184304512</v>
      </c>
      <c r="AZ62" s="68">
        <f t="shared" si="121"/>
        <v>12.698586268836243</v>
      </c>
      <c r="BA62" s="69">
        <f t="shared" si="122"/>
        <v>62.915493707041712</v>
      </c>
      <c r="BB62" s="69">
        <f t="shared" si="123"/>
        <v>75.614079975877956</v>
      </c>
      <c r="BD62" t="str">
        <f t="shared" si="144"/>
        <v>61 Caring personal service occupations</v>
      </c>
      <c r="BE62" s="18">
        <f t="shared" si="153"/>
        <v>12.00476879265603</v>
      </c>
      <c r="BF62" s="18">
        <f t="shared" si="153"/>
        <v>12.528337330455406</v>
      </c>
      <c r="BG62" s="18">
        <f t="shared" si="153"/>
        <v>12.515515199557145</v>
      </c>
      <c r="BH62" s="18">
        <f t="shared" si="153"/>
        <v>12.544370564387822</v>
      </c>
      <c r="BI62" s="18">
        <f t="shared" si="153"/>
        <v>13.181230385092951</v>
      </c>
      <c r="BK62" s="68">
        <f t="shared" si="125"/>
        <v>12.922161852839409</v>
      </c>
      <c r="BL62" s="69">
        <f t="shared" si="126"/>
        <v>60.301392350873954</v>
      </c>
      <c r="BM62" s="69">
        <f t="shared" si="127"/>
        <v>73.223554203713377</v>
      </c>
      <c r="BO62" t="str">
        <f t="shared" si="145"/>
        <v>61 Caring personal service occupations</v>
      </c>
      <c r="BP62" s="18">
        <f t="shared" si="154"/>
        <v>9.7954753053515233</v>
      </c>
      <c r="BQ62" s="18">
        <f t="shared" si="154"/>
        <v>9.5248828530594292</v>
      </c>
      <c r="BR62" s="18">
        <f t="shared" si="154"/>
        <v>9.0989251377845921</v>
      </c>
      <c r="BS62" s="18">
        <f t="shared" si="154"/>
        <v>8.5861540438253723</v>
      </c>
      <c r="BT62" s="18">
        <f t="shared" si="154"/>
        <v>7.842822443627254</v>
      </c>
      <c r="BV62" s="68">
        <f t="shared" si="129"/>
        <v>-17.627831665741699</v>
      </c>
      <c r="BW62" s="69">
        <f t="shared" si="130"/>
        <v>49.50175501405176</v>
      </c>
      <c r="BX62" s="69">
        <f t="shared" si="131"/>
        <v>31.873923348310058</v>
      </c>
      <c r="BZ62" t="str">
        <f t="shared" si="146"/>
        <v>61 Caring personal service occupations</v>
      </c>
      <c r="CA62" s="18">
        <f t="shared" si="155"/>
        <v>4.1079968903527622</v>
      </c>
      <c r="CB62" s="18">
        <f t="shared" si="155"/>
        <v>2.5317313729105382</v>
      </c>
      <c r="CC62" s="18">
        <f t="shared" si="155"/>
        <v>2.2621637413334095</v>
      </c>
      <c r="CD62" s="18">
        <f t="shared" si="155"/>
        <v>1.885485402928756</v>
      </c>
      <c r="CE62" s="18">
        <f t="shared" si="155"/>
        <v>2.1788915788808998</v>
      </c>
      <c r="CG62" s="68">
        <f t="shared" si="133"/>
        <v>-46.512310689292811</v>
      </c>
      <c r="CH62" s="69">
        <f t="shared" si="134"/>
        <v>23.46850561234071</v>
      </c>
      <c r="CI62" s="69">
        <f t="shared" si="135"/>
        <v>-23.043805076952101</v>
      </c>
      <c r="CK62" t="str">
        <f t="shared" si="147"/>
        <v>61 Caring personal service occupations</v>
      </c>
      <c r="CL62" s="18">
        <f t="shared" si="156"/>
        <v>1.6053443532404925</v>
      </c>
      <c r="CM62" s="18">
        <f t="shared" si="156"/>
        <v>1.5106347016726074</v>
      </c>
      <c r="CN62" s="18">
        <f t="shared" si="156"/>
        <v>1.6175653778042431</v>
      </c>
      <c r="CO62" s="18">
        <f t="shared" si="156"/>
        <v>1.9851927814164325</v>
      </c>
      <c r="CP62" s="18">
        <f t="shared" si="156"/>
        <v>2.3762063135796292</v>
      </c>
      <c r="CR62" s="68">
        <f t="shared" si="137"/>
        <v>-42.581380028812589</v>
      </c>
      <c r="CS62" s="69">
        <f t="shared" si="138"/>
        <v>22.003487681732704</v>
      </c>
      <c r="CT62" s="69">
        <f t="shared" si="139"/>
        <v>-20.577892347079885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0.177683213154606</v>
      </c>
      <c r="C63" s="18">
        <f t="shared" si="148"/>
        <v>0.22776434651089913</v>
      </c>
      <c r="D63" s="18">
        <f t="shared" si="148"/>
        <v>0.25550589444702609</v>
      </c>
      <c r="E63" s="18">
        <f t="shared" si="148"/>
        <v>0.2810451036838138</v>
      </c>
      <c r="F63" s="18">
        <f t="shared" si="148"/>
        <v>0.34114189122787231</v>
      </c>
      <c r="H63" s="68">
        <f t="shared" si="105"/>
        <v>155.97333775727154</v>
      </c>
      <c r="I63" s="69">
        <f t="shared" si="106"/>
        <v>96.655373550628582</v>
      </c>
      <c r="J63" s="69">
        <f t="shared" si="107"/>
        <v>252.62871130790018</v>
      </c>
      <c r="L63" t="str">
        <f t="shared" si="140"/>
        <v>62 Leisure, travel and related personal service occupations</v>
      </c>
      <c r="M63" s="18">
        <f t="shared" si="149"/>
        <v>0.58846689544572561</v>
      </c>
      <c r="N63" s="18">
        <f t="shared" si="149"/>
        <v>0.53163071358771741</v>
      </c>
      <c r="O63" s="18">
        <f t="shared" si="149"/>
        <v>0.52854108279382228</v>
      </c>
      <c r="P63" s="18">
        <f t="shared" si="149"/>
        <v>0.48419642045787536</v>
      </c>
      <c r="Q63" s="18">
        <f t="shared" si="149"/>
        <v>0.58007443647590895</v>
      </c>
      <c r="S63" s="68">
        <f t="shared" si="109"/>
        <v>107.82732956478851</v>
      </c>
      <c r="T63" s="69">
        <f t="shared" si="110"/>
        <v>75.910987456114626</v>
      </c>
      <c r="U63" s="69">
        <f t="shared" si="111"/>
        <v>183.73831702090314</v>
      </c>
      <c r="W63" t="str">
        <f t="shared" si="141"/>
        <v>62 Leisure, travel and related personal service occupations</v>
      </c>
      <c r="X63" s="18">
        <f t="shared" si="150"/>
        <v>1.1226154435530542</v>
      </c>
      <c r="Y63" s="18">
        <f t="shared" si="150"/>
        <v>1.2054814610778759</v>
      </c>
      <c r="Z63" s="18">
        <f t="shared" si="150"/>
        <v>1.1341029260995255</v>
      </c>
      <c r="AA63" s="18">
        <f t="shared" si="150"/>
        <v>1.2011800218342035</v>
      </c>
      <c r="AB63" s="18">
        <f t="shared" si="150"/>
        <v>1.4340221353032991</v>
      </c>
      <c r="AD63" s="68">
        <f t="shared" si="113"/>
        <v>58.896350769120012</v>
      </c>
      <c r="AE63" s="69">
        <f t="shared" si="114"/>
        <v>79.253509910668214</v>
      </c>
      <c r="AF63" s="69">
        <f t="shared" si="115"/>
        <v>138.14986067978822</v>
      </c>
      <c r="AH63" t="str">
        <f t="shared" si="142"/>
        <v>62 Leisure, travel and related personal service occupations</v>
      </c>
      <c r="AI63" s="18">
        <f t="shared" si="151"/>
        <v>2.2789327712050786</v>
      </c>
      <c r="AJ63" s="18">
        <f t="shared" si="151"/>
        <v>2.5902258463680607</v>
      </c>
      <c r="AK63" s="18">
        <f t="shared" si="151"/>
        <v>2.5190292917432182</v>
      </c>
      <c r="AL63" s="18">
        <f t="shared" si="151"/>
        <v>2.6532235391112358</v>
      </c>
      <c r="AM63" s="18">
        <f t="shared" si="151"/>
        <v>3.2173074585910193</v>
      </c>
      <c r="AO63" s="68">
        <f t="shared" si="117"/>
        <v>40.832321212051674</v>
      </c>
      <c r="AP63" s="69">
        <f t="shared" si="118"/>
        <v>72.837879617087793</v>
      </c>
      <c r="AQ63" s="69">
        <f t="shared" si="119"/>
        <v>113.67020082913946</v>
      </c>
      <c r="AS63" t="str">
        <f t="shared" si="143"/>
        <v>62 Leisure, travel and related personal service occupations</v>
      </c>
      <c r="AT63" s="18">
        <f t="shared" si="152"/>
        <v>2.537580642940235</v>
      </c>
      <c r="AU63" s="18">
        <f t="shared" si="152"/>
        <v>2.7178331122532877</v>
      </c>
      <c r="AV63" s="18">
        <f t="shared" si="152"/>
        <v>2.8072279938019373</v>
      </c>
      <c r="AW63" s="18">
        <f t="shared" si="152"/>
        <v>2.8173162648192518</v>
      </c>
      <c r="AX63" s="18">
        <f t="shared" si="152"/>
        <v>3.3595073104149051</v>
      </c>
      <c r="AZ63" s="68">
        <f t="shared" si="121"/>
        <v>44.97774101869441</v>
      </c>
      <c r="BA63" s="69">
        <f t="shared" si="122"/>
        <v>74.087375922029494</v>
      </c>
      <c r="BB63" s="69">
        <f t="shared" si="123"/>
        <v>119.0651169407239</v>
      </c>
      <c r="BD63" t="str">
        <f t="shared" si="144"/>
        <v>62 Leisure, travel and related personal service occupations</v>
      </c>
      <c r="BE63" s="18">
        <f t="shared" si="153"/>
        <v>2.7460990122451348</v>
      </c>
      <c r="BF63" s="18">
        <f t="shared" si="153"/>
        <v>2.3905328893228313</v>
      </c>
      <c r="BG63" s="18">
        <f t="shared" si="153"/>
        <v>2.2638091317198334</v>
      </c>
      <c r="BH63" s="18">
        <f t="shared" si="153"/>
        <v>2.0378940948788236</v>
      </c>
      <c r="BI63" s="18">
        <f t="shared" si="153"/>
        <v>1.886133416339568</v>
      </c>
      <c r="BK63" s="68">
        <f t="shared" si="125"/>
        <v>-10.668512196208241</v>
      </c>
      <c r="BL63" s="69">
        <f t="shared" si="126"/>
        <v>41.648034441766143</v>
      </c>
      <c r="BM63" s="69">
        <f t="shared" si="127"/>
        <v>30.979522245557899</v>
      </c>
      <c r="BO63" t="str">
        <f t="shared" si="145"/>
        <v>62 Leisure, travel and related personal service occupations</v>
      </c>
      <c r="BP63" s="18">
        <f t="shared" si="154"/>
        <v>2.9420712103955036</v>
      </c>
      <c r="BQ63" s="18">
        <f t="shared" si="154"/>
        <v>2.6633107875488204</v>
      </c>
      <c r="BR63" s="18">
        <f t="shared" si="154"/>
        <v>2.478591852231022</v>
      </c>
      <c r="BS63" s="18">
        <f t="shared" si="154"/>
        <v>2.1707753943408186</v>
      </c>
      <c r="BT63" s="18">
        <f t="shared" si="154"/>
        <v>2.0020779428068227</v>
      </c>
      <c r="BV63" s="68">
        <f t="shared" si="129"/>
        <v>-22.807666367960554</v>
      </c>
      <c r="BW63" s="69">
        <f t="shared" si="130"/>
        <v>43.747251189737455</v>
      </c>
      <c r="BX63" s="69">
        <f t="shared" si="131"/>
        <v>20.939584821776904</v>
      </c>
      <c r="BZ63" t="str">
        <f t="shared" si="146"/>
        <v>62 Leisure, travel and related personal service occupations</v>
      </c>
      <c r="CA63" s="18">
        <f t="shared" si="155"/>
        <v>2.5568636278749977</v>
      </c>
      <c r="CB63" s="18">
        <f t="shared" si="155"/>
        <v>2.4979941861292758</v>
      </c>
      <c r="CC63" s="18">
        <f t="shared" si="155"/>
        <v>2.3082654365669035</v>
      </c>
      <c r="CD63" s="18">
        <f t="shared" si="155"/>
        <v>2.1921334789195144</v>
      </c>
      <c r="CE63" s="18">
        <f t="shared" si="155"/>
        <v>2.1807316539177664</v>
      </c>
      <c r="CG63" s="68">
        <f t="shared" si="133"/>
        <v>-47.536322190201822</v>
      </c>
      <c r="CH63" s="69">
        <f t="shared" si="134"/>
        <v>32.089868287490994</v>
      </c>
      <c r="CI63" s="69">
        <f t="shared" si="135"/>
        <v>-15.446453902710836</v>
      </c>
      <c r="CK63" t="str">
        <f t="shared" si="147"/>
        <v>62 Leisure, travel and related personal service occupations</v>
      </c>
      <c r="CL63" s="18">
        <f t="shared" si="156"/>
        <v>2.533101212395259</v>
      </c>
      <c r="CM63" s="18">
        <f t="shared" si="156"/>
        <v>2.3361762033719984</v>
      </c>
      <c r="CN63" s="18">
        <f t="shared" si="156"/>
        <v>2.4250490847877963</v>
      </c>
      <c r="CO63" s="18">
        <f t="shared" si="156"/>
        <v>2.0118324556523239</v>
      </c>
      <c r="CP63" s="18">
        <f t="shared" si="156"/>
        <v>1.9108209557763254</v>
      </c>
      <c r="CR63" s="68">
        <f t="shared" si="137"/>
        <v>-69.2014755859838</v>
      </c>
      <c r="CS63" s="69">
        <f t="shared" si="138"/>
        <v>16.073365384368326</v>
      </c>
      <c r="CT63" s="69">
        <f t="shared" si="139"/>
        <v>-53.128110201615478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2.0748705660056682E-2</v>
      </c>
      <c r="C64" s="18">
        <f t="shared" si="148"/>
        <v>2.3220587739641595E-2</v>
      </c>
      <c r="D64" s="18">
        <f t="shared" si="148"/>
        <v>1.8961170517479E-2</v>
      </c>
      <c r="E64" s="18">
        <f t="shared" si="148"/>
        <v>2.1652978295559674E-2</v>
      </c>
      <c r="F64" s="18">
        <f t="shared" si="148"/>
        <v>2.3658055321011631E-2</v>
      </c>
      <c r="H64" s="68">
        <f t="shared" si="105"/>
        <v>139.20733986396391</v>
      </c>
      <c r="I64" s="69">
        <f t="shared" si="106"/>
        <v>91.908610706071357</v>
      </c>
      <c r="J64" s="69">
        <f t="shared" si="107"/>
        <v>231.11595057003527</v>
      </c>
      <c r="L64" t="str">
        <f t="shared" si="140"/>
        <v>63 Community and civil enforcement occupations</v>
      </c>
      <c r="M64" s="18">
        <f t="shared" si="149"/>
        <v>4.4407635331301272E-2</v>
      </c>
      <c r="N64" s="18">
        <f t="shared" si="149"/>
        <v>3.5913516515404205E-2</v>
      </c>
      <c r="O64" s="18">
        <f t="shared" si="149"/>
        <v>3.6813870741022006E-2</v>
      </c>
      <c r="P64" s="18">
        <f t="shared" si="149"/>
        <v>3.068775906110811E-2</v>
      </c>
      <c r="Q64" s="18">
        <f t="shared" si="149"/>
        <v>3.4353793529059796E-2</v>
      </c>
      <c r="S64" s="68">
        <f t="shared" si="109"/>
        <v>76.709907115391317</v>
      </c>
      <c r="T64" s="69">
        <f t="shared" si="110"/>
        <v>66.978461373891932</v>
      </c>
      <c r="U64" s="69">
        <f t="shared" si="111"/>
        <v>143.68836848928325</v>
      </c>
      <c r="W64" t="str">
        <f t="shared" si="141"/>
        <v>63 Community and civil enforcement occupations</v>
      </c>
      <c r="X64" s="18">
        <f t="shared" si="150"/>
        <v>8.7150866840484786E-2</v>
      </c>
      <c r="Y64" s="18">
        <f t="shared" si="150"/>
        <v>7.9944816730094695E-2</v>
      </c>
      <c r="Z64" s="18">
        <f t="shared" si="150"/>
        <v>8.2733842472778055E-2</v>
      </c>
      <c r="AA64" s="18">
        <f t="shared" si="150"/>
        <v>7.9863014091363232E-2</v>
      </c>
      <c r="AB64" s="18">
        <f t="shared" si="150"/>
        <v>8.762601772549708E-2</v>
      </c>
      <c r="AD64" s="68">
        <f t="shared" si="113"/>
        <v>33.094595039075507</v>
      </c>
      <c r="AE64" s="69">
        <f t="shared" si="114"/>
        <v>75.541800622335771</v>
      </c>
      <c r="AF64" s="69">
        <f t="shared" si="115"/>
        <v>108.63639566141129</v>
      </c>
      <c r="AH64" t="str">
        <f t="shared" si="142"/>
        <v>63 Community and civil enforcement occupations</v>
      </c>
      <c r="AI64" s="18">
        <f t="shared" si="151"/>
        <v>7.8146949185942852E-2</v>
      </c>
      <c r="AJ64" s="18">
        <f t="shared" si="151"/>
        <v>7.1371467722095031E-2</v>
      </c>
      <c r="AK64" s="18">
        <f t="shared" si="151"/>
        <v>8.4084198404094007E-2</v>
      </c>
      <c r="AL64" s="18">
        <f t="shared" si="151"/>
        <v>7.0730467283293103E-2</v>
      </c>
      <c r="AM64" s="18">
        <f t="shared" si="151"/>
        <v>8.2437147459807222E-2</v>
      </c>
      <c r="AO64" s="68">
        <f t="shared" si="117"/>
        <v>8.1064376441805379</v>
      </c>
      <c r="AP64" s="69">
        <f t="shared" si="118"/>
        <v>54.839146433588013</v>
      </c>
      <c r="AQ64" s="69">
        <f t="shared" si="119"/>
        <v>62.945584077768558</v>
      </c>
      <c r="AS64" t="str">
        <f t="shared" si="143"/>
        <v>63 Community and civil enforcement occupations</v>
      </c>
      <c r="AT64" s="18">
        <f t="shared" si="152"/>
        <v>8.2203357650310782E-2</v>
      </c>
      <c r="AU64" s="18">
        <f t="shared" si="152"/>
        <v>6.8563052285192841E-2</v>
      </c>
      <c r="AV64" s="18">
        <f t="shared" si="152"/>
        <v>8.0555698889761829E-2</v>
      </c>
      <c r="AW64" s="18">
        <f t="shared" si="152"/>
        <v>6.003537081225041E-2</v>
      </c>
      <c r="AX64" s="18">
        <f t="shared" si="152"/>
        <v>5.6797190262373176E-2</v>
      </c>
      <c r="AZ64" s="68">
        <f t="shared" si="121"/>
        <v>-14.585027380783247</v>
      </c>
      <c r="BA64" s="69">
        <f t="shared" si="122"/>
        <v>54.279873200198395</v>
      </c>
      <c r="BB64" s="69">
        <f t="shared" si="123"/>
        <v>39.69484581941515</v>
      </c>
      <c r="BD64" t="str">
        <f t="shared" si="144"/>
        <v>63 Community and civil enforcement occupations</v>
      </c>
      <c r="BE64" s="18">
        <f t="shared" si="153"/>
        <v>7.782371429743129E-2</v>
      </c>
      <c r="BF64" s="18">
        <f t="shared" si="153"/>
        <v>5.1728778377360986E-2</v>
      </c>
      <c r="BG64" s="18">
        <f t="shared" si="153"/>
        <v>7.4385323147074925E-2</v>
      </c>
      <c r="BH64" s="18">
        <f t="shared" si="153"/>
        <v>4.7756951431304706E-2</v>
      </c>
      <c r="BI64" s="18">
        <f t="shared" si="153"/>
        <v>5.6055346653578253E-2</v>
      </c>
      <c r="BK64" s="68">
        <f t="shared" si="125"/>
        <v>-19.201787355113378</v>
      </c>
      <c r="BL64" s="69">
        <f t="shared" si="126"/>
        <v>27.925667919100782</v>
      </c>
      <c r="BM64" s="69">
        <f t="shared" si="127"/>
        <v>8.723880563987402</v>
      </c>
      <c r="BO64" t="str">
        <f t="shared" si="145"/>
        <v>63 Community and civil enforcement occupations</v>
      </c>
      <c r="BP64" s="18">
        <f t="shared" si="154"/>
        <v>0.10765233365574557</v>
      </c>
      <c r="BQ64" s="18">
        <f t="shared" si="154"/>
        <v>9.1317209033289062E-2</v>
      </c>
      <c r="BR64" s="18">
        <f t="shared" si="154"/>
        <v>0.12166517655353372</v>
      </c>
      <c r="BS64" s="18">
        <f t="shared" si="154"/>
        <v>8.7875493856640757E-2</v>
      </c>
      <c r="BT64" s="18">
        <f t="shared" si="154"/>
        <v>0.10576337151764617</v>
      </c>
      <c r="BV64" s="68">
        <f t="shared" si="129"/>
        <v>-16.925601911478001</v>
      </c>
      <c r="BW64" s="69">
        <f t="shared" si="130"/>
        <v>37.019435317029483</v>
      </c>
      <c r="BX64" s="69">
        <f t="shared" si="131"/>
        <v>20.093833405551489</v>
      </c>
      <c r="BZ64" t="str">
        <f t="shared" si="146"/>
        <v>63 Community and civil enforcement occupations</v>
      </c>
      <c r="CA64" s="18">
        <f t="shared" si="155"/>
        <v>0.13582143071699471</v>
      </c>
      <c r="CB64" s="18">
        <f t="shared" si="155"/>
        <v>0.12366385437743783</v>
      </c>
      <c r="CC64" s="18">
        <f t="shared" si="155"/>
        <v>0.16404688229251058</v>
      </c>
      <c r="CD64" s="18">
        <f t="shared" si="155"/>
        <v>0.12992867240265282</v>
      </c>
      <c r="CE64" s="18">
        <f t="shared" si="155"/>
        <v>0.17003447297336141</v>
      </c>
      <c r="CG64" s="68">
        <f t="shared" si="133"/>
        <v>-42.441263506881789</v>
      </c>
      <c r="CH64" s="69">
        <f t="shared" si="134"/>
        <v>27.85472764254849</v>
      </c>
      <c r="CI64" s="69">
        <f t="shared" si="135"/>
        <v>-14.5865358643333</v>
      </c>
      <c r="CK64" t="str">
        <f t="shared" si="147"/>
        <v>63 Community and civil enforcement occupations</v>
      </c>
      <c r="CL64" s="18">
        <f t="shared" si="156"/>
        <v>0.12670017447895929</v>
      </c>
      <c r="CM64" s="18">
        <f t="shared" si="156"/>
        <v>9.1388017771315028E-2</v>
      </c>
      <c r="CN64" s="18">
        <f t="shared" si="156"/>
        <v>0.13537072440976083</v>
      </c>
      <c r="CO64" s="18">
        <f t="shared" si="156"/>
        <v>6.5201463849678773E-2</v>
      </c>
      <c r="CP64" s="18">
        <f t="shared" si="156"/>
        <v>5.7497618028260672E-2</v>
      </c>
      <c r="CR64" s="68">
        <f t="shared" si="137"/>
        <v>-83.398185844378915</v>
      </c>
      <c r="CS64" s="69">
        <f t="shared" si="138"/>
        <v>8.8105121415077008</v>
      </c>
      <c r="CT64" s="69">
        <f t="shared" si="139"/>
        <v>-74.5876737028712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1.0437586850743303</v>
      </c>
      <c r="C65" s="18">
        <f t="shared" si="157"/>
        <v>0.8954896097089774</v>
      </c>
      <c r="D65" s="18">
        <f t="shared" si="157"/>
        <v>0.81542154216776486</v>
      </c>
      <c r="E65" s="18">
        <f t="shared" si="157"/>
        <v>0.79726577048168168</v>
      </c>
      <c r="F65" s="18">
        <f t="shared" si="157"/>
        <v>0.81715098935977049</v>
      </c>
      <c r="H65" s="68">
        <f t="shared" si="105"/>
        <v>92.123607385610313</v>
      </c>
      <c r="I65" s="69">
        <f t="shared" si="106"/>
        <v>63.868380050248675</v>
      </c>
      <c r="J65" s="69">
        <f t="shared" si="107"/>
        <v>155.99198743585902</v>
      </c>
      <c r="L65" t="str">
        <f t="shared" si="140"/>
        <v>71 Sales occupations</v>
      </c>
      <c r="M65" s="18">
        <f t="shared" ref="M65:Q70" si="158">M28/M$35*100</f>
        <v>2.3612240494059367</v>
      </c>
      <c r="N65" s="18">
        <f t="shared" si="158"/>
        <v>2.0766578829583402</v>
      </c>
      <c r="O65" s="18">
        <f t="shared" si="158"/>
        <v>2.0666086724780266</v>
      </c>
      <c r="P65" s="18">
        <f t="shared" si="158"/>
        <v>2.252638858128563</v>
      </c>
      <c r="Q65" s="18">
        <f t="shared" si="158"/>
        <v>2.6820642747129737</v>
      </c>
      <c r="S65" s="68">
        <f t="shared" si="109"/>
        <v>145.75853775748715</v>
      </c>
      <c r="T65" s="69">
        <f t="shared" si="110"/>
        <v>75.869458381488286</v>
      </c>
      <c r="U65" s="69">
        <f t="shared" si="111"/>
        <v>221.62799613897545</v>
      </c>
      <c r="W65" t="str">
        <f t="shared" si="141"/>
        <v>71 Sales occupations</v>
      </c>
      <c r="X65" s="18">
        <f t="shared" ref="X65:AB70" si="159">X28/X$35*100</f>
        <v>4.3465170077409727</v>
      </c>
      <c r="Y65" s="18">
        <f t="shared" si="159"/>
        <v>3.9589866791567423</v>
      </c>
      <c r="Z65" s="18">
        <f t="shared" si="159"/>
        <v>4.0754180977123582</v>
      </c>
      <c r="AA65" s="18">
        <f t="shared" si="159"/>
        <v>4.2266142913831999</v>
      </c>
      <c r="AB65" s="18">
        <f t="shared" si="159"/>
        <v>4.7888501827180923</v>
      </c>
      <c r="AD65" s="68">
        <f t="shared" si="113"/>
        <v>47.662297023671442</v>
      </c>
      <c r="AE65" s="69">
        <f t="shared" si="114"/>
        <v>65.366514242512778</v>
      </c>
      <c r="AF65" s="69">
        <f t="shared" si="115"/>
        <v>113.02881126618422</v>
      </c>
      <c r="AH65" t="str">
        <f t="shared" si="142"/>
        <v>71 Sales occupations</v>
      </c>
      <c r="AI65" s="18">
        <f t="shared" ref="AI65:AM70" si="160">AI28/AI$35*100</f>
        <v>4.4786502930529686</v>
      </c>
      <c r="AJ65" s="18">
        <f t="shared" si="160"/>
        <v>4.3358272195221899</v>
      </c>
      <c r="AK65" s="18">
        <f t="shared" si="160"/>
        <v>4.5789514867554315</v>
      </c>
      <c r="AL65" s="18">
        <f t="shared" si="160"/>
        <v>4.8070067850800884</v>
      </c>
      <c r="AM65" s="18">
        <f t="shared" si="160"/>
        <v>5.480639397025346</v>
      </c>
      <c r="AO65" s="68">
        <f t="shared" si="117"/>
        <v>31.980015559635859</v>
      </c>
      <c r="AP65" s="69">
        <f t="shared" si="118"/>
        <v>60.698797876324114</v>
      </c>
      <c r="AQ65" s="69">
        <f t="shared" si="119"/>
        <v>92.678813435959981</v>
      </c>
      <c r="AS65" t="str">
        <f t="shared" si="143"/>
        <v>71 Sales occupations</v>
      </c>
      <c r="AT65" s="18">
        <f t="shared" ref="AT65:AX70" si="161">AT28/AT$35*100</f>
        <v>4.128454951152329</v>
      </c>
      <c r="AU65" s="18">
        <f t="shared" si="161"/>
        <v>3.6909601602464335</v>
      </c>
      <c r="AV65" s="18">
        <f t="shared" si="161"/>
        <v>3.8104310294646728</v>
      </c>
      <c r="AW65" s="18">
        <f t="shared" si="161"/>
        <v>3.6247041990551154</v>
      </c>
      <c r="AX65" s="18">
        <f t="shared" si="161"/>
        <v>3.9128509647961414</v>
      </c>
      <c r="AZ65" s="68">
        <f t="shared" si="121"/>
        <v>24.400643093797271</v>
      </c>
      <c r="BA65" s="69">
        <f t="shared" si="122"/>
        <v>51.097937203944511</v>
      </c>
      <c r="BB65" s="69">
        <f t="shared" si="123"/>
        <v>75.498580297741782</v>
      </c>
      <c r="BD65" t="str">
        <f t="shared" si="144"/>
        <v>71 Sales occupations</v>
      </c>
      <c r="BE65" s="18">
        <f t="shared" ref="BE65:BI70" si="162">BE28/BE$35*100</f>
        <v>7.6796791818865557</v>
      </c>
      <c r="BF65" s="18">
        <f t="shared" si="162"/>
        <v>6.8391872189970035</v>
      </c>
      <c r="BG65" s="18">
        <f t="shared" si="162"/>
        <v>7.1832492577339035</v>
      </c>
      <c r="BH65" s="18">
        <f t="shared" si="162"/>
        <v>7.0692396203357628</v>
      </c>
      <c r="BI65" s="18">
        <f t="shared" si="162"/>
        <v>7.0068129420733953</v>
      </c>
      <c r="BK65" s="68">
        <f t="shared" si="125"/>
        <v>4.585518047772366</v>
      </c>
      <c r="BL65" s="69">
        <f t="shared" si="126"/>
        <v>45.32415307206297</v>
      </c>
      <c r="BM65" s="69">
        <f t="shared" si="127"/>
        <v>49.909671119835338</v>
      </c>
      <c r="BO65" t="str">
        <f t="shared" si="145"/>
        <v>71 Sales occupations</v>
      </c>
      <c r="BP65" s="18">
        <f t="shared" ref="BP65:BT70" si="163">BP28/BP$35*100</f>
        <v>8.1462013778480795</v>
      </c>
      <c r="BQ65" s="18">
        <f t="shared" si="163"/>
        <v>7.0808750971316723</v>
      </c>
      <c r="BR65" s="18">
        <f t="shared" si="163"/>
        <v>7.2088966381241697</v>
      </c>
      <c r="BS65" s="18">
        <f t="shared" si="163"/>
        <v>6.9673502018054903</v>
      </c>
      <c r="BT65" s="18">
        <f t="shared" si="163"/>
        <v>6.6653565687964047</v>
      </c>
      <c r="BV65" s="68">
        <f t="shared" si="129"/>
        <v>-11.640592317346931</v>
      </c>
      <c r="BW65" s="69">
        <f t="shared" si="130"/>
        <v>46.971776509032139</v>
      </c>
      <c r="BX65" s="69">
        <f t="shared" si="131"/>
        <v>35.331184191685203</v>
      </c>
      <c r="BZ65" t="str">
        <f t="shared" si="146"/>
        <v>71 Sales occupations</v>
      </c>
      <c r="CA65" s="18">
        <f t="shared" ref="CA65:CE70" si="164">CA28/CA$35*100</f>
        <v>7.8768851462337945</v>
      </c>
      <c r="CB65" s="18">
        <f t="shared" si="164"/>
        <v>7.3843670145062417</v>
      </c>
      <c r="CC65" s="18">
        <f t="shared" si="164"/>
        <v>7.413227102757987</v>
      </c>
      <c r="CD65" s="18">
        <f t="shared" si="164"/>
        <v>6.8470426016407622</v>
      </c>
      <c r="CE65" s="18">
        <f t="shared" si="164"/>
        <v>4.6564315158072658</v>
      </c>
      <c r="CG65" s="68">
        <f t="shared" si="133"/>
        <v>-65.119060940003493</v>
      </c>
      <c r="CH65" s="69">
        <f t="shared" si="134"/>
        <v>24.86396634586816</v>
      </c>
      <c r="CI65" s="69">
        <f t="shared" si="135"/>
        <v>-40.255094594135329</v>
      </c>
      <c r="CK65" t="str">
        <f t="shared" si="147"/>
        <v>71 Sales occupations</v>
      </c>
      <c r="CL65" s="18">
        <f t="shared" ref="CL65:CP70" si="165">CL28/CL$35*100</f>
        <v>9.2593628130135954</v>
      </c>
      <c r="CM65" s="18">
        <f t="shared" si="165"/>
        <v>8.0894460890497406</v>
      </c>
      <c r="CN65" s="18">
        <f t="shared" si="165"/>
        <v>8.4678330171811531</v>
      </c>
      <c r="CO65" s="18">
        <f t="shared" si="165"/>
        <v>7.3735572095713682</v>
      </c>
      <c r="CP65" s="18">
        <f t="shared" si="165"/>
        <v>6.0927035244680781</v>
      </c>
      <c r="CR65" s="68">
        <f t="shared" si="137"/>
        <v>-71.876575141223512</v>
      </c>
      <c r="CS65" s="69">
        <f t="shared" si="138"/>
        <v>13.807483016897573</v>
      </c>
      <c r="CT65" s="69">
        <f t="shared" si="139"/>
        <v>-58.069092124325941</v>
      </c>
    </row>
    <row r="66" spans="1:98" x14ac:dyDescent="0.2">
      <c r="A66" t="str">
        <f t="shared" si="103"/>
        <v>72 Customer service occupations</v>
      </c>
      <c r="B66" s="18">
        <f t="shared" si="157"/>
        <v>0.51158950876912124</v>
      </c>
      <c r="C66" s="18">
        <f t="shared" si="157"/>
        <v>0.44548566407077705</v>
      </c>
      <c r="D66" s="18">
        <f t="shared" si="157"/>
        <v>0.47719788694456655</v>
      </c>
      <c r="E66" s="18">
        <f t="shared" si="157"/>
        <v>0.61380196045697155</v>
      </c>
      <c r="F66" s="18">
        <f t="shared" si="157"/>
        <v>0.75216513434270393</v>
      </c>
      <c r="H66" s="68">
        <f t="shared" si="105"/>
        <v>202.18666016083841</v>
      </c>
      <c r="I66" s="69">
        <f t="shared" si="106"/>
        <v>85.095315420015581</v>
      </c>
      <c r="J66" s="69">
        <f t="shared" si="107"/>
        <v>287.28197558085401</v>
      </c>
      <c r="L66" t="str">
        <f t="shared" si="140"/>
        <v>72 Customer service occupations</v>
      </c>
      <c r="M66" s="18">
        <f t="shared" si="158"/>
        <v>0.70579622800873898</v>
      </c>
      <c r="N66" s="18">
        <f t="shared" si="158"/>
        <v>0.68842009858218411</v>
      </c>
      <c r="O66" s="18">
        <f t="shared" si="158"/>
        <v>0.72979286596630866</v>
      </c>
      <c r="P66" s="18">
        <f t="shared" si="158"/>
        <v>0.8378449987189398</v>
      </c>
      <c r="Q66" s="18">
        <f t="shared" si="158"/>
        <v>0.98412857546782728</v>
      </c>
      <c r="S66" s="68">
        <f t="shared" si="109"/>
        <v>155.35825929597172</v>
      </c>
      <c r="T66" s="69">
        <f t="shared" si="110"/>
        <v>80.193483649771139</v>
      </c>
      <c r="U66" s="69">
        <f t="shared" si="111"/>
        <v>235.55174294574286</v>
      </c>
      <c r="W66" t="str">
        <f t="shared" si="141"/>
        <v>72 Customer service occupations</v>
      </c>
      <c r="X66" s="18">
        <f t="shared" si="159"/>
        <v>1.503177536484404</v>
      </c>
      <c r="Y66" s="18">
        <f t="shared" si="159"/>
        <v>1.4792786852433384</v>
      </c>
      <c r="Z66" s="18">
        <f t="shared" si="159"/>
        <v>1.5854645032029027</v>
      </c>
      <c r="AA66" s="18">
        <f t="shared" si="159"/>
        <v>1.7722254357698832</v>
      </c>
      <c r="AB66" s="18">
        <f t="shared" si="159"/>
        <v>2.0438481088333198</v>
      </c>
      <c r="AD66" s="68">
        <f t="shared" si="113"/>
        <v>61.995381733429646</v>
      </c>
      <c r="AE66" s="69">
        <f t="shared" si="114"/>
        <v>68.464524379801688</v>
      </c>
      <c r="AF66" s="69">
        <f t="shared" si="115"/>
        <v>130.45990611323131</v>
      </c>
      <c r="AH66" t="str">
        <f t="shared" si="142"/>
        <v>72 Customer service occupations</v>
      </c>
      <c r="AI66" s="18">
        <f t="shared" si="160"/>
        <v>1.3376535835724228</v>
      </c>
      <c r="AJ66" s="18">
        <f t="shared" si="160"/>
        <v>1.4979356987889108</v>
      </c>
      <c r="AK66" s="18">
        <f t="shared" si="160"/>
        <v>1.6908609924901834</v>
      </c>
      <c r="AL66" s="18">
        <f t="shared" si="160"/>
        <v>2.0618593010534285</v>
      </c>
      <c r="AM66" s="18">
        <f t="shared" si="160"/>
        <v>2.5558557679630156</v>
      </c>
      <c r="AO66" s="68">
        <f t="shared" si="117"/>
        <v>66.675369301415174</v>
      </c>
      <c r="AP66" s="69">
        <f t="shared" si="118"/>
        <v>70.309065017336948</v>
      </c>
      <c r="AQ66" s="69">
        <f t="shared" si="119"/>
        <v>136.98443431875214</v>
      </c>
      <c r="AS66" t="str">
        <f t="shared" si="143"/>
        <v>72 Customer service occupations</v>
      </c>
      <c r="AT66" s="18">
        <f t="shared" si="161"/>
        <v>2.7519160082515333</v>
      </c>
      <c r="AU66" s="18">
        <f t="shared" si="161"/>
        <v>2.6042500321600932</v>
      </c>
      <c r="AV66" s="18">
        <f t="shared" si="161"/>
        <v>2.5981633064593437</v>
      </c>
      <c r="AW66" s="18">
        <f t="shared" si="161"/>
        <v>3.0647702490199538</v>
      </c>
      <c r="AX66" s="18">
        <f t="shared" si="161"/>
        <v>3.1755171932680071</v>
      </c>
      <c r="AZ66" s="68">
        <f t="shared" si="121"/>
        <v>48.064671538786989</v>
      </c>
      <c r="BA66" s="69">
        <f t="shared" si="122"/>
        <v>58.883334345837937</v>
      </c>
      <c r="BB66" s="69">
        <f t="shared" si="123"/>
        <v>106.94800588462492</v>
      </c>
      <c r="BD66" t="str">
        <f t="shared" si="144"/>
        <v>72 Customer service occupations</v>
      </c>
      <c r="BE66" s="18">
        <f t="shared" si="162"/>
        <v>2.0910412193704375</v>
      </c>
      <c r="BF66" s="18">
        <f t="shared" si="162"/>
        <v>2.0628985913530609</v>
      </c>
      <c r="BG66" s="18">
        <f t="shared" si="162"/>
        <v>2.1624388622149753</v>
      </c>
      <c r="BH66" s="18">
        <f t="shared" si="162"/>
        <v>2.4124964561467728</v>
      </c>
      <c r="BI66" s="18">
        <f t="shared" si="162"/>
        <v>2.6826264219864044</v>
      </c>
      <c r="BK66" s="68">
        <f t="shared" si="125"/>
        <v>33.011234803624781</v>
      </c>
      <c r="BL66" s="69">
        <f t="shared" si="126"/>
        <v>49.625054505613299</v>
      </c>
      <c r="BM66" s="69">
        <f t="shared" si="127"/>
        <v>82.63628930923808</v>
      </c>
      <c r="BO66" t="str">
        <f t="shared" si="145"/>
        <v>72 Customer service occupations</v>
      </c>
      <c r="BP66" s="18">
        <f t="shared" si="163"/>
        <v>2.0803586642728189</v>
      </c>
      <c r="BQ66" s="18">
        <f t="shared" si="163"/>
        <v>2.1284589438499513</v>
      </c>
      <c r="BR66" s="18">
        <f t="shared" si="163"/>
        <v>2.1610345577560319</v>
      </c>
      <c r="BS66" s="18">
        <f t="shared" si="163"/>
        <v>2.308932300188355</v>
      </c>
      <c r="BT66" s="18">
        <f t="shared" si="163"/>
        <v>2.4856629552112026</v>
      </c>
      <c r="BV66" s="68">
        <f t="shared" si="129"/>
        <v>9.9205101318658055</v>
      </c>
      <c r="BW66" s="69">
        <f t="shared" si="130"/>
        <v>53.554570635152729</v>
      </c>
      <c r="BX66" s="69">
        <f t="shared" si="131"/>
        <v>63.475080767018532</v>
      </c>
      <c r="BZ66" t="str">
        <f t="shared" si="146"/>
        <v>72 Customer service occupations</v>
      </c>
      <c r="CA66" s="18">
        <f t="shared" si="164"/>
        <v>1.7179214210839233</v>
      </c>
      <c r="CB66" s="18">
        <f t="shared" si="164"/>
        <v>1.7066816592456659</v>
      </c>
      <c r="CC66" s="18">
        <f t="shared" si="164"/>
        <v>1.8290273162287454</v>
      </c>
      <c r="CD66" s="18">
        <f t="shared" si="164"/>
        <v>1.9694278230824906</v>
      </c>
      <c r="CE66" s="18">
        <f t="shared" si="164"/>
        <v>2.5808124693183285</v>
      </c>
      <c r="CG66" s="68">
        <f t="shared" si="133"/>
        <v>-21.642871913186557</v>
      </c>
      <c r="CH66" s="69">
        <f t="shared" si="134"/>
        <v>30.297257914986659</v>
      </c>
      <c r="CI66" s="69">
        <f t="shared" si="135"/>
        <v>8.6543860018001002</v>
      </c>
      <c r="CK66" t="str">
        <f t="shared" si="147"/>
        <v>72 Customer service occupations</v>
      </c>
      <c r="CL66" s="18">
        <f t="shared" si="165"/>
        <v>1.2516406531131616</v>
      </c>
      <c r="CM66" s="18">
        <f t="shared" si="165"/>
        <v>1.5283187025964529</v>
      </c>
      <c r="CN66" s="18">
        <f t="shared" si="165"/>
        <v>1.8633883116039731</v>
      </c>
      <c r="CO66" s="18">
        <f t="shared" si="165"/>
        <v>2.5354014123055126</v>
      </c>
      <c r="CP66" s="18">
        <f t="shared" si="165"/>
        <v>3.7440212068688576</v>
      </c>
      <c r="CR66" s="68">
        <f t="shared" si="137"/>
        <v>-21.46461437846143</v>
      </c>
      <c r="CS66" s="69">
        <f t="shared" si="138"/>
        <v>28.787218958081436</v>
      </c>
      <c r="CT66" s="69">
        <f t="shared" si="139"/>
        <v>7.322604579620001</v>
      </c>
    </row>
    <row r="67" spans="1:98" x14ac:dyDescent="0.2">
      <c r="A67" t="str">
        <f t="shared" si="103"/>
        <v>81 Process, plant and machine operatives</v>
      </c>
      <c r="B67" s="18">
        <f t="shared" si="157"/>
        <v>0.49276158699071271</v>
      </c>
      <c r="C67" s="18">
        <f t="shared" si="157"/>
        <v>0.48175447426398577</v>
      </c>
      <c r="D67" s="18">
        <f t="shared" si="157"/>
        <v>0.43332138989466074</v>
      </c>
      <c r="E67" s="18">
        <f t="shared" si="157"/>
        <v>0.51933992758554148</v>
      </c>
      <c r="F67" s="18">
        <f t="shared" si="157"/>
        <v>0.77498424666020349</v>
      </c>
      <c r="H67" s="68">
        <f t="shared" si="105"/>
        <v>242.88094400397577</v>
      </c>
      <c r="I67" s="69">
        <f t="shared" si="106"/>
        <v>113.38792106396329</v>
      </c>
      <c r="J67" s="69">
        <f t="shared" si="107"/>
        <v>356.26886506793909</v>
      </c>
      <c r="L67" t="str">
        <f t="shared" si="140"/>
        <v>81 Process, plant and machine operatives</v>
      </c>
      <c r="M67" s="18">
        <f t="shared" si="158"/>
        <v>0.55653794517997823</v>
      </c>
      <c r="N67" s="18">
        <f t="shared" si="158"/>
        <v>0.54923994409584354</v>
      </c>
      <c r="O67" s="18">
        <f t="shared" si="158"/>
        <v>0.46618817297647663</v>
      </c>
      <c r="P67" s="18">
        <f t="shared" si="158"/>
        <v>0.61869387006912557</v>
      </c>
      <c r="Q67" s="18">
        <f t="shared" si="158"/>
        <v>0.7801493051674504</v>
      </c>
      <c r="S67" s="68">
        <f t="shared" si="109"/>
        <v>216.89410122066323</v>
      </c>
      <c r="T67" s="69">
        <f t="shared" si="110"/>
        <v>98.133425919891266</v>
      </c>
      <c r="U67" s="69">
        <f t="shared" si="111"/>
        <v>315.02752714055447</v>
      </c>
      <c r="W67" t="str">
        <f t="shared" si="141"/>
        <v>81 Process, plant and machine operatives</v>
      </c>
      <c r="X67" s="18">
        <f t="shared" si="159"/>
        <v>0.74291435144024143</v>
      </c>
      <c r="Y67" s="18">
        <f t="shared" si="159"/>
        <v>0.73647170276678275</v>
      </c>
      <c r="Z67" s="18">
        <f t="shared" si="159"/>
        <v>0.63926029247679994</v>
      </c>
      <c r="AA67" s="18">
        <f t="shared" si="159"/>
        <v>0.90033503460127084</v>
      </c>
      <c r="AB67" s="18">
        <f t="shared" si="159"/>
        <v>1.2936857219793076</v>
      </c>
      <c r="AD67" s="68">
        <f t="shared" si="113"/>
        <v>154.30892086802282</v>
      </c>
      <c r="AE67" s="69">
        <f t="shared" si="114"/>
        <v>98.636068446280902</v>
      </c>
      <c r="AF67" s="69">
        <f t="shared" si="115"/>
        <v>252.94498931430374</v>
      </c>
      <c r="AH67" t="str">
        <f t="shared" si="142"/>
        <v>81 Process, plant and machine operatives</v>
      </c>
      <c r="AI67" s="18">
        <f t="shared" si="160"/>
        <v>1.0632843072196003</v>
      </c>
      <c r="AJ67" s="18">
        <f t="shared" si="160"/>
        <v>1.131575494414875</v>
      </c>
      <c r="AK67" s="18">
        <f t="shared" si="160"/>
        <v>0.98209261962790773</v>
      </c>
      <c r="AL67" s="18">
        <f t="shared" si="160"/>
        <v>1.304912003735307</v>
      </c>
      <c r="AM67" s="18">
        <f t="shared" si="160"/>
        <v>1.5556240511696355</v>
      </c>
      <c r="AO67" s="68">
        <f t="shared" si="117"/>
        <v>74.660697812538174</v>
      </c>
      <c r="AP67" s="69">
        <f t="shared" si="118"/>
        <v>66.536621381942979</v>
      </c>
      <c r="AQ67" s="69">
        <f t="shared" si="119"/>
        <v>141.19731919448117</v>
      </c>
      <c r="AS67" t="str">
        <f t="shared" si="143"/>
        <v>81 Process, plant and machine operatives</v>
      </c>
      <c r="AT67" s="18">
        <f t="shared" si="161"/>
        <v>2.7476797365892782</v>
      </c>
      <c r="AU67" s="18">
        <f t="shared" si="161"/>
        <v>2.597024903180027</v>
      </c>
      <c r="AV67" s="18">
        <f t="shared" si="161"/>
        <v>2.2301398254152627</v>
      </c>
      <c r="AW67" s="18">
        <f t="shared" si="161"/>
        <v>2.6696572421488503</v>
      </c>
      <c r="AX67" s="18">
        <f t="shared" si="161"/>
        <v>3.0287936918602534</v>
      </c>
      <c r="AZ67" s="68">
        <f t="shared" si="121"/>
        <v>64.528456263418391</v>
      </c>
      <c r="BA67" s="69">
        <f t="shared" si="122"/>
        <v>65.340840844971495</v>
      </c>
      <c r="BB67" s="69">
        <f t="shared" si="123"/>
        <v>129.86929710838987</v>
      </c>
      <c r="BD67" t="str">
        <f t="shared" si="144"/>
        <v>81 Process, plant and machine operatives</v>
      </c>
      <c r="BE67" s="18">
        <f t="shared" si="162"/>
        <v>4.2232977611405076</v>
      </c>
      <c r="BF67" s="18">
        <f t="shared" si="162"/>
        <v>4.2070970302559276</v>
      </c>
      <c r="BG67" s="18">
        <f t="shared" si="162"/>
        <v>3.8561174940913365</v>
      </c>
      <c r="BH67" s="18">
        <f t="shared" si="162"/>
        <v>4.4638445758220531</v>
      </c>
      <c r="BI67" s="18">
        <f t="shared" si="162"/>
        <v>4.8188289511904046</v>
      </c>
      <c r="BK67" s="68">
        <f t="shared" si="125"/>
        <v>33.987171093800541</v>
      </c>
      <c r="BL67" s="69">
        <f t="shared" si="126"/>
        <v>46.213165131648665</v>
      </c>
      <c r="BM67" s="69">
        <f t="shared" si="127"/>
        <v>80.200336225449192</v>
      </c>
      <c r="BO67" t="str">
        <f t="shared" si="145"/>
        <v>81 Process, plant and machine operatives</v>
      </c>
      <c r="BP67" s="18">
        <f t="shared" si="163"/>
        <v>5.4543064061297875</v>
      </c>
      <c r="BQ67" s="18">
        <f t="shared" si="163"/>
        <v>5.5185298468412132</v>
      </c>
      <c r="BR67" s="18">
        <f t="shared" si="163"/>
        <v>5.2247204613966671</v>
      </c>
      <c r="BS67" s="18">
        <f t="shared" si="163"/>
        <v>5.9323169566322314</v>
      </c>
      <c r="BT67" s="18">
        <f t="shared" si="163"/>
        <v>6.2164414306084783</v>
      </c>
      <c r="BV67" s="68">
        <f t="shared" si="129"/>
        <v>13.704327550389594</v>
      </c>
      <c r="BW67" s="69">
        <f t="shared" si="130"/>
        <v>48.953249867462006</v>
      </c>
      <c r="BX67" s="69">
        <f t="shared" si="131"/>
        <v>62.657577417851599</v>
      </c>
      <c r="BZ67" t="str">
        <f t="shared" si="146"/>
        <v>81 Process, plant and machine operatives</v>
      </c>
      <c r="CA67" s="18">
        <f t="shared" si="164"/>
        <v>7.1567985413003701</v>
      </c>
      <c r="CB67" s="18">
        <f t="shared" si="164"/>
        <v>7.0245855746946848</v>
      </c>
      <c r="CC67" s="18">
        <f t="shared" si="164"/>
        <v>6.7019152513176738</v>
      </c>
      <c r="CD67" s="18">
        <f t="shared" si="164"/>
        <v>7.1140046528531027</v>
      </c>
      <c r="CE67" s="18">
        <f t="shared" si="164"/>
        <v>5.3417259704917575</v>
      </c>
      <c r="CG67" s="68">
        <f t="shared" si="133"/>
        <v>-55.738622421798944</v>
      </c>
      <c r="CH67" s="69">
        <f t="shared" si="134"/>
        <v>28.792420028307177</v>
      </c>
      <c r="CI67" s="69">
        <f t="shared" si="135"/>
        <v>-26.946202393491763</v>
      </c>
      <c r="CK67" t="str">
        <f t="shared" si="147"/>
        <v>81 Process, plant and machine operatives</v>
      </c>
      <c r="CL67" s="18">
        <f t="shared" si="165"/>
        <v>9.4528053795147464</v>
      </c>
      <c r="CM67" s="18">
        <f t="shared" si="165"/>
        <v>8.0458618097475973</v>
      </c>
      <c r="CN67" s="18">
        <f t="shared" si="165"/>
        <v>7.3314914265916045</v>
      </c>
      <c r="CO67" s="18">
        <f t="shared" si="165"/>
        <v>4.2354690283680299</v>
      </c>
      <c r="CP67" s="18">
        <f t="shared" si="165"/>
        <v>2.5278232435499999</v>
      </c>
      <c r="CR67" s="68">
        <f t="shared" si="137"/>
        <v>-86.523260944941967</v>
      </c>
      <c r="CS67" s="69">
        <f t="shared" si="138"/>
        <v>9.1815872571476316</v>
      </c>
      <c r="CT67" s="69">
        <f t="shared" si="139"/>
        <v>-77.341673687794326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0.77710108687800628</v>
      </c>
      <c r="C68" s="18">
        <f t="shared" si="157"/>
        <v>1.0099616820194011</v>
      </c>
      <c r="D68" s="18">
        <f t="shared" si="157"/>
        <v>0.76934282328538905</v>
      </c>
      <c r="E68" s="18">
        <f t="shared" si="157"/>
        <v>0.99888615970556116</v>
      </c>
      <c r="F68" s="18">
        <f t="shared" si="157"/>
        <v>1.2759722292958444</v>
      </c>
      <c r="H68" s="68">
        <f t="shared" si="105"/>
        <v>217.96690367263784</v>
      </c>
      <c r="I68" s="69">
        <f t="shared" si="106"/>
        <v>124.07860675941987</v>
      </c>
      <c r="J68" s="69">
        <f t="shared" si="107"/>
        <v>342.04551043205771</v>
      </c>
      <c r="L68" t="str">
        <f t="shared" si="140"/>
        <v>82 Transport and mobile machine drivers and operatives</v>
      </c>
      <c r="M68" s="18">
        <f t="shared" si="158"/>
        <v>0.6956316396000024</v>
      </c>
      <c r="N68" s="18">
        <f t="shared" si="158"/>
        <v>0.76374740616927572</v>
      </c>
      <c r="O68" s="18">
        <f t="shared" si="158"/>
        <v>0.60342448556457828</v>
      </c>
      <c r="P68" s="18">
        <f t="shared" si="158"/>
        <v>0.74818178238247779</v>
      </c>
      <c r="Q68" s="18">
        <f t="shared" si="158"/>
        <v>0.91679120891529042</v>
      </c>
      <c r="S68" s="68">
        <f t="shared" si="109"/>
        <v>187.70353090852939</v>
      </c>
      <c r="T68" s="69">
        <f t="shared" si="110"/>
        <v>112.7855141973739</v>
      </c>
      <c r="U68" s="69">
        <f t="shared" si="111"/>
        <v>300.4890451059033</v>
      </c>
      <c r="W68" t="str">
        <f t="shared" si="141"/>
        <v>82 Transport and mobile machine drivers and operatives</v>
      </c>
      <c r="X68" s="18">
        <f t="shared" si="159"/>
        <v>1.0363130777893055</v>
      </c>
      <c r="Y68" s="18">
        <f t="shared" si="159"/>
        <v>1.3016057074359666</v>
      </c>
      <c r="Z68" s="18">
        <f t="shared" si="159"/>
        <v>1.1373128906293235</v>
      </c>
      <c r="AA68" s="18">
        <f t="shared" si="159"/>
        <v>1.4134203790819073</v>
      </c>
      <c r="AB68" s="18">
        <f t="shared" si="159"/>
        <v>1.797073709451134</v>
      </c>
      <c r="AD68" s="68">
        <f t="shared" si="113"/>
        <v>98.562150720463919</v>
      </c>
      <c r="AE68" s="69">
        <f t="shared" si="114"/>
        <v>98.845818269152772</v>
      </c>
      <c r="AF68" s="69">
        <f t="shared" si="115"/>
        <v>197.40796898961668</v>
      </c>
      <c r="AH68" t="str">
        <f t="shared" si="142"/>
        <v>82 Transport and mobile machine drivers and operatives</v>
      </c>
      <c r="AI68" s="18">
        <f t="shared" si="160"/>
        <v>1.6443982670123301</v>
      </c>
      <c r="AJ68" s="18">
        <f t="shared" si="160"/>
        <v>2.2352514776136911</v>
      </c>
      <c r="AK68" s="18">
        <f t="shared" si="160"/>
        <v>1.8632631288930859</v>
      </c>
      <c r="AL68" s="18">
        <f t="shared" si="160"/>
        <v>2.4033829883831341</v>
      </c>
      <c r="AM68" s="18">
        <f t="shared" si="160"/>
        <v>2.8270269588293648</v>
      </c>
      <c r="AO68" s="68">
        <f t="shared" si="117"/>
        <v>67.301081795953081</v>
      </c>
      <c r="AP68" s="69">
        <f t="shared" si="118"/>
        <v>86.534092610867503</v>
      </c>
      <c r="AQ68" s="69">
        <f t="shared" si="119"/>
        <v>153.83517440682058</v>
      </c>
      <c r="AS68" t="str">
        <f t="shared" si="143"/>
        <v>82 Transport and mobile machine drivers and operatives</v>
      </c>
      <c r="AT68" s="18">
        <f t="shared" si="161"/>
        <v>2.8580182817971456</v>
      </c>
      <c r="AU68" s="18">
        <f t="shared" si="161"/>
        <v>3.3303239784045222</v>
      </c>
      <c r="AV68" s="18">
        <f t="shared" si="161"/>
        <v>2.8566331818653006</v>
      </c>
      <c r="AW68" s="18">
        <f t="shared" si="161"/>
        <v>3.2678323519284249</v>
      </c>
      <c r="AX68" s="18">
        <f t="shared" si="161"/>
        <v>3.5379527184336483</v>
      </c>
      <c r="AZ68" s="68">
        <f t="shared" si="121"/>
        <v>50.037898352575226</v>
      </c>
      <c r="BA68" s="69">
        <f t="shared" si="122"/>
        <v>82.224249491598314</v>
      </c>
      <c r="BB68" s="69">
        <f t="shared" si="123"/>
        <v>132.26214784417351</v>
      </c>
      <c r="BD68" t="str">
        <f t="shared" si="144"/>
        <v>82 Transport and mobile machine drivers and operatives</v>
      </c>
      <c r="BE68" s="18">
        <f t="shared" si="162"/>
        <v>3.8565168364697318</v>
      </c>
      <c r="BF68" s="18">
        <f t="shared" si="162"/>
        <v>4.5429871202414196</v>
      </c>
      <c r="BG68" s="18">
        <f t="shared" si="162"/>
        <v>4.3543435170036044</v>
      </c>
      <c r="BH68" s="18">
        <f t="shared" si="162"/>
        <v>5.0635482245667873</v>
      </c>
      <c r="BI68" s="18">
        <f t="shared" si="162"/>
        <v>5.9644670837580875</v>
      </c>
      <c r="BK68" s="68">
        <f t="shared" si="125"/>
        <v>46.865883928224662</v>
      </c>
      <c r="BL68" s="69">
        <f t="shared" si="126"/>
        <v>65.280049654193661</v>
      </c>
      <c r="BM68" s="69">
        <f t="shared" si="127"/>
        <v>112.14593358241834</v>
      </c>
      <c r="BO68" t="str">
        <f t="shared" si="145"/>
        <v>82 Transport and mobile machine drivers and operatives</v>
      </c>
      <c r="BP68" s="18">
        <f t="shared" si="163"/>
        <v>6.1455585283958598</v>
      </c>
      <c r="BQ68" s="18">
        <f t="shared" si="163"/>
        <v>7.4257403716916874</v>
      </c>
      <c r="BR68" s="18">
        <f t="shared" si="163"/>
        <v>7.1426653039492072</v>
      </c>
      <c r="BS68" s="18">
        <f t="shared" si="163"/>
        <v>8.2541759627171434</v>
      </c>
      <c r="BT68" s="18">
        <f t="shared" si="163"/>
        <v>9.8074432268379059</v>
      </c>
      <c r="BV68" s="68">
        <f t="shared" si="129"/>
        <v>31.218089379753234</v>
      </c>
      <c r="BW68" s="69">
        <f t="shared" si="130"/>
        <v>70.514171095275529</v>
      </c>
      <c r="BX68" s="69">
        <f t="shared" si="131"/>
        <v>101.73226047502875</v>
      </c>
      <c r="BZ68" t="str">
        <f t="shared" si="146"/>
        <v>82 Transport and mobile machine drivers and operatives</v>
      </c>
      <c r="CA68" s="18">
        <f t="shared" si="164"/>
        <v>8.8065627065334766</v>
      </c>
      <c r="CB68" s="18">
        <f t="shared" si="164"/>
        <v>9.7900611553170105</v>
      </c>
      <c r="CC68" s="18">
        <f t="shared" si="164"/>
        <v>9.6331932782309675</v>
      </c>
      <c r="CD68" s="18">
        <f t="shared" si="164"/>
        <v>10.065827406522294</v>
      </c>
      <c r="CE68" s="18">
        <f t="shared" si="164"/>
        <v>12.153920725013881</v>
      </c>
      <c r="CG68" s="68">
        <f t="shared" si="133"/>
        <v>-29.937056563566138</v>
      </c>
      <c r="CH68" s="69">
        <f t="shared" si="134"/>
        <v>39.70127103667744</v>
      </c>
      <c r="CI68" s="69">
        <f t="shared" si="135"/>
        <v>9.7642144731113021</v>
      </c>
      <c r="CK68" t="str">
        <f t="shared" si="147"/>
        <v>82 Transport and mobile machine drivers and operatives</v>
      </c>
      <c r="CL68" s="18">
        <f t="shared" si="165"/>
        <v>9.8157722417987294</v>
      </c>
      <c r="CM68" s="18">
        <f t="shared" si="165"/>
        <v>12.848440331933331</v>
      </c>
      <c r="CN68" s="18">
        <f t="shared" si="165"/>
        <v>11.884482692296579</v>
      </c>
      <c r="CO68" s="18">
        <f t="shared" si="165"/>
        <v>11.278334529892549</v>
      </c>
      <c r="CP68" s="18">
        <f t="shared" si="165"/>
        <v>7.4132024014681335</v>
      </c>
      <c r="CR68" s="68">
        <f t="shared" si="137"/>
        <v>-75.618746906308473</v>
      </c>
      <c r="CS68" s="69">
        <f t="shared" si="138"/>
        <v>21.247562273433768</v>
      </c>
      <c r="CT68" s="69">
        <f t="shared" si="139"/>
        <v>-54.371184632874716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7.3369098243885418E-3</v>
      </c>
      <c r="C69" s="18">
        <f t="shared" si="157"/>
        <v>5.4123572894390591E-3</v>
      </c>
      <c r="D69" s="18">
        <f t="shared" si="157"/>
        <v>4.3901451401140617E-3</v>
      </c>
      <c r="E69" s="18">
        <f t="shared" si="157"/>
        <v>1.893247516578915E-2</v>
      </c>
      <c r="F69" s="18">
        <f t="shared" si="157"/>
        <v>3.4793881589682406E-2</v>
      </c>
      <c r="H69" s="68">
        <f t="shared" si="105"/>
        <v>1419.4436728052035</v>
      </c>
      <c r="I69" s="69">
        <f t="shared" si="106"/>
        <v>559.18132161437882</v>
      </c>
      <c r="J69" s="69">
        <f t="shared" si="107"/>
        <v>1978.6249944195827</v>
      </c>
      <c r="L69" t="str">
        <f t="shared" si="140"/>
        <v>91 Elementary trades and related occupations</v>
      </c>
      <c r="M69" s="18">
        <f t="shared" si="158"/>
        <v>0.32866463343159852</v>
      </c>
      <c r="N69" s="18">
        <f t="shared" si="158"/>
        <v>0.28448382910856485</v>
      </c>
      <c r="O69" s="18">
        <f t="shared" si="158"/>
        <v>0.18985692827971867</v>
      </c>
      <c r="P69" s="18">
        <f t="shared" si="158"/>
        <v>0.40528848720334382</v>
      </c>
      <c r="Q69" s="18">
        <f t="shared" si="158"/>
        <v>0.67906403907449253</v>
      </c>
      <c r="S69" s="68">
        <f t="shared" si="109"/>
        <v>577.30138359063847</v>
      </c>
      <c r="T69" s="69">
        <f t="shared" si="110"/>
        <v>232.26365535942728</v>
      </c>
      <c r="U69" s="69">
        <f t="shared" si="111"/>
        <v>809.56503895006563</v>
      </c>
      <c r="W69" t="str">
        <f t="shared" si="141"/>
        <v>91 Elementary trades and related occupations</v>
      </c>
      <c r="X69" s="18">
        <f t="shared" si="159"/>
        <v>0.48340359463742127</v>
      </c>
      <c r="Y69" s="18">
        <f t="shared" si="159"/>
        <v>0.40202981465602705</v>
      </c>
      <c r="Z69" s="18">
        <f t="shared" si="159"/>
        <v>0.3248572430108187</v>
      </c>
      <c r="AA69" s="18">
        <f t="shared" si="159"/>
        <v>0.90170754797611274</v>
      </c>
      <c r="AB69" s="18">
        <f t="shared" si="159"/>
        <v>1.2506822921662728</v>
      </c>
      <c r="AD69" s="68">
        <f t="shared" si="113"/>
        <v>383.79902171460418</v>
      </c>
      <c r="AE69" s="69">
        <f t="shared" si="114"/>
        <v>248.49284811493715</v>
      </c>
      <c r="AF69" s="69">
        <f t="shared" si="115"/>
        <v>632.29186982954127</v>
      </c>
      <c r="AH69" t="str">
        <f t="shared" si="142"/>
        <v>91 Elementary trades and related occupations</v>
      </c>
      <c r="AI69" s="18">
        <f t="shared" si="160"/>
        <v>1.0481687388776926</v>
      </c>
      <c r="AJ69" s="18">
        <f t="shared" si="160"/>
        <v>0.97497652258760004</v>
      </c>
      <c r="AK69" s="18">
        <f t="shared" si="160"/>
        <v>0.75399925315269889</v>
      </c>
      <c r="AL69" s="18">
        <f t="shared" si="160"/>
        <v>2.058085945113389</v>
      </c>
      <c r="AM69" s="18">
        <f t="shared" si="160"/>
        <v>2.8875890695894491</v>
      </c>
      <c r="AO69" s="68">
        <f t="shared" si="117"/>
        <v>322.28675765331826</v>
      </c>
      <c r="AP69" s="69">
        <f t="shared" si="118"/>
        <v>218.76395184835579</v>
      </c>
      <c r="AQ69" s="69">
        <f t="shared" si="119"/>
        <v>541.05070950167396</v>
      </c>
      <c r="AS69" t="str">
        <f t="shared" si="143"/>
        <v>91 Elementary trades and related occupations</v>
      </c>
      <c r="AT69" s="18">
        <f t="shared" si="161"/>
        <v>1.2225917902485604</v>
      </c>
      <c r="AU69" s="18">
        <f t="shared" si="161"/>
        <v>1.0970431369141984</v>
      </c>
      <c r="AV69" s="18">
        <f t="shared" si="161"/>
        <v>0.94476237778579153</v>
      </c>
      <c r="AW69" s="18">
        <f t="shared" si="161"/>
        <v>2.434491101720595</v>
      </c>
      <c r="AX69" s="18">
        <f t="shared" si="161"/>
        <v>3.1651392844388866</v>
      </c>
      <c r="AZ69" s="68">
        <f t="shared" si="121"/>
        <v>305.8575783909119</v>
      </c>
      <c r="BA69" s="69">
        <f t="shared" si="122"/>
        <v>194.33456263422877</v>
      </c>
      <c r="BB69" s="69">
        <f t="shared" si="123"/>
        <v>500.19214102514064</v>
      </c>
      <c r="BD69" t="str">
        <f t="shared" si="144"/>
        <v>91 Elementary trades and related occupations</v>
      </c>
      <c r="BE69" s="18">
        <f t="shared" si="162"/>
        <v>1.4770997354321265</v>
      </c>
      <c r="BF69" s="18">
        <f t="shared" si="162"/>
        <v>1.3667849233839395</v>
      </c>
      <c r="BG69" s="18">
        <f t="shared" si="162"/>
        <v>1.1922475943655781</v>
      </c>
      <c r="BH69" s="18">
        <f t="shared" si="162"/>
        <v>2.172947256320084</v>
      </c>
      <c r="BI69" s="18">
        <f t="shared" si="162"/>
        <v>2.8583007550020336</v>
      </c>
      <c r="BK69" s="68">
        <f t="shared" si="125"/>
        <v>157.04752958882523</v>
      </c>
      <c r="BL69" s="69">
        <f t="shared" si="126"/>
        <v>89.184514930155785</v>
      </c>
      <c r="BM69" s="69">
        <f t="shared" si="127"/>
        <v>246.23204451898104</v>
      </c>
      <c r="BO69" t="str">
        <f t="shared" si="145"/>
        <v>91 Elementary trades and related occupations</v>
      </c>
      <c r="BP69" s="18">
        <f t="shared" si="163"/>
        <v>2.465995219640547</v>
      </c>
      <c r="BQ69" s="18">
        <f t="shared" si="163"/>
        <v>2.2705910674876497</v>
      </c>
      <c r="BR69" s="18">
        <f t="shared" si="163"/>
        <v>2.1722282357653726</v>
      </c>
      <c r="BS69" s="18">
        <f t="shared" si="163"/>
        <v>3.8832601684149002</v>
      </c>
      <c r="BT69" s="18">
        <f t="shared" si="163"/>
        <v>5.0085424295197392</v>
      </c>
      <c r="BV69" s="68">
        <f t="shared" si="129"/>
        <v>120.34546158145542</v>
      </c>
      <c r="BW69" s="69">
        <f t="shared" si="130"/>
        <v>81.817139768950355</v>
      </c>
      <c r="BX69" s="69">
        <f t="shared" si="131"/>
        <v>202.16260135040579</v>
      </c>
      <c r="BZ69" t="str">
        <f t="shared" si="146"/>
        <v>91 Elementary trades and related occupations</v>
      </c>
      <c r="CA69" s="18">
        <f t="shared" si="164"/>
        <v>4.8994564865164705</v>
      </c>
      <c r="CB69" s="18">
        <f t="shared" si="164"/>
        <v>4.7640235463224396</v>
      </c>
      <c r="CC69" s="18">
        <f t="shared" si="164"/>
        <v>4.4599457587681748</v>
      </c>
      <c r="CD69" s="18">
        <f t="shared" si="164"/>
        <v>8.0043469022328519</v>
      </c>
      <c r="CE69" s="18">
        <f t="shared" si="164"/>
        <v>10.761897104379507</v>
      </c>
      <c r="CG69" s="68">
        <f t="shared" si="133"/>
        <v>33.998985943030959</v>
      </c>
      <c r="CH69" s="69">
        <f t="shared" si="134"/>
        <v>63.540728010797856</v>
      </c>
      <c r="CI69" s="69">
        <f t="shared" si="135"/>
        <v>97.539713953828809</v>
      </c>
      <c r="CK69" t="str">
        <f t="shared" si="147"/>
        <v>91 Elementary trades and related occupations</v>
      </c>
      <c r="CL69" s="18">
        <f t="shared" si="165"/>
        <v>6.6402167270840042</v>
      </c>
      <c r="CM69" s="18">
        <f t="shared" si="165"/>
        <v>6.270883699724437</v>
      </c>
      <c r="CN69" s="18">
        <f t="shared" si="165"/>
        <v>6.0914811054501383</v>
      </c>
      <c r="CO69" s="18">
        <f t="shared" si="165"/>
        <v>11.910632310312161</v>
      </c>
      <c r="CP69" s="18">
        <f t="shared" si="165"/>
        <v>15.083594353416988</v>
      </c>
      <c r="CR69" s="68">
        <f t="shared" si="137"/>
        <v>-3.2140336984863334</v>
      </c>
      <c r="CS69" s="69">
        <f t="shared" si="138"/>
        <v>41.133503486519871</v>
      </c>
      <c r="CT69" s="69">
        <f t="shared" si="139"/>
        <v>37.919469788033531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0.52355854437765736</v>
      </c>
      <c r="C70" s="18">
        <f t="shared" si="157"/>
        <v>0.53436009677724516</v>
      </c>
      <c r="D70" s="18">
        <f t="shared" si="157"/>
        <v>0.47699303446554453</v>
      </c>
      <c r="E70" s="18">
        <f t="shared" si="157"/>
        <v>0.48273472239665599</v>
      </c>
      <c r="F70" s="18">
        <f t="shared" si="157"/>
        <v>0.52679424773757078</v>
      </c>
      <c r="H70" s="68">
        <f t="shared" si="105"/>
        <v>111.73350622509899</v>
      </c>
      <c r="I70" s="69">
        <f t="shared" si="106"/>
        <v>79.847951174288852</v>
      </c>
      <c r="J70" s="69">
        <f t="shared" si="107"/>
        <v>191.58145739938783</v>
      </c>
      <c r="L70" t="str">
        <f t="shared" ref="L70" si="166">A70</f>
        <v>92 Elementary administration and service occupations</v>
      </c>
      <c r="M70" s="18">
        <f t="shared" si="158"/>
        <v>1.9698400500103062</v>
      </c>
      <c r="N70" s="18">
        <f t="shared" si="158"/>
        <v>1.9174306658700766</v>
      </c>
      <c r="O70" s="18">
        <f t="shared" si="158"/>
        <v>1.8101240190429708</v>
      </c>
      <c r="P70" s="18">
        <f t="shared" si="158"/>
        <v>1.931429193644002</v>
      </c>
      <c r="Q70" s="18">
        <f t="shared" si="158"/>
        <v>2.4746928438996734</v>
      </c>
      <c r="S70" s="68">
        <f t="shared" si="109"/>
        <v>158.88724376887731</v>
      </c>
      <c r="T70" s="69">
        <f t="shared" si="110"/>
        <v>92.937049951753494</v>
      </c>
      <c r="U70" s="69">
        <f t="shared" si="111"/>
        <v>251.82429372063081</v>
      </c>
      <c r="W70" t="str">
        <f t="shared" ref="W70" si="167">A70</f>
        <v>92 Elementary administration and service occupations</v>
      </c>
      <c r="X70" s="18">
        <f t="shared" si="159"/>
        <v>3.3952321426283252</v>
      </c>
      <c r="Y70" s="18">
        <f t="shared" si="159"/>
        <v>3.3425808630850931</v>
      </c>
      <c r="Z70" s="18">
        <f t="shared" si="159"/>
        <v>3.3095693670155488</v>
      </c>
      <c r="AA70" s="18">
        <f t="shared" si="159"/>
        <v>3.3378819030934093</v>
      </c>
      <c r="AB70" s="18">
        <f t="shared" si="159"/>
        <v>3.6381233821991841</v>
      </c>
      <c r="AD70" s="68">
        <f t="shared" si="113"/>
        <v>38.139053040346418</v>
      </c>
      <c r="AE70" s="69">
        <f t="shared" si="114"/>
        <v>76.606775489804534</v>
      </c>
      <c r="AF70" s="69">
        <f t="shared" si="115"/>
        <v>114.74582853015096</v>
      </c>
      <c r="AH70" t="str">
        <f t="shared" ref="AH70" si="168">L70</f>
        <v>92 Elementary administration and service occupations</v>
      </c>
      <c r="AI70" s="18">
        <f t="shared" si="160"/>
        <v>4.9109134114505535</v>
      </c>
      <c r="AJ70" s="18">
        <f t="shared" si="160"/>
        <v>5.3431820404839332</v>
      </c>
      <c r="AK70" s="18">
        <f t="shared" si="160"/>
        <v>5.234693464222639</v>
      </c>
      <c r="AL70" s="18">
        <f t="shared" si="160"/>
        <v>5.6594594656744661</v>
      </c>
      <c r="AM70" s="18">
        <f t="shared" si="160"/>
        <v>6.8593569623756752</v>
      </c>
      <c r="AO70" s="68">
        <f t="shared" si="117"/>
        <v>44.489117433975522</v>
      </c>
      <c r="AP70" s="69">
        <f t="shared" si="118"/>
        <v>71.579588949111169</v>
      </c>
      <c r="AQ70" s="69">
        <f t="shared" si="119"/>
        <v>116.06870638308671</v>
      </c>
      <c r="AS70" t="str">
        <f t="shared" ref="AS70" si="169">W70</f>
        <v>92 Elementary administration and service occupations</v>
      </c>
      <c r="AT70" s="18">
        <f t="shared" si="161"/>
        <v>4.9757472173974886</v>
      </c>
      <c r="AU70" s="18">
        <f t="shared" si="161"/>
        <v>4.8637563767562346</v>
      </c>
      <c r="AV70" s="18">
        <f t="shared" si="161"/>
        <v>4.9476879219624053</v>
      </c>
      <c r="AW70" s="18">
        <f t="shared" si="161"/>
        <v>4.9282719943895277</v>
      </c>
      <c r="AX70" s="18">
        <f t="shared" si="161"/>
        <v>5.6293721294193553</v>
      </c>
      <c r="AZ70" s="68">
        <f t="shared" si="121"/>
        <v>37.835499432228495</v>
      </c>
      <c r="BA70" s="69">
        <f t="shared" si="122"/>
        <v>70.685610937183483</v>
      </c>
      <c r="BB70" s="69">
        <f t="shared" si="123"/>
        <v>108.52111036941197</v>
      </c>
      <c r="BD70" t="str">
        <f t="shared" ref="BD70" si="170">AH70</f>
        <v>92 Elementary administration and service occupations</v>
      </c>
      <c r="BE70" s="18">
        <f t="shared" si="162"/>
        <v>7.774942690983365</v>
      </c>
      <c r="BF70" s="18">
        <f t="shared" si="162"/>
        <v>6.9083403289245169</v>
      </c>
      <c r="BG70" s="18">
        <f t="shared" si="162"/>
        <v>6.6626112859481372</v>
      </c>
      <c r="BH70" s="18">
        <f t="shared" si="162"/>
        <v>5.7481855830459425</v>
      </c>
      <c r="BI70" s="18">
        <f t="shared" si="162"/>
        <v>5.1480825690962204</v>
      </c>
      <c r="BK70" s="68">
        <f t="shared" si="125"/>
        <v>-17.153723712523437</v>
      </c>
      <c r="BL70" s="69">
        <f t="shared" si="126"/>
        <v>42.784036083848264</v>
      </c>
      <c r="BM70" s="69">
        <f t="shared" si="127"/>
        <v>25.630312371324827</v>
      </c>
      <c r="BO70" t="str">
        <f t="shared" ref="BO70" si="171">AS70</f>
        <v>92 Elementary administration and service occupations</v>
      </c>
      <c r="BP70" s="18">
        <f t="shared" si="163"/>
        <v>12.426617323549415</v>
      </c>
      <c r="BQ70" s="18">
        <f t="shared" si="163"/>
        <v>12.491622471493418</v>
      </c>
      <c r="BR70" s="18">
        <f t="shared" si="163"/>
        <v>11.819222942919941</v>
      </c>
      <c r="BS70" s="18">
        <f t="shared" si="163"/>
        <v>11.334927294343007</v>
      </c>
      <c r="BT70" s="18">
        <f t="shared" si="163"/>
        <v>11.614285854132396</v>
      </c>
      <c r="BV70" s="68">
        <f t="shared" si="129"/>
        <v>-6.0921725468923302</v>
      </c>
      <c r="BW70" s="69">
        <f t="shared" si="130"/>
        <v>50.009264764396896</v>
      </c>
      <c r="BX70" s="69">
        <f t="shared" si="131"/>
        <v>43.917092217504575</v>
      </c>
      <c r="BZ70" t="str">
        <f t="shared" ref="BZ70" si="172">BD70</f>
        <v>92 Elementary administration and service occupations</v>
      </c>
      <c r="CA70" s="18">
        <f t="shared" si="164"/>
        <v>16.39949578767067</v>
      </c>
      <c r="CB70" s="18">
        <f t="shared" si="164"/>
        <v>16.887058255292231</v>
      </c>
      <c r="CC70" s="18">
        <f t="shared" si="164"/>
        <v>15.895593523485571</v>
      </c>
      <c r="CD70" s="18">
        <f t="shared" si="164"/>
        <v>15.059941526619111</v>
      </c>
      <c r="CE70" s="18">
        <f t="shared" si="164"/>
        <v>15.395355846498207</v>
      </c>
      <c r="CG70" s="68">
        <f t="shared" si="133"/>
        <v>-46.215735220450973</v>
      </c>
      <c r="CH70" s="69">
        <f t="shared" si="134"/>
        <v>30.77713436702172</v>
      </c>
      <c r="CI70" s="69">
        <f t="shared" si="135"/>
        <v>-15.438600853429261</v>
      </c>
      <c r="CK70" t="str">
        <f t="shared" ref="CK70" si="173">BO70</f>
        <v>92 Elementary administration and service occupations</v>
      </c>
      <c r="CL70" s="18">
        <f t="shared" si="165"/>
        <v>21.803272410784363</v>
      </c>
      <c r="CM70" s="18">
        <f t="shared" si="165"/>
        <v>18.027888818115713</v>
      </c>
      <c r="CN70" s="18">
        <f t="shared" si="165"/>
        <v>17.828250196223451</v>
      </c>
      <c r="CO70" s="18">
        <f t="shared" si="165"/>
        <v>14.676220508695486</v>
      </c>
      <c r="CP70" s="18">
        <f t="shared" si="165"/>
        <v>12.44644914590851</v>
      </c>
      <c r="CR70" s="68">
        <f t="shared" si="137"/>
        <v>-72.712283381340058</v>
      </c>
      <c r="CS70" s="69">
        <f t="shared" si="138"/>
        <v>14.467586536043742</v>
      </c>
      <c r="CT70" s="69">
        <f t="shared" si="139"/>
        <v>-58.244696845296318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91.716990202693637</v>
      </c>
      <c r="I72" s="67">
        <f>IF(D35&gt;0,I35/D35*100,0)</f>
        <v>67.926998302161039</v>
      </c>
      <c r="J72" s="67">
        <f t="shared" ref="J72" si="175">IF(D35&gt;0,(J35/D35)*100,0)</f>
        <v>159.64398850485469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89.364114146553774</v>
      </c>
      <c r="T72" s="67">
        <f t="shared" ref="T72" si="177">IF(O35&gt;0,T35/O35*100,0)</f>
        <v>70.460383075536015</v>
      </c>
      <c r="U72" s="67">
        <f t="shared" ref="U72" si="178">IF(O35&gt;0,(U35/O35)*100,0)</f>
        <v>159.82449722208978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25.663901495970848</v>
      </c>
      <c r="AE72" s="67">
        <f t="shared" ref="AE72" si="180">IF(Z35&gt;0,AE35/Z35*100,0)</f>
        <v>62.599460628567897</v>
      </c>
      <c r="AF72" s="67">
        <f t="shared" ref="AF72" si="181">IF(Z35&gt;0,(AF35/Z35)*100,0)</f>
        <v>88.263362124538745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10.266347535436061</v>
      </c>
      <c r="AP72" s="67">
        <f t="shared" ref="AP72" si="183">IF(AK35&gt;0,AP35/AK35*100,0)</f>
        <v>55.443260454979836</v>
      </c>
      <c r="AQ72" s="67">
        <f t="shared" ref="AQ72" si="184">IF(AK35&gt;0,(AQ35/AK35)*100,0)</f>
        <v>65.70960799041589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21.144422518188499</v>
      </c>
      <c r="BA72" s="67">
        <f t="shared" ref="BA72" si="186">IF(AV35&gt;0,BA35/AV35*100,0)</f>
        <v>56.757564962163862</v>
      </c>
      <c r="BB72" s="67">
        <f t="shared" ref="BB72" si="187">IF(AV35&gt;0,(BB35/AV35)*100,0)</f>
        <v>77.901987480352361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7.2190525274774968</v>
      </c>
      <c r="BL72" s="67">
        <f t="shared" ref="BL72" si="189">IF(BG35&gt;0,BL35/BG35*100,0)</f>
        <v>46.884696724729395</v>
      </c>
      <c r="BM72" s="67">
        <f t="shared" ref="BM72" si="190">IF(BG35&gt;0,(BM35/BG35)*100,0)</f>
        <v>54.103749252206889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-4.4351445544432337</v>
      </c>
      <c r="BW72" s="67">
        <f t="shared" ref="BW72" si="192">IF(BR35&gt;0,BW35/BR35*100,0)</f>
        <v>48.407119717972911</v>
      </c>
      <c r="BX72" s="67">
        <f t="shared" ref="BX72" si="193">IF(BR35&gt;0,(BX35/BR35)*100,0)</f>
        <v>43.971975163529677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-44.468135753439327</v>
      </c>
      <c r="CH72" s="67">
        <f t="shared" ref="CH72" si="195">IF(CC35&gt;0,CH35/CC35*100,0)</f>
        <v>31.648626562368047</v>
      </c>
      <c r="CI72" s="67">
        <f t="shared" ref="CI72" si="196">IF(CC35&gt;0,(CI35/CC35)*100,0)</f>
        <v>-12.819509191071276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-60.913170217624888</v>
      </c>
      <c r="CS72" s="67">
        <f t="shared" ref="CS72" si="198">IF(CN35&gt;0,CS35/CN35*100,0)</f>
        <v>19.94327613215609</v>
      </c>
      <c r="CT72" s="67">
        <f t="shared" ref="CT72" si="199">IF(CN35&gt;0,(CT35/CN35)*100,0)</f>
        <v>-40.969894085468795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Stoke-on-Trent and Staffordshire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Stoke-on-Trent and Staffordshire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Stoke-on-Trent and Staffordshire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Stoke-on-Trent and Staffordshire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Stoke-on-Trent and Staffordshire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Stoke-on-Trent and Staffordshire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Stoke-on-Trent and Staffordshire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Stoke-on-Trent and Staffordshire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Stoke-on-Trent and Staffordshire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8.9257017213145939</v>
      </c>
      <c r="C82" s="18">
        <f t="shared" si="210"/>
        <v>-6.8628122132586284</v>
      </c>
      <c r="D82" s="18">
        <f t="shared" si="210"/>
        <v>3.3149419101204947</v>
      </c>
      <c r="E82" s="18">
        <f t="shared" si="210"/>
        <v>4.5461705170913858</v>
      </c>
      <c r="F82" s="18">
        <f t="shared" ref="F82:F107" si="211">IF(AND(F$6-C$6 &lt;&gt; 0,C8&lt;&gt;0,F8&lt;&gt;0),(EXP(LN(F8/C8)/(F$6-C$6))-1)*100,0)</f>
        <v>3.4102899583261514</v>
      </c>
      <c r="H82" s="18">
        <f t="shared" ref="H82:H107" si="212">IF($F$6-$D$6 &lt;&gt; 0,(EXP(LN(1+(H45/100))/($F$6-$D$6))-1)*100,0)</f>
        <v>4.1341392410812361</v>
      </c>
      <c r="I82" s="18">
        <f t="shared" ref="I82:I107" si="213">IF(D8&gt;0,((1+(I8/D8))^(1/($F$6-$D$6))-1)*100,0)</f>
        <v>3.5899438900028224</v>
      </c>
      <c r="J82" s="18">
        <f t="shared" ref="J82:J107" si="214">IF($F$6-$D$6 &lt;&gt; 0,(EXP(LN(1+(J45/100))/($F$6-$D$6))-1)*100,0)</f>
        <v>6.3931959083581402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11.402931283563023</v>
      </c>
      <c r="N82" s="18">
        <f t="shared" si="215"/>
        <v>-3.2313718686882043</v>
      </c>
      <c r="O82" s="18">
        <f t="shared" si="215"/>
        <v>2.6514833099438473</v>
      </c>
      <c r="P82" s="18">
        <f t="shared" si="215"/>
        <v>4.1894609759887791</v>
      </c>
      <c r="Q82" s="18">
        <f t="shared" ref="Q82:Q107" si="216">IF(AND(Q$6-N$6 &lt;&gt; 0,N8&lt;&gt;0,Q8&lt;&gt;0),(EXP(LN(Q8/N8)/(Q$6-N$6))-1)*100,0)</f>
        <v>3.2285709428355069</v>
      </c>
      <c r="S82" s="18">
        <f t="shared" ref="S82:S107" si="217">IF($F$6-$D$6 &lt;&gt; 0,(EXP(LN(1+(S45/100))/($F$6-$D$6))-1)*100,0)</f>
        <v>3.6742583466502277</v>
      </c>
      <c r="T82" s="18">
        <f t="shared" ref="T82:T107" si="218">IF(O8&gt;0,((1+(T8/O8))^(1/($F$6-$D$6))-1)*100,0)</f>
        <v>3.4828627909538001</v>
      </c>
      <c r="U82" s="18">
        <f t="shared" ref="U82:U107" si="219">IF($F$6-$D$6 &lt;&gt; 0,(EXP(LN(1+(U45/100))/($F$6-$D$6))-1)*100,0)</f>
        <v>5.9787286980180765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2.3936746348738325</v>
      </c>
      <c r="Y82" s="18">
        <f t="shared" si="220"/>
        <v>7.6587376866892765</v>
      </c>
      <c r="Z82" s="18">
        <f t="shared" si="220"/>
        <v>-1.2258295675029673</v>
      </c>
      <c r="AA82" s="18">
        <f t="shared" si="220"/>
        <v>1.3867994032649822</v>
      </c>
      <c r="AB82" s="18">
        <f t="shared" ref="AB82:AB107" si="221">IF(AND(AB$6-Y$6 &lt;&gt; 0,Y8&lt;&gt;0,AB8&lt;&gt;0),(EXP(LN(AB8/Y8)/(AB$6-Y$6))-1)*100,0)</f>
        <v>0.94098148743921861</v>
      </c>
      <c r="AD82" s="18">
        <f t="shared" ref="AD82:AD107" si="222">IF($F$6-$D$6 &lt;&gt; 0,(EXP(LN(1+(AD45/100))/($F$6-$D$6))-1)*100,0)</f>
        <v>0.50833359688988722</v>
      </c>
      <c r="AE82" s="18">
        <f t="shared" ref="AE82:AE107" si="223">IF(Z8&gt;0,((1+(AE8/Z8))^(1/($F$6-$D$6))-1)*100,0)</f>
        <v>3.077090695806417</v>
      </c>
      <c r="AF82" s="18">
        <f t="shared" ref="AF82:AF107" si="224">IF($F$6-$D$6 &lt;&gt; 0,(EXP(LN(1+(AF45/100))/($F$6-$D$6))-1)*100,0)</f>
        <v>3.4139400518393037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1.4966087224794755</v>
      </c>
      <c r="AJ82" s="18">
        <f t="shared" si="225"/>
        <v>11.518081046410057</v>
      </c>
      <c r="AK82" s="18">
        <f t="shared" si="225"/>
        <v>-2.30898650987863</v>
      </c>
      <c r="AL82" s="18">
        <f t="shared" si="225"/>
        <v>0.88453163025428161</v>
      </c>
      <c r="AM82" s="18">
        <f t="shared" ref="AM82:AM107" si="226">IF(AND(AM$6-AJ$6 &lt;&gt; 0,AJ8&lt;&gt;0,AM8&lt;&gt;0),(EXP(LN(AM8/AJ8)/(AM$6-AJ$6))-1)*100,0)</f>
        <v>0.50299674674203487</v>
      </c>
      <c r="AO82" s="18">
        <f t="shared" ref="AO82:AO107" si="227">IF($F$6-$D$6 &lt;&gt; 0,(EXP(LN(1+(AO45/100))/($F$6-$D$6))-1)*100,0)</f>
        <v>-0.19140859661425091</v>
      </c>
      <c r="AP82" s="18">
        <f t="shared" ref="AP82:AP107" si="228">IF(AK8&gt;0,((1+(AP8/AK8))^(1/($F$6-$D$6))-1)*100,0)</f>
        <v>2.7317595628069791</v>
      </c>
      <c r="AQ82" s="18">
        <f t="shared" ref="AQ82:AQ107" si="229">IF($F$6-$D$6 &lt;&gt; 0,(EXP(LN(1+(AQ45/100))/($F$6-$D$6))-1)*100,0)</f>
        <v>2.6010979260689071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1.0842583729484101</v>
      </c>
      <c r="AU82" s="18">
        <f t="shared" si="230"/>
        <v>6.3221220923725285</v>
      </c>
      <c r="AV82" s="18">
        <f t="shared" si="230"/>
        <v>-2.8669408747482028</v>
      </c>
      <c r="AW82" s="18">
        <f t="shared" si="230"/>
        <v>0.6697870819977414</v>
      </c>
      <c r="AX82" s="18">
        <f t="shared" ref="AX82:AX107" si="231">IF(AND(AX$6-AU$6 &lt;&gt; 0,AU8&lt;&gt;0,AX8&lt;&gt;0),(EXP(LN(AX8/AU8)/(AX$6-AU$6))-1)*100,0)</f>
        <v>-0.10858746617814496</v>
      </c>
      <c r="AZ82" s="18">
        <f t="shared" ref="AZ82:AZ107" si="232">IF($F$6-$D$6 &lt;&gt; 0,(EXP(LN(1+(AZ45/100))/($F$6-$D$6))-1)*100,0)</f>
        <v>-0.52320397584900702</v>
      </c>
      <c r="BA82" s="18">
        <f t="shared" ref="BA82:BA107" si="233">IF(AV8&gt;0,((1+(BA8/AV8))^(1/($F$6-$D$6))-1)*100,0)</f>
        <v>2.6560760770200087</v>
      </c>
      <c r="BB82" s="18">
        <f t="shared" ref="BB82:BB107" si="234">IF($F$6-$D$6 &lt;&gt; 0,(EXP(LN(1+(BB45/100))/($F$6-$D$6))-1)*100,0)</f>
        <v>2.2979597080672765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5.9663841214590452</v>
      </c>
      <c r="BF82" s="18">
        <f t="shared" si="235"/>
        <v>2.3503959809995312</v>
      </c>
      <c r="BG82" s="18">
        <f t="shared" si="235"/>
        <v>-2.0980314416234158</v>
      </c>
      <c r="BH82" s="18">
        <f t="shared" si="235"/>
        <v>0.78017683464759457</v>
      </c>
      <c r="BI82" s="18">
        <f t="shared" ref="BI82:BI107" si="236">IF(AND(BI$6-BF$6 &lt;&gt; 0,BF8&lt;&gt;0,BI8&lt;&gt;0),(EXP(LN(BI8/BF8)/(BI$6-BF$6))-1)*100,0)</f>
        <v>-3.1687039807637429E-2</v>
      </c>
      <c r="BK82" s="18">
        <f t="shared" ref="BK82:BK107" si="237">IF($F$6-$D$6 &lt;&gt; 0,(EXP(LN(1+(BK45/100))/($F$6-$D$6))-1)*100,0)</f>
        <v>-0.18850693405410013</v>
      </c>
      <c r="BL82" s="18">
        <f t="shared" ref="BL82:BL107" si="238">IF(BG8&gt;0,((1+(BL8/BG8))^(1/($F$6-$D$6))-1)*100,0)</f>
        <v>2.3434653745345591</v>
      </c>
      <c r="BM82" s="18">
        <f t="shared" ref="BM82:BM107" si="239">IF($F$6-$D$6 &lt;&gt; 0,(EXP(LN(1+(BM45/100))/($F$6-$D$6))-1)*100,0)</f>
        <v>2.2076989503900579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3.8950702564452877</v>
      </c>
      <c r="BQ82" s="18">
        <f t="shared" si="240"/>
        <v>-6.1285033949279537</v>
      </c>
      <c r="BR82" s="18">
        <f t="shared" si="240"/>
        <v>-2.2917239177219106</v>
      </c>
      <c r="BS82" s="18">
        <f t="shared" si="240"/>
        <v>-1.153139763557931</v>
      </c>
      <c r="BT82" s="18">
        <f t="shared" ref="BT82:BT107" si="241">IF(AND(BT$6-BQ$6 &lt;&gt; 0,BQ8&lt;&gt;0,BT8&lt;&gt;0),(EXP(LN(BT8/BQ8)/(BT$6-BQ$6))-1)*100,0)</f>
        <v>-1.8277588801300815</v>
      </c>
      <c r="BV82" s="18">
        <f t="shared" ref="BV82:BV107" si="242">IF($F$6-$D$6 &lt;&gt; 0,(EXP(LN(1+(BV45/100))/($F$6-$D$6))-1)*100,0)</f>
        <v>-1.5341344314811822</v>
      </c>
      <c r="BW82" s="18">
        <f t="shared" ref="BW82:BW107" si="243">IF(BR8&gt;0,((1+(BW8/BR8))^(1/($F$6-$D$6))-1)*100,0)</f>
        <v>2.3674882316133461</v>
      </c>
      <c r="BX82" s="18">
        <f t="shared" ref="BX82:BX107" si="244">IF($F$6-$D$6 &lt;&gt; 0,(EXP(LN(1+(BX45/100))/($F$6-$D$6))-1)*100,0)</f>
        <v>1.2983493626397502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1.8421833726495862</v>
      </c>
      <c r="CB82" s="18">
        <f t="shared" si="245"/>
        <v>4.2048617643241526</v>
      </c>
      <c r="CC82" s="18">
        <f t="shared" si="245"/>
        <v>-5.0849757557778545</v>
      </c>
      <c r="CD82" s="18">
        <f t="shared" si="245"/>
        <v>-3.221613945334878</v>
      </c>
      <c r="CE82" s="18">
        <f t="shared" ref="CE82:CE107" si="246">IF(AND(CE$6-CB$6 &lt;&gt; 0,CB8&lt;&gt;0,CE8&lt;&gt;0),(EXP(LN(CE8/CB8)/(CE$6-CB$6))-1)*100,0)</f>
        <v>-3.3622834823827552</v>
      </c>
      <c r="CG82" s="18">
        <f t="shared" ref="CG82:CG107" si="247">IF($F$6-$D$6 &lt;&gt; 0,(EXP(LN(1+(CG45/100))/($F$6-$D$6))-1)*100,0)</f>
        <v>-3.8467640765225686</v>
      </c>
      <c r="CH82" s="18">
        <f t="shared" ref="CH82:CH107" si="248">IF(CC8&gt;0,((1+(CH8/CC8))^(1/($F$6-$D$6))-1)*100,0)</f>
        <v>1.8903037258052757</v>
      </c>
      <c r="CI82" s="18">
        <f t="shared" ref="CI82:CI107" si="249">IF($F$6-$D$6 &lt;&gt; 0,(EXP(LN(1+(CI45/100))/($F$6-$D$6))-1)*100,0)</f>
        <v>-0.85212221020199985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2.3254600645770562</v>
      </c>
      <c r="CM82" s="18">
        <f t="shared" si="250"/>
        <v>8.9659989942424865</v>
      </c>
      <c r="CN82" s="18">
        <f t="shared" si="250"/>
        <v>-8.7306343606296739</v>
      </c>
      <c r="CO82" s="18">
        <f t="shared" si="250"/>
        <v>-1.9516900836387907</v>
      </c>
      <c r="CP82" s="18">
        <f t="shared" ref="CP82:CP107" si="251">IF(AND(CP$6-CM$6 &lt;&gt; 0,CM8&lt;&gt;0,CP8&lt;&gt;0),(EXP(LN(CP8/CM8)/(CP$6-CM$6))-1)*100,0)</f>
        <v>-3.4877744835943525</v>
      </c>
      <c r="CR82" s="18">
        <f t="shared" ref="CR82:CR107" si="252">IF($F$6-$D$6 &lt;&gt; 0,(EXP(LN(1+(CR45/100))/($F$6-$D$6))-1)*100,0)</f>
        <v>-4.2655120618922071</v>
      </c>
      <c r="CS82" s="18">
        <f t="shared" ref="CS82:CS107" si="253">IF(CN8&gt;0,((1+(CS8/CN8))^(1/($F$6-$D$6))-1)*100,0)</f>
        <v>1.3458588068514299</v>
      </c>
      <c r="CT82" s="18">
        <f t="shared" ref="CT82:CT107" si="254">IF($F$6-$D$6 &lt;&gt; 0,(EXP(LN(1+(CT45/100))/($F$6-$D$6))-1)*100,0)</f>
        <v>-1.9690057673968364</v>
      </c>
    </row>
    <row r="83" spans="1:98" x14ac:dyDescent="0.2">
      <c r="A83" t="str">
        <f t="shared" si="209"/>
        <v>12 Other managers and proprietors</v>
      </c>
      <c r="B83" s="18">
        <f t="shared" si="210"/>
        <v>8.2757636683620461</v>
      </c>
      <c r="C83" s="18">
        <f t="shared" si="210"/>
        <v>-10.528040791940441</v>
      </c>
      <c r="D83" s="18">
        <f t="shared" si="210"/>
        <v>6.4354062190729477</v>
      </c>
      <c r="E83" s="18">
        <f t="shared" si="210"/>
        <v>5.6095945156477978</v>
      </c>
      <c r="F83" s="18">
        <f t="shared" si="211"/>
        <v>4.7754311967204588</v>
      </c>
      <c r="H83" s="18">
        <f t="shared" si="212"/>
        <v>5.8841506936447185</v>
      </c>
      <c r="I83" s="18">
        <f t="shared" si="213"/>
        <v>4.6675855775607289</v>
      </c>
      <c r="J83" s="18">
        <f t="shared" si="214"/>
        <v>8.3716874249402551</v>
      </c>
      <c r="L83" t="str">
        <f t="shared" ref="L83:L106" si="255">A83</f>
        <v>12 Other managers and proprietors</v>
      </c>
      <c r="M83" s="18">
        <f t="shared" si="215"/>
        <v>8.2250549527295824</v>
      </c>
      <c r="N83" s="18">
        <f t="shared" si="215"/>
        <v>1.7822412005866317</v>
      </c>
      <c r="O83" s="18">
        <f t="shared" si="215"/>
        <v>5.410435675045</v>
      </c>
      <c r="P83" s="18">
        <f t="shared" si="215"/>
        <v>5.4734820152202435</v>
      </c>
      <c r="Q83" s="18">
        <f t="shared" si="216"/>
        <v>5.2192448341962017</v>
      </c>
      <c r="S83" s="18">
        <f t="shared" si="217"/>
        <v>5.452462379805123</v>
      </c>
      <c r="T83" s="18">
        <f t="shared" si="218"/>
        <v>4.3863069260093202</v>
      </c>
      <c r="U83" s="18">
        <f t="shared" si="219"/>
        <v>7.8838371719014866</v>
      </c>
      <c r="W83" t="str">
        <f t="shared" ref="W83:W106" si="256">A83</f>
        <v>12 Other managers and proprietors</v>
      </c>
      <c r="X83" s="18">
        <f t="shared" si="220"/>
        <v>-0.32485581616337189</v>
      </c>
      <c r="Y83" s="18">
        <f t="shared" si="220"/>
        <v>13.662885630396193</v>
      </c>
      <c r="Z83" s="18">
        <f t="shared" si="220"/>
        <v>1.7235622195609368</v>
      </c>
      <c r="AA83" s="18">
        <f t="shared" si="220"/>
        <v>2.3144139575383083</v>
      </c>
      <c r="AB83" s="18">
        <f t="shared" si="221"/>
        <v>2.8030306772096392</v>
      </c>
      <c r="AD83" s="18">
        <f t="shared" si="222"/>
        <v>2.1170830363121507</v>
      </c>
      <c r="AE83" s="18">
        <f t="shared" si="223"/>
        <v>3.8975745683248242</v>
      </c>
      <c r="AF83" s="18">
        <f t="shared" si="224"/>
        <v>5.2151484591421715</v>
      </c>
      <c r="AH83" t="str">
        <f t="shared" ref="AH83:AH106" si="257">L83</f>
        <v>12 Other managers and proprietors</v>
      </c>
      <c r="AI83" s="18">
        <f t="shared" si="225"/>
        <v>-1.0940401581715942</v>
      </c>
      <c r="AJ83" s="18">
        <f t="shared" si="225"/>
        <v>19.204777804730245</v>
      </c>
      <c r="AK83" s="18">
        <f t="shared" si="225"/>
        <v>-0.10922795454417766</v>
      </c>
      <c r="AL83" s="18">
        <f t="shared" si="225"/>
        <v>2.3215890754785029</v>
      </c>
      <c r="AM83" s="18">
        <f t="shared" si="226"/>
        <v>2.5296747273409359</v>
      </c>
      <c r="AO83" s="18">
        <f t="shared" si="227"/>
        <v>1.5048142328396352</v>
      </c>
      <c r="AP83" s="18">
        <f t="shared" si="228"/>
        <v>3.6035788813640668</v>
      </c>
      <c r="AQ83" s="18">
        <f t="shared" si="229"/>
        <v>4.5592140323294172</v>
      </c>
      <c r="AS83" t="str">
        <f t="shared" ref="AS83:AS106" si="258">W83</f>
        <v>12 Other managers and proprietors</v>
      </c>
      <c r="AT83" s="18">
        <f t="shared" si="230"/>
        <v>-1.0613287889213563</v>
      </c>
      <c r="AU83" s="18">
        <f t="shared" si="230"/>
        <v>13.411612219032598</v>
      </c>
      <c r="AV83" s="18">
        <f t="shared" si="230"/>
        <v>1.3264708944152659</v>
      </c>
      <c r="AW83" s="18">
        <f t="shared" si="230"/>
        <v>1.7635956568528677</v>
      </c>
      <c r="AX83" s="18">
        <f t="shared" si="231"/>
        <v>2.3174679422129696</v>
      </c>
      <c r="AZ83" s="18">
        <f t="shared" si="232"/>
        <v>1.6176782738351436</v>
      </c>
      <c r="BA83" s="18">
        <f t="shared" si="233"/>
        <v>3.5474284057600336</v>
      </c>
      <c r="BB83" s="18">
        <f t="shared" si="234"/>
        <v>4.5850855839093985</v>
      </c>
      <c r="BD83" t="str">
        <f t="shared" ref="BD83:BD106" si="259">AH83</f>
        <v>12 Other managers and proprietors</v>
      </c>
      <c r="BE83" s="18">
        <f t="shared" si="235"/>
        <v>0.90132868628072238</v>
      </c>
      <c r="BF83" s="18">
        <f t="shared" si="235"/>
        <v>-1.1838733724839234</v>
      </c>
      <c r="BG83" s="18">
        <f t="shared" si="235"/>
        <v>0.31236610297460388</v>
      </c>
      <c r="BH83" s="18">
        <f t="shared" si="235"/>
        <v>0.68491178647529516</v>
      </c>
      <c r="BI83" s="18">
        <f t="shared" si="236"/>
        <v>0.45065167662794448</v>
      </c>
      <c r="BK83" s="18">
        <f t="shared" si="237"/>
        <v>0.5605764139508862</v>
      </c>
      <c r="BL83" s="18">
        <f t="shared" si="238"/>
        <v>2.6431878244611351</v>
      </c>
      <c r="BM83" s="18">
        <f t="shared" si="239"/>
        <v>3.037127004117357</v>
      </c>
      <c r="BO83" t="str">
        <f t="shared" ref="BO83:BO106" si="260">AS83</f>
        <v>12 Other managers and proprietors</v>
      </c>
      <c r="BP83" s="18">
        <f t="shared" si="240"/>
        <v>0.62384203519239012</v>
      </c>
      <c r="BQ83" s="18">
        <f t="shared" si="240"/>
        <v>-2.521431166422794</v>
      </c>
      <c r="BR83" s="18">
        <f t="shared" si="240"/>
        <v>1.1956794039495122</v>
      </c>
      <c r="BS83" s="18">
        <f t="shared" si="240"/>
        <v>-0.48017678617270354</v>
      </c>
      <c r="BT83" s="18">
        <f t="shared" si="241"/>
        <v>-8.8970343319572098E-2</v>
      </c>
      <c r="BV83" s="18">
        <f t="shared" si="242"/>
        <v>7.5335347583371792E-2</v>
      </c>
      <c r="BW83" s="18">
        <f t="shared" si="243"/>
        <v>3.1771509067544335</v>
      </c>
      <c r="BX83" s="18">
        <f t="shared" si="244"/>
        <v>3.2258684114157887</v>
      </c>
      <c r="BZ83" t="str">
        <f t="shared" ref="BZ83:BZ106" si="261">BD83</f>
        <v>12 Other managers and proprietors</v>
      </c>
      <c r="CA83" s="18">
        <f t="shared" si="245"/>
        <v>-1.3784887319316708</v>
      </c>
      <c r="CB83" s="18">
        <f t="shared" si="245"/>
        <v>0.45188604401060761</v>
      </c>
      <c r="CC83" s="18">
        <f t="shared" si="245"/>
        <v>-2.0785811119089059</v>
      </c>
      <c r="CD83" s="18">
        <f t="shared" si="245"/>
        <v>-3.1779985776786535</v>
      </c>
      <c r="CE83" s="18">
        <f t="shared" si="246"/>
        <v>-2.612000157474359</v>
      </c>
      <c r="CG83" s="18">
        <f t="shared" si="247"/>
        <v>-2.8129045074067549</v>
      </c>
      <c r="CH83" s="18">
        <f t="shared" si="248"/>
        <v>2.2975557739527863</v>
      </c>
      <c r="CI83" s="18">
        <f t="shared" si="249"/>
        <v>0.3753181603419975</v>
      </c>
      <c r="CK83" t="str">
        <f t="shared" ref="CK83:CK106" si="262">BO83</f>
        <v>12 Other managers and proprietors</v>
      </c>
      <c r="CL83" s="18">
        <f t="shared" si="250"/>
        <v>-3.1187895660356846</v>
      </c>
      <c r="CM83" s="18">
        <f t="shared" si="250"/>
        <v>0.44941730625596144</v>
      </c>
      <c r="CN83" s="18">
        <f t="shared" si="250"/>
        <v>-6.5252525074570915</v>
      </c>
      <c r="CO83" s="18">
        <f t="shared" si="250"/>
        <v>-3.8173077301657754</v>
      </c>
      <c r="CP83" s="18">
        <f t="shared" si="251"/>
        <v>-4.4129048803074555</v>
      </c>
      <c r="CR83" s="18">
        <f t="shared" si="252"/>
        <v>-4.7285621340716011</v>
      </c>
      <c r="CS83" s="18">
        <f t="shared" si="253"/>
        <v>1.5076518587443299</v>
      </c>
      <c r="CT83" s="18">
        <f t="shared" si="254"/>
        <v>-2.0299025749884625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9.6082473005856919</v>
      </c>
      <c r="C84" s="18">
        <f t="shared" si="210"/>
        <v>-8.9217698031754935</v>
      </c>
      <c r="D84" s="18">
        <f t="shared" si="210"/>
        <v>7.6110728518761883</v>
      </c>
      <c r="E84" s="18">
        <f t="shared" si="210"/>
        <v>3.7358965480126738</v>
      </c>
      <c r="F84" s="18">
        <f t="shared" si="211"/>
        <v>4.0817000446730534</v>
      </c>
      <c r="H84" s="18">
        <f t="shared" si="212"/>
        <v>5.0118630616813764</v>
      </c>
      <c r="I84" s="18">
        <f t="shared" si="213"/>
        <v>3.1058125678267157</v>
      </c>
      <c r="J84" s="18">
        <f t="shared" si="214"/>
        <v>6.7518713952798626</v>
      </c>
      <c r="L84" t="str">
        <f t="shared" si="255"/>
        <v>21 Science, research, engineering and technology professionals</v>
      </c>
      <c r="M84" s="18">
        <f t="shared" si="215"/>
        <v>10.209488500019525</v>
      </c>
      <c r="N84" s="18">
        <f t="shared" si="215"/>
        <v>-4.7331541506287937</v>
      </c>
      <c r="O84" s="18">
        <f t="shared" si="215"/>
        <v>8.7920066134836272</v>
      </c>
      <c r="P84" s="18">
        <f t="shared" si="215"/>
        <v>4.0352231440741182</v>
      </c>
      <c r="Q84" s="18">
        <f t="shared" si="216"/>
        <v>4.9199734550492202</v>
      </c>
      <c r="S84" s="18">
        <f t="shared" si="217"/>
        <v>5.597247432389274</v>
      </c>
      <c r="T84" s="18">
        <f t="shared" si="218"/>
        <v>3.3956648006131518</v>
      </c>
      <c r="U84" s="18">
        <f t="shared" si="219"/>
        <v>7.3898821449596586</v>
      </c>
      <c r="W84" t="str">
        <f t="shared" si="256"/>
        <v>21 Science, research, engineering and technology professionals</v>
      </c>
      <c r="X84" s="18">
        <f t="shared" si="220"/>
        <v>0.79745407747837671</v>
      </c>
      <c r="Y84" s="18">
        <f t="shared" si="220"/>
        <v>10.509494673905717</v>
      </c>
      <c r="Z84" s="18">
        <f t="shared" si="220"/>
        <v>3.2545673854799118</v>
      </c>
      <c r="AA84" s="18">
        <f t="shared" si="220"/>
        <v>0.72218787804143592</v>
      </c>
      <c r="AB84" s="18">
        <f t="shared" si="221"/>
        <v>2.0968495820275379</v>
      </c>
      <c r="AD84" s="18">
        <f t="shared" si="222"/>
        <v>1.5593371637543152</v>
      </c>
      <c r="AE84" s="18">
        <f t="shared" si="223"/>
        <v>2.5894360986262743</v>
      </c>
      <c r="AF84" s="18">
        <f t="shared" si="224"/>
        <v>3.7161708921550796</v>
      </c>
      <c r="AH84" t="str">
        <f t="shared" si="257"/>
        <v>21 Science, research, engineering and technology professionals</v>
      </c>
      <c r="AI84" s="18">
        <f t="shared" si="225"/>
        <v>-0.63122238286551502</v>
      </c>
      <c r="AJ84" s="18">
        <f t="shared" si="225"/>
        <v>14.976905153894737</v>
      </c>
      <c r="AK84" s="18">
        <f t="shared" si="225"/>
        <v>3.1104385956637115</v>
      </c>
      <c r="AL84" s="18">
        <f t="shared" si="225"/>
        <v>1.0877488958248138</v>
      </c>
      <c r="AM84" s="18">
        <f t="shared" si="226"/>
        <v>2.5372852491186704</v>
      </c>
      <c r="AO84" s="18">
        <f t="shared" si="227"/>
        <v>1.7575311836027119</v>
      </c>
      <c r="AP84" s="18">
        <f t="shared" si="228"/>
        <v>2.5282527893106366</v>
      </c>
      <c r="AQ84" s="18">
        <f t="shared" si="229"/>
        <v>3.8129606813719352</v>
      </c>
      <c r="AS84" t="str">
        <f t="shared" si="258"/>
        <v>21 Science, research, engineering and technology professionals</v>
      </c>
      <c r="AT84" s="18">
        <f t="shared" si="230"/>
        <v>0.64462694966038736</v>
      </c>
      <c r="AU84" s="18">
        <f t="shared" si="230"/>
        <v>10.948351976624959</v>
      </c>
      <c r="AV84" s="18">
        <f t="shared" si="230"/>
        <v>1.7797288598634387</v>
      </c>
      <c r="AW84" s="18">
        <f t="shared" si="230"/>
        <v>0.21755703774049007</v>
      </c>
      <c r="AX84" s="18">
        <f t="shared" si="231"/>
        <v>1.3454111495508458</v>
      </c>
      <c r="AZ84" s="18">
        <f t="shared" si="232"/>
        <v>0.73559852043227902</v>
      </c>
      <c r="BA84" s="18">
        <f t="shared" si="233"/>
        <v>2.1977100187198451</v>
      </c>
      <c r="BB84" s="18">
        <f t="shared" si="234"/>
        <v>2.7479134233255209</v>
      </c>
      <c r="BD84" t="str">
        <f t="shared" si="259"/>
        <v>21 Science, research, engineering and technology professionals</v>
      </c>
      <c r="BE84" s="18">
        <f t="shared" si="235"/>
        <v>5.3355756655331099</v>
      </c>
      <c r="BF84" s="18">
        <f t="shared" si="235"/>
        <v>7.0129911415703461</v>
      </c>
      <c r="BG84" s="18">
        <f t="shared" si="235"/>
        <v>3.365387481528237</v>
      </c>
      <c r="BH84" s="18">
        <f t="shared" si="235"/>
        <v>0.69310619838462983</v>
      </c>
      <c r="BI84" s="18">
        <f t="shared" si="236"/>
        <v>1.9076643938931825</v>
      </c>
      <c r="BK84" s="18">
        <f t="shared" si="237"/>
        <v>1.5761008647948049</v>
      </c>
      <c r="BL84" s="18">
        <f t="shared" si="238"/>
        <v>2.0592904124536293</v>
      </c>
      <c r="BM84" s="18">
        <f t="shared" si="239"/>
        <v>3.2770223980258306</v>
      </c>
      <c r="BO84" t="str">
        <f t="shared" si="260"/>
        <v>21 Science, research, engineering and technology professionals</v>
      </c>
      <c r="BP84" s="18">
        <f t="shared" si="240"/>
        <v>4.1249138596279211</v>
      </c>
      <c r="BQ84" s="18">
        <f t="shared" si="240"/>
        <v>1.4254510241563878</v>
      </c>
      <c r="BR84" s="18">
        <f t="shared" si="240"/>
        <v>3.5453048912817309</v>
      </c>
      <c r="BS84" s="18">
        <f t="shared" si="240"/>
        <v>-0.76254454064321742</v>
      </c>
      <c r="BT84" s="18">
        <f t="shared" si="241"/>
        <v>0.7012126198974622</v>
      </c>
      <c r="BV84" s="18">
        <f t="shared" si="242"/>
        <v>0.65311434490851195</v>
      </c>
      <c r="BW84" s="18">
        <f t="shared" si="243"/>
        <v>2.2552672230397031</v>
      </c>
      <c r="BX84" s="18">
        <f t="shared" si="244"/>
        <v>2.7393326927021899</v>
      </c>
      <c r="BZ84" t="str">
        <f t="shared" si="261"/>
        <v>21 Science, research, engineering and technology professionals</v>
      </c>
      <c r="CA84" s="18">
        <f t="shared" si="245"/>
        <v>1.9802413483330117</v>
      </c>
      <c r="CB84" s="18">
        <f t="shared" si="245"/>
        <v>9.3675889742010021</v>
      </c>
      <c r="CC84" s="18">
        <f t="shared" si="245"/>
        <v>0.83146257371493615</v>
      </c>
      <c r="CD84" s="18">
        <f t="shared" si="245"/>
        <v>-3.2666534248812606</v>
      </c>
      <c r="CE84" s="18">
        <f t="shared" si="246"/>
        <v>-1.2494680516885293</v>
      </c>
      <c r="CG84" s="18">
        <f t="shared" si="247"/>
        <v>-1.9194639448412487</v>
      </c>
      <c r="CH84" s="18">
        <f t="shared" si="248"/>
        <v>1.7342913541036342</v>
      </c>
      <c r="CI84" s="18">
        <f t="shared" si="249"/>
        <v>0.27435451611705908</v>
      </c>
      <c r="CK84" t="str">
        <f t="shared" si="262"/>
        <v>21 Science, research, engineering and technology professionals</v>
      </c>
      <c r="CL84" s="18">
        <f t="shared" si="250"/>
        <v>4.3045313714658917</v>
      </c>
      <c r="CM84" s="18">
        <f t="shared" si="250"/>
        <v>15.258634943453565</v>
      </c>
      <c r="CN84" s="18">
        <f t="shared" si="250"/>
        <v>-1.9552567259443876</v>
      </c>
      <c r="CO84" s="18">
        <f t="shared" si="250"/>
        <v>-2.4710249942065055</v>
      </c>
      <c r="CP84" s="18">
        <f t="shared" si="251"/>
        <v>-1.2849823550555306</v>
      </c>
      <c r="CR84" s="18">
        <f t="shared" si="252"/>
        <v>-2.299404413959294</v>
      </c>
      <c r="CS84" s="18">
        <f t="shared" si="253"/>
        <v>1.5571853567845739</v>
      </c>
      <c r="CT84" s="18">
        <f t="shared" si="254"/>
        <v>-0.22844044837235788</v>
      </c>
    </row>
    <row r="85" spans="1:98" x14ac:dyDescent="0.2">
      <c r="A85" t="str">
        <f t="shared" si="209"/>
        <v>22 Health professionals</v>
      </c>
      <c r="B85" s="18">
        <f t="shared" si="210"/>
        <v>12.533120095286353</v>
      </c>
      <c r="C85" s="18">
        <f t="shared" si="210"/>
        <v>-2.0678322068665045</v>
      </c>
      <c r="D85" s="18">
        <f t="shared" si="210"/>
        <v>5.5348949259546698</v>
      </c>
      <c r="E85" s="18">
        <f t="shared" si="210"/>
        <v>4.0357449378738197</v>
      </c>
      <c r="F85" s="18">
        <f t="shared" si="211"/>
        <v>4.1077892938417016</v>
      </c>
      <c r="H85" s="18">
        <f t="shared" si="212"/>
        <v>4.5330803360056571</v>
      </c>
      <c r="I85" s="18">
        <f t="shared" si="213"/>
        <v>3.6172026569700089</v>
      </c>
      <c r="J85" s="18">
        <f t="shared" si="214"/>
        <v>6.7088090159226565</v>
      </c>
      <c r="L85" t="str">
        <f t="shared" si="255"/>
        <v>22 Health professionals</v>
      </c>
      <c r="M85" s="18">
        <f t="shared" si="215"/>
        <v>12.666298749316818</v>
      </c>
      <c r="N85" s="18">
        <f t="shared" si="215"/>
        <v>-1.0027691511080294</v>
      </c>
      <c r="O85" s="18">
        <f t="shared" si="215"/>
        <v>3.489145012487338</v>
      </c>
      <c r="P85" s="18">
        <f t="shared" si="215"/>
        <v>3.5758070097859251</v>
      </c>
      <c r="Q85" s="18">
        <f t="shared" si="216"/>
        <v>3.2565282159287001</v>
      </c>
      <c r="S85" s="18">
        <f t="shared" si="217"/>
        <v>3.546911616917825</v>
      </c>
      <c r="T85" s="18">
        <f t="shared" si="218"/>
        <v>3.4514257334221199</v>
      </c>
      <c r="U85" s="18">
        <f t="shared" si="219"/>
        <v>5.8625622847445102</v>
      </c>
      <c r="W85" t="str">
        <f t="shared" si="256"/>
        <v>22 Health professionals</v>
      </c>
      <c r="X85" s="18">
        <f t="shared" si="220"/>
        <v>2.9002930672749727</v>
      </c>
      <c r="Y85" s="18">
        <f t="shared" si="220"/>
        <v>6.376821482138384</v>
      </c>
      <c r="Z85" s="18">
        <f t="shared" si="220"/>
        <v>-0.40162741508241728</v>
      </c>
      <c r="AA85" s="18">
        <f t="shared" si="220"/>
        <v>0.26285751921997225</v>
      </c>
      <c r="AB85" s="18">
        <f t="shared" si="221"/>
        <v>0.42557164561052296</v>
      </c>
      <c r="AD85" s="18">
        <f t="shared" si="222"/>
        <v>4.0871417458054893E-2</v>
      </c>
      <c r="AE85" s="18">
        <f t="shared" si="223"/>
        <v>3.0851991926030609</v>
      </c>
      <c r="AF85" s="18">
        <f t="shared" si="224"/>
        <v>3.111936985075836</v>
      </c>
      <c r="AH85" t="str">
        <f t="shared" si="257"/>
        <v>22 Health professionals</v>
      </c>
      <c r="AI85" s="18">
        <f t="shared" si="225"/>
        <v>-5.9450281254348258</v>
      </c>
      <c r="AJ85" s="18">
        <f t="shared" si="225"/>
        <v>-1.7785059721990626</v>
      </c>
      <c r="AK85" s="18">
        <f t="shared" si="225"/>
        <v>-11.946576052649416</v>
      </c>
      <c r="AL85" s="18">
        <f t="shared" si="225"/>
        <v>-9.3535677830820951</v>
      </c>
      <c r="AM85" s="18">
        <f t="shared" si="226"/>
        <v>-9.7202582586103823</v>
      </c>
      <c r="AO85" s="18">
        <f t="shared" si="227"/>
        <v>-10.226279059205279</v>
      </c>
      <c r="AP85" s="18">
        <f t="shared" si="228"/>
        <v>1.1155789737076427</v>
      </c>
      <c r="AQ85" s="18">
        <f t="shared" si="229"/>
        <v>-6.25812179975338</v>
      </c>
      <c r="AS85" t="str">
        <f t="shared" si="258"/>
        <v>22 Health professionals</v>
      </c>
      <c r="AT85" s="18">
        <f t="shared" si="230"/>
        <v>1.7572042141891897</v>
      </c>
      <c r="AU85" s="18">
        <f t="shared" si="230"/>
        <v>14.022759387215045</v>
      </c>
      <c r="AV85" s="18">
        <f t="shared" si="230"/>
        <v>-7.1418918363275186E-2</v>
      </c>
      <c r="AW85" s="18">
        <f t="shared" si="230"/>
        <v>0.59194569902569771</v>
      </c>
      <c r="AX85" s="18">
        <f t="shared" si="231"/>
        <v>1.1735560314687143</v>
      </c>
      <c r="AZ85" s="18">
        <f t="shared" si="232"/>
        <v>0.37033630114775562</v>
      </c>
      <c r="BA85" s="18">
        <f t="shared" si="233"/>
        <v>2.8354586878835297</v>
      </c>
      <c r="BB85" s="18">
        <f t="shared" si="234"/>
        <v>3.0880431517964047</v>
      </c>
      <c r="BD85" t="str">
        <f t="shared" si="259"/>
        <v>22 Health professionals</v>
      </c>
      <c r="BE85" s="18">
        <f t="shared" si="235"/>
        <v>7.5617659931705772</v>
      </c>
      <c r="BF85" s="18">
        <f t="shared" si="235"/>
        <v>-8.3619987068972215</v>
      </c>
      <c r="BG85" s="18">
        <f t="shared" si="235"/>
        <v>0.6044605546247972</v>
      </c>
      <c r="BH85" s="18">
        <f t="shared" si="235"/>
        <v>-0.65439066709160887</v>
      </c>
      <c r="BI85" s="18">
        <f t="shared" si="236"/>
        <v>-0.76484882480908345</v>
      </c>
      <c r="BK85" s="18">
        <f t="shared" si="237"/>
        <v>-0.23653360379546351</v>
      </c>
      <c r="BL85" s="18">
        <f t="shared" si="238"/>
        <v>3.0288197041590026</v>
      </c>
      <c r="BM85" s="18">
        <f t="shared" si="239"/>
        <v>2.8739890339985363</v>
      </c>
      <c r="BO85" t="str">
        <f t="shared" si="260"/>
        <v>22 Health professionals</v>
      </c>
      <c r="BP85" s="18">
        <f t="shared" si="240"/>
        <v>5.0106388111200939</v>
      </c>
      <c r="BQ85" s="18">
        <f t="shared" si="240"/>
        <v>-16.565080288323596</v>
      </c>
      <c r="BR85" s="18">
        <f t="shared" si="240"/>
        <v>0.1950257145630907</v>
      </c>
      <c r="BS85" s="18">
        <f t="shared" si="240"/>
        <v>-2.1334958371818646</v>
      </c>
      <c r="BT85" s="18">
        <f t="shared" si="241"/>
        <v>-2.3898538065212804</v>
      </c>
      <c r="BV85" s="18">
        <f t="shared" si="242"/>
        <v>-1.3633976784360291</v>
      </c>
      <c r="BW85" s="18">
        <f t="shared" si="243"/>
        <v>2.7247295875389987</v>
      </c>
      <c r="BX85" s="18">
        <f t="shared" si="244"/>
        <v>1.8194226425410687</v>
      </c>
      <c r="BZ85" t="str">
        <f t="shared" si="261"/>
        <v>22 Health professionals</v>
      </c>
      <c r="CA85" s="18">
        <f t="shared" si="245"/>
        <v>4.4135726684240817</v>
      </c>
      <c r="CB85" s="18">
        <f t="shared" si="245"/>
        <v>-23.733472638544718</v>
      </c>
      <c r="CC85" s="18">
        <f t="shared" si="245"/>
        <v>-4.1104548738867708</v>
      </c>
      <c r="CD85" s="18">
        <f t="shared" si="245"/>
        <v>-6.9813872433458375</v>
      </c>
      <c r="CE85" s="18">
        <f t="shared" si="246"/>
        <v>-7.2517865176724765</v>
      </c>
      <c r="CG85" s="18">
        <f t="shared" si="247"/>
        <v>-6.0340897717611757</v>
      </c>
      <c r="CH85" s="18">
        <f t="shared" si="248"/>
        <v>1.7419616053938602</v>
      </c>
      <c r="CI85" s="18">
        <f t="shared" si="249"/>
        <v>-2.4543689112744072</v>
      </c>
      <c r="CK85" t="str">
        <f t="shared" si="262"/>
        <v>22 Health professionals</v>
      </c>
      <c r="CL85" s="18">
        <f t="shared" si="250"/>
        <v>4.8247881532030634</v>
      </c>
      <c r="CM85" s="18">
        <f t="shared" si="250"/>
        <v>26.394364753016532</v>
      </c>
      <c r="CN85" s="18">
        <f t="shared" si="250"/>
        <v>-8.2220817338510059</v>
      </c>
      <c r="CO85" s="18">
        <f t="shared" si="250"/>
        <v>-1.6442071609836018</v>
      </c>
      <c r="CP85" s="18">
        <f t="shared" si="251"/>
        <v>-2.2281945265957059</v>
      </c>
      <c r="CR85" s="18">
        <f t="shared" si="252"/>
        <v>-3.8876130108348117</v>
      </c>
      <c r="CS85" s="18">
        <f t="shared" si="253"/>
        <v>1.6934566851743327</v>
      </c>
      <c r="CT85" s="18">
        <f t="shared" si="254"/>
        <v>-1.1702275770709036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5.6902347058132463</v>
      </c>
      <c r="C86" s="18">
        <f t="shared" si="210"/>
        <v>2.904886265564377</v>
      </c>
      <c r="D86" s="18">
        <f t="shared" si="210"/>
        <v>2.6688532105627605</v>
      </c>
      <c r="E86" s="18">
        <f t="shared" si="210"/>
        <v>2.2130509815710075</v>
      </c>
      <c r="F86" s="18">
        <f t="shared" si="211"/>
        <v>2.3984344679961245</v>
      </c>
      <c r="H86" s="18">
        <f t="shared" si="212"/>
        <v>2.3647597741008664</v>
      </c>
      <c r="I86" s="18">
        <f t="shared" si="213"/>
        <v>3.1777366316451339</v>
      </c>
      <c r="J86" s="18">
        <f t="shared" si="214"/>
        <v>4.7943493495584688</v>
      </c>
      <c r="L86" t="str">
        <f t="shared" si="255"/>
        <v>23 Teaching and other educational professionals</v>
      </c>
      <c r="M86" s="18">
        <f t="shared" si="215"/>
        <v>6.8051441696205917</v>
      </c>
      <c r="N86" s="18">
        <f t="shared" si="215"/>
        <v>4.0853476770310593</v>
      </c>
      <c r="O86" s="18">
        <f t="shared" si="215"/>
        <v>2.3586738461301771</v>
      </c>
      <c r="P86" s="18">
        <f t="shared" si="215"/>
        <v>2.0837663148704166</v>
      </c>
      <c r="Q86" s="18">
        <f t="shared" si="216"/>
        <v>2.2936631554740794</v>
      </c>
      <c r="S86" s="18">
        <f t="shared" si="217"/>
        <v>2.1753200242371484</v>
      </c>
      <c r="T86" s="18">
        <f t="shared" si="218"/>
        <v>3.2104392618510946</v>
      </c>
      <c r="U86" s="18">
        <f t="shared" si="219"/>
        <v>4.6852652176808229</v>
      </c>
      <c r="W86" t="str">
        <f t="shared" si="256"/>
        <v>23 Teaching and other educational professionals</v>
      </c>
      <c r="X86" s="18">
        <f t="shared" si="220"/>
        <v>-5.7035071442159584</v>
      </c>
      <c r="Y86" s="18">
        <f t="shared" si="220"/>
        <v>12.181119550637431</v>
      </c>
      <c r="Z86" s="18">
        <f t="shared" si="220"/>
        <v>-5.2270285430182639</v>
      </c>
      <c r="AA86" s="18">
        <f t="shared" si="220"/>
        <v>-3.4218945982937621</v>
      </c>
      <c r="AB86" s="18">
        <f t="shared" si="221"/>
        <v>-3.0867702948017883</v>
      </c>
      <c r="AD86" s="18">
        <f t="shared" si="222"/>
        <v>-4.0273941791012735</v>
      </c>
      <c r="AE86" s="18">
        <f t="shared" si="223"/>
        <v>2.2012592639252038</v>
      </c>
      <c r="AF86" s="18">
        <f t="shared" si="224"/>
        <v>-0.51103177966161928</v>
      </c>
      <c r="AH86" t="str">
        <f t="shared" si="257"/>
        <v>23 Teaching and other educational professionals</v>
      </c>
      <c r="AI86" s="18">
        <f t="shared" si="225"/>
        <v>-16.108456294911999</v>
      </c>
      <c r="AJ86" s="18">
        <f t="shared" si="225"/>
        <v>-1.2801178125999124</v>
      </c>
      <c r="AK86" s="18">
        <f t="shared" si="225"/>
        <v>-11.591112985379048</v>
      </c>
      <c r="AL86" s="18">
        <f t="shared" si="225"/>
        <v>-5.9666754607323735E-2</v>
      </c>
      <c r="AM86" s="18">
        <f t="shared" si="226"/>
        <v>-3.8900699728972477</v>
      </c>
      <c r="AO86" s="18">
        <f t="shared" si="227"/>
        <v>-4.0615929445172672</v>
      </c>
      <c r="AP86" s="18">
        <f t="shared" si="228"/>
        <v>1.0581983283728613</v>
      </c>
      <c r="AQ86" s="18">
        <f t="shared" si="229"/>
        <v>-2.2763595286799831</v>
      </c>
      <c r="AS86" t="str">
        <f t="shared" si="258"/>
        <v>23 Teaching and other educational professionals</v>
      </c>
      <c r="AT86" s="18">
        <f t="shared" si="230"/>
        <v>-4.671777003797728</v>
      </c>
      <c r="AU86" s="18">
        <f t="shared" si="230"/>
        <v>13.882706157643177</v>
      </c>
      <c r="AV86" s="18">
        <f t="shared" si="230"/>
        <v>-5.1868834178214414</v>
      </c>
      <c r="AW86" s="18">
        <f t="shared" si="230"/>
        <v>-1.588073546945612</v>
      </c>
      <c r="AX86" s="18">
        <f t="shared" si="231"/>
        <v>-1.8354168929186288</v>
      </c>
      <c r="AZ86" s="18">
        <f t="shared" si="232"/>
        <v>-2.8026040544641084</v>
      </c>
      <c r="BA86" s="18">
        <f t="shared" si="233"/>
        <v>2.1356090420382667</v>
      </c>
      <c r="BB86" s="18">
        <f t="shared" si="234"/>
        <v>0.17008421375555027</v>
      </c>
      <c r="BD86" t="str">
        <f t="shared" si="259"/>
        <v>23 Teaching and other educational professionals</v>
      </c>
      <c r="BE86" s="18">
        <f t="shared" si="235"/>
        <v>0.49014988383675462</v>
      </c>
      <c r="BF86" s="18">
        <f t="shared" si="235"/>
        <v>7.7351696115281365</v>
      </c>
      <c r="BG86" s="18">
        <f t="shared" si="235"/>
        <v>-1.936575738951718</v>
      </c>
      <c r="BH86" s="18">
        <f t="shared" si="235"/>
        <v>6.8104497711352074E-2</v>
      </c>
      <c r="BI86" s="18">
        <f t="shared" si="236"/>
        <v>-0.10285096807307603</v>
      </c>
      <c r="BK86" s="18">
        <f t="shared" si="237"/>
        <v>-0.60463481440554689</v>
      </c>
      <c r="BL86" s="18">
        <f t="shared" si="238"/>
        <v>2.283721286470719</v>
      </c>
      <c r="BM86" s="18">
        <f t="shared" si="239"/>
        <v>1.8484037097347361</v>
      </c>
      <c r="BO86" t="str">
        <f t="shared" si="260"/>
        <v>23 Teaching and other educational professionals</v>
      </c>
      <c r="BP86" s="18">
        <f t="shared" si="240"/>
        <v>6.7326792953115167E-2</v>
      </c>
      <c r="BQ86" s="18">
        <f t="shared" si="240"/>
        <v>-9.1396796758596572</v>
      </c>
      <c r="BR86" s="18">
        <f t="shared" si="240"/>
        <v>-2.1384118699158017</v>
      </c>
      <c r="BS86" s="18">
        <f t="shared" si="240"/>
        <v>-2.5040068232746515</v>
      </c>
      <c r="BT86" s="18">
        <f t="shared" si="241"/>
        <v>-2.8189801566276484</v>
      </c>
      <c r="BV86" s="18">
        <f t="shared" si="242"/>
        <v>-2.3822938472542132</v>
      </c>
      <c r="BW86" s="18">
        <f t="shared" si="243"/>
        <v>2.4433519065292675</v>
      </c>
      <c r="BX86" s="18">
        <f t="shared" si="244"/>
        <v>0.83504891285115512</v>
      </c>
      <c r="BZ86" t="str">
        <f t="shared" si="261"/>
        <v>23 Teaching and other educational professionals</v>
      </c>
      <c r="CA86" s="18">
        <f t="shared" si="245"/>
        <v>-0.98758600812689501</v>
      </c>
      <c r="CB86" s="18">
        <f t="shared" si="245"/>
        <v>0.89517861559000877</v>
      </c>
      <c r="CC86" s="18">
        <f t="shared" si="245"/>
        <v>-4.7112824608085972</v>
      </c>
      <c r="CD86" s="18">
        <f t="shared" si="245"/>
        <v>-5.4630727016372731</v>
      </c>
      <c r="CE86" s="18">
        <f t="shared" si="246"/>
        <v>-4.8424415266782539</v>
      </c>
      <c r="CG86" s="18">
        <f t="shared" si="247"/>
        <v>-5.2131373126511065</v>
      </c>
      <c r="CH86" s="18">
        <f t="shared" si="248"/>
        <v>1.9015510433676663</v>
      </c>
      <c r="CI86" s="18">
        <f t="shared" si="249"/>
        <v>-1.6895215716519529</v>
      </c>
      <c r="CK86" t="str">
        <f t="shared" si="262"/>
        <v>23 Teaching and other educational professionals</v>
      </c>
      <c r="CL86" s="18">
        <f t="shared" si="250"/>
        <v>1.0034598017095719</v>
      </c>
      <c r="CM86" s="18">
        <f t="shared" si="250"/>
        <v>38.362706716493463</v>
      </c>
      <c r="CN86" s="18">
        <f t="shared" si="250"/>
        <v>-7.4537775736064678</v>
      </c>
      <c r="CO86" s="18">
        <f t="shared" si="250"/>
        <v>-2.0941384079514958</v>
      </c>
      <c r="CP86" s="18">
        <f t="shared" si="251"/>
        <v>-1.6993891226315672</v>
      </c>
      <c r="CR86" s="18">
        <f t="shared" si="252"/>
        <v>-3.9143141278054516</v>
      </c>
      <c r="CS86" s="18">
        <f t="shared" si="253"/>
        <v>1.7533433213745342</v>
      </c>
      <c r="CT86" s="18">
        <f t="shared" si="254"/>
        <v>-1.0989255731978287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10.467144696351681</v>
      </c>
      <c r="C87" s="18">
        <f t="shared" si="210"/>
        <v>1.7125595093087087</v>
      </c>
      <c r="D87" s="18">
        <f t="shared" si="210"/>
        <v>5.599289545713404</v>
      </c>
      <c r="E87" s="18">
        <f t="shared" si="210"/>
        <v>4.4520248242391425</v>
      </c>
      <c r="F87" s="18">
        <f t="shared" si="211"/>
        <v>4.6352490532665991</v>
      </c>
      <c r="H87" s="18">
        <f t="shared" si="212"/>
        <v>4.8330547510968991</v>
      </c>
      <c r="I87" s="18">
        <f t="shared" si="213"/>
        <v>3.6572510571762473</v>
      </c>
      <c r="J87" s="18">
        <f t="shared" si="214"/>
        <v>6.9606061582937473</v>
      </c>
      <c r="L87" t="str">
        <f t="shared" si="255"/>
        <v>24 Business, media and public service professionals</v>
      </c>
      <c r="M87" s="18">
        <f t="shared" si="215"/>
        <v>11.30294298593839</v>
      </c>
      <c r="N87" s="18">
        <f t="shared" si="215"/>
        <v>0.41378352783936201</v>
      </c>
      <c r="O87" s="18">
        <f t="shared" si="215"/>
        <v>4.3396005010899019</v>
      </c>
      <c r="P87" s="18">
        <f t="shared" si="215"/>
        <v>3.4225554237899303</v>
      </c>
      <c r="Q87" s="18">
        <f t="shared" si="216"/>
        <v>3.5170742700521451</v>
      </c>
      <c r="S87" s="18">
        <f t="shared" si="217"/>
        <v>3.727338050257667</v>
      </c>
      <c r="T87" s="18">
        <f t="shared" si="218"/>
        <v>3.3935123245801169</v>
      </c>
      <c r="U87" s="18">
        <f t="shared" si="219"/>
        <v>5.9542302289077531</v>
      </c>
      <c r="W87" t="str">
        <f t="shared" si="256"/>
        <v>24 Business, media and public service professionals</v>
      </c>
      <c r="X87" s="18">
        <f t="shared" si="220"/>
        <v>1.4516429173610179</v>
      </c>
      <c r="Y87" s="18">
        <f t="shared" si="220"/>
        <v>17.575440045034174</v>
      </c>
      <c r="Z87" s="18">
        <f t="shared" si="220"/>
        <v>0.28554662851771884</v>
      </c>
      <c r="AA87" s="18">
        <f t="shared" si="220"/>
        <v>0.78846526004736628</v>
      </c>
      <c r="AB87" s="18">
        <f t="shared" si="221"/>
        <v>1.6046400224532853</v>
      </c>
      <c r="AD87" s="18">
        <f t="shared" si="222"/>
        <v>0.62054610898862883</v>
      </c>
      <c r="AE87" s="18">
        <f t="shared" si="223"/>
        <v>2.9340259368028088</v>
      </c>
      <c r="AF87" s="18">
        <f t="shared" si="224"/>
        <v>3.3542279647566176</v>
      </c>
      <c r="AH87" t="str">
        <f t="shared" si="257"/>
        <v>24 Business, media and public service professionals</v>
      </c>
      <c r="AI87" s="18">
        <f t="shared" si="225"/>
        <v>-1.9988226465241898</v>
      </c>
      <c r="AJ87" s="18">
        <f t="shared" si="225"/>
        <v>19.509484653262344</v>
      </c>
      <c r="AK87" s="18">
        <f t="shared" si="225"/>
        <v>-1.9913119297729764</v>
      </c>
      <c r="AL87" s="18">
        <f t="shared" si="225"/>
        <v>0.33053709101167339</v>
      </c>
      <c r="AM87" s="18">
        <f t="shared" si="226"/>
        <v>0.69398742268242941</v>
      </c>
      <c r="AO87" s="18">
        <f t="shared" si="227"/>
        <v>-0.44946079182238696</v>
      </c>
      <c r="AP87" s="18">
        <f t="shared" si="228"/>
        <v>2.0384599335689035</v>
      </c>
      <c r="AQ87" s="18">
        <f t="shared" si="229"/>
        <v>1.7024373353085931</v>
      </c>
      <c r="AS87" t="str">
        <f t="shared" si="258"/>
        <v>24 Business, media and public service professionals</v>
      </c>
      <c r="AT87" s="18">
        <f t="shared" si="230"/>
        <v>0.11783487138712356</v>
      </c>
      <c r="AU87" s="18">
        <f t="shared" si="230"/>
        <v>17.580482896787064</v>
      </c>
      <c r="AV87" s="18">
        <f t="shared" si="230"/>
        <v>0.10621391607714692</v>
      </c>
      <c r="AW87" s="18">
        <f t="shared" si="230"/>
        <v>0.83022681408670973</v>
      </c>
      <c r="AX87" s="18">
        <f t="shared" si="231"/>
        <v>1.5743943359065815</v>
      </c>
      <c r="AZ87" s="18">
        <f t="shared" si="232"/>
        <v>0.58830922322554713</v>
      </c>
      <c r="BA87" s="18">
        <f t="shared" si="233"/>
        <v>2.7496599384462028</v>
      </c>
      <c r="BB87" s="18">
        <f t="shared" si="234"/>
        <v>3.1575509539998103</v>
      </c>
      <c r="BD87" t="str">
        <f t="shared" si="259"/>
        <v>24 Business, media and public service professionals</v>
      </c>
      <c r="BE87" s="18">
        <f t="shared" si="235"/>
        <v>5.8619604381568768</v>
      </c>
      <c r="BF87" s="18">
        <f t="shared" si="235"/>
        <v>10.744538613987276</v>
      </c>
      <c r="BG87" s="18">
        <f t="shared" si="235"/>
        <v>1.3576373477349968</v>
      </c>
      <c r="BH87" s="18">
        <f t="shared" si="235"/>
        <v>1.0199902106823089</v>
      </c>
      <c r="BI87" s="18">
        <f t="shared" si="236"/>
        <v>1.7079429440615357</v>
      </c>
      <c r="BK87" s="18">
        <f t="shared" si="237"/>
        <v>1.1324140948184125</v>
      </c>
      <c r="BL87" s="18">
        <f t="shared" si="238"/>
        <v>2.5761407411776904</v>
      </c>
      <c r="BM87" s="18">
        <f t="shared" si="239"/>
        <v>3.3887148002593515</v>
      </c>
      <c r="BO87" t="str">
        <f t="shared" si="260"/>
        <v>24 Business, media and public service professionals</v>
      </c>
      <c r="BP87" s="18">
        <f t="shared" si="240"/>
        <v>3.1657041290400922</v>
      </c>
      <c r="BQ87" s="18">
        <f t="shared" si="240"/>
        <v>-1.7545834494037571</v>
      </c>
      <c r="BR87" s="18">
        <f t="shared" si="240"/>
        <v>0.11046527952813801</v>
      </c>
      <c r="BS87" s="18">
        <f t="shared" si="240"/>
        <v>-1.2417039981304945</v>
      </c>
      <c r="BT87" s="18">
        <f t="shared" si="241"/>
        <v>-0.85339478321430073</v>
      </c>
      <c r="BV87" s="18">
        <f t="shared" si="242"/>
        <v>-0.79302245558755535</v>
      </c>
      <c r="BW87" s="18">
        <f t="shared" si="243"/>
        <v>2.3605930749280857</v>
      </c>
      <c r="BX87" s="18">
        <f t="shared" si="244"/>
        <v>1.798112896576809</v>
      </c>
      <c r="BZ87" t="str">
        <f t="shared" si="261"/>
        <v>24 Business, media and public service professionals</v>
      </c>
      <c r="CA87" s="18">
        <f t="shared" si="245"/>
        <v>2.0345242612395342</v>
      </c>
      <c r="CB87" s="18">
        <f t="shared" si="245"/>
        <v>5.0886788486729451</v>
      </c>
      <c r="CC87" s="18">
        <f t="shared" si="245"/>
        <v>-2.9634028001519486</v>
      </c>
      <c r="CD87" s="18">
        <f t="shared" si="245"/>
        <v>-4.4930127751113265</v>
      </c>
      <c r="CE87" s="18">
        <f t="shared" si="246"/>
        <v>-3.4423752829569554</v>
      </c>
      <c r="CG87" s="18">
        <f t="shared" si="247"/>
        <v>-3.9858407926775308</v>
      </c>
      <c r="CH87" s="18">
        <f t="shared" si="248"/>
        <v>1.7814585887433898</v>
      </c>
      <c r="CI87" s="18">
        <f t="shared" si="249"/>
        <v>-1.1044769664649179</v>
      </c>
      <c r="CK87" t="str">
        <f t="shared" si="262"/>
        <v>24 Business, media and public service professionals</v>
      </c>
      <c r="CL87" s="18">
        <f t="shared" si="250"/>
        <v>2.0403064826050699</v>
      </c>
      <c r="CM87" s="18">
        <f t="shared" si="250"/>
        <v>20.187215796066127</v>
      </c>
      <c r="CN87" s="18">
        <f t="shared" si="250"/>
        <v>-6.1628512497588943</v>
      </c>
      <c r="CO87" s="18">
        <f t="shared" si="250"/>
        <v>-2.8991544545449277</v>
      </c>
      <c r="CP87" s="18">
        <f t="shared" si="251"/>
        <v>-2.6417743036888153</v>
      </c>
      <c r="CR87" s="18">
        <f t="shared" si="252"/>
        <v>-3.9994748206701902</v>
      </c>
      <c r="CS87" s="18">
        <f t="shared" si="253"/>
        <v>1.5184612245781715</v>
      </c>
      <c r="CT87" s="18">
        <f t="shared" si="254"/>
        <v>-1.5113607510713889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11.328109445955391</v>
      </c>
      <c r="C88" s="18">
        <f t="shared" si="210"/>
        <v>-5.3604411037415538</v>
      </c>
      <c r="D88" s="18">
        <f t="shared" si="210"/>
        <v>4.5103006958103764</v>
      </c>
      <c r="E88" s="18">
        <f t="shared" si="210"/>
        <v>5.1030217295940705</v>
      </c>
      <c r="F88" s="18">
        <f t="shared" si="211"/>
        <v>4.2320461880214877</v>
      </c>
      <c r="H88" s="18">
        <f t="shared" si="212"/>
        <v>4.9050754827554277</v>
      </c>
      <c r="I88" s="18">
        <f t="shared" si="213"/>
        <v>3.3914780032849645</v>
      </c>
      <c r="J88" s="18">
        <f t="shared" si="214"/>
        <v>6.8461115042039111</v>
      </c>
      <c r="L88" t="str">
        <f t="shared" si="255"/>
        <v>31 Science, engineering and technology associate professionals</v>
      </c>
      <c r="M88" s="18">
        <f t="shared" si="215"/>
        <v>10.432630960995247</v>
      </c>
      <c r="N88" s="18">
        <f t="shared" si="215"/>
        <v>-4.5324184262003246</v>
      </c>
      <c r="O88" s="18">
        <f t="shared" si="215"/>
        <v>2.7840653445706964</v>
      </c>
      <c r="P88" s="18">
        <f t="shared" si="215"/>
        <v>3.6249559588748426</v>
      </c>
      <c r="Q88" s="18">
        <f t="shared" si="216"/>
        <v>2.8331238923683832</v>
      </c>
      <c r="S88" s="18">
        <f t="shared" si="217"/>
        <v>3.3438974711352154</v>
      </c>
      <c r="T88" s="18">
        <f t="shared" si="218"/>
        <v>2.869211280868833</v>
      </c>
      <c r="U88" s="18">
        <f t="shared" si="219"/>
        <v>5.2888949058950585</v>
      </c>
      <c r="W88" t="str">
        <f t="shared" si="256"/>
        <v>31 Science, engineering and technology associate professionals</v>
      </c>
      <c r="X88" s="18">
        <f t="shared" si="220"/>
        <v>2.382010891545927</v>
      </c>
      <c r="Y88" s="18">
        <f t="shared" si="220"/>
        <v>10.191088830169747</v>
      </c>
      <c r="Z88" s="18">
        <f t="shared" si="220"/>
        <v>-0.54766776565706721</v>
      </c>
      <c r="AA88" s="18">
        <f t="shared" si="220"/>
        <v>1.1580167368754557</v>
      </c>
      <c r="AB88" s="18">
        <f t="shared" si="221"/>
        <v>1.1612121996541713</v>
      </c>
      <c r="AD88" s="18">
        <f t="shared" si="222"/>
        <v>0.5862293441949884</v>
      </c>
      <c r="AE88" s="18">
        <f t="shared" si="223"/>
        <v>2.4981995987625849</v>
      </c>
      <c r="AF88" s="18">
        <f t="shared" si="224"/>
        <v>2.9183873841648778</v>
      </c>
      <c r="AH88" t="str">
        <f t="shared" si="257"/>
        <v>31 Science, engineering and technology associate professionals</v>
      </c>
      <c r="AI88" s="18">
        <f t="shared" si="225"/>
        <v>3.2886606794802375</v>
      </c>
      <c r="AJ88" s="18">
        <f t="shared" si="225"/>
        <v>18.472852663841934</v>
      </c>
      <c r="AK88" s="18">
        <f t="shared" si="225"/>
        <v>0.52263752582524248</v>
      </c>
      <c r="AL88" s="18">
        <f t="shared" si="225"/>
        <v>2.625831924777855</v>
      </c>
      <c r="AM88" s="18">
        <f t="shared" si="226"/>
        <v>2.8831068475346555</v>
      </c>
      <c r="AO88" s="18">
        <f t="shared" si="227"/>
        <v>1.9199226788368939</v>
      </c>
      <c r="AP88" s="18">
        <f t="shared" si="228"/>
        <v>2.8214336219363867</v>
      </c>
      <c r="AQ88" s="18">
        <f t="shared" si="229"/>
        <v>4.1791633082781665</v>
      </c>
      <c r="AS88" t="str">
        <f t="shared" si="258"/>
        <v>31 Science, engineering and technology associate professionals</v>
      </c>
      <c r="AT88" s="18">
        <f t="shared" si="230"/>
        <v>0.13093514467188427</v>
      </c>
      <c r="AU88" s="18">
        <f t="shared" si="230"/>
        <v>8.76855617266461</v>
      </c>
      <c r="AV88" s="18">
        <f t="shared" si="230"/>
        <v>-2.9544055591395502</v>
      </c>
      <c r="AW88" s="18">
        <f t="shared" si="230"/>
        <v>-1.0023487726729119E-2</v>
      </c>
      <c r="AX88" s="18">
        <f t="shared" si="231"/>
        <v>-0.41723127918689151</v>
      </c>
      <c r="AZ88" s="18">
        <f t="shared" si="232"/>
        <v>-1.0012785563263127</v>
      </c>
      <c r="BA88" s="18">
        <f t="shared" si="233"/>
        <v>1.9084120504504032</v>
      </c>
      <c r="BB88" s="18">
        <f t="shared" si="234"/>
        <v>1.1536550529633205</v>
      </c>
      <c r="BD88" t="str">
        <f t="shared" si="259"/>
        <v>31 Science, engineering and technology associate professionals</v>
      </c>
      <c r="BE88" s="18">
        <f t="shared" si="235"/>
        <v>2.7293738657225397</v>
      </c>
      <c r="BF88" s="18">
        <f t="shared" si="235"/>
        <v>7.9088625503573873</v>
      </c>
      <c r="BG88" s="18">
        <f t="shared" si="235"/>
        <v>-2.9171878678729835</v>
      </c>
      <c r="BH88" s="18">
        <f t="shared" si="235"/>
        <v>-1.4322505832779164</v>
      </c>
      <c r="BI88" s="18">
        <f t="shared" si="236"/>
        <v>-1.3419951222607085</v>
      </c>
      <c r="BK88" s="18">
        <f t="shared" si="237"/>
        <v>-1.9297363367633102</v>
      </c>
      <c r="BL88" s="18">
        <f t="shared" si="238"/>
        <v>1.7012012334052473</v>
      </c>
      <c r="BM88" s="18">
        <f t="shared" si="239"/>
        <v>0.22624238050332757</v>
      </c>
      <c r="BO88" t="str">
        <f t="shared" si="260"/>
        <v>31 Science, engineering and technology associate professionals</v>
      </c>
      <c r="BP88" s="18">
        <f t="shared" si="240"/>
        <v>4.5994308983985155</v>
      </c>
      <c r="BQ88" s="18">
        <f t="shared" si="240"/>
        <v>3.0543599319388992</v>
      </c>
      <c r="BR88" s="18">
        <f t="shared" si="240"/>
        <v>-0.86925585267600969</v>
      </c>
      <c r="BS88" s="18">
        <f t="shared" si="240"/>
        <v>-0.26123770748988084</v>
      </c>
      <c r="BT88" s="18">
        <f t="shared" si="241"/>
        <v>-0.24796904418594723</v>
      </c>
      <c r="BV88" s="18">
        <f t="shared" si="242"/>
        <v>-0.46432366119981694</v>
      </c>
      <c r="BW88" s="18">
        <f t="shared" si="243"/>
        <v>2.0925411047275189</v>
      </c>
      <c r="BX88" s="18">
        <f t="shared" si="244"/>
        <v>1.7481353340248251</v>
      </c>
      <c r="BZ88" t="str">
        <f t="shared" si="261"/>
        <v>31 Science, engineering and technology associate professionals</v>
      </c>
      <c r="CA88" s="18">
        <f t="shared" si="245"/>
        <v>2.8773059556618685</v>
      </c>
      <c r="CB88" s="18">
        <f t="shared" si="245"/>
        <v>15.585746165370985</v>
      </c>
      <c r="CC88" s="18">
        <f t="shared" si="245"/>
        <v>-4.3765404006386515</v>
      </c>
      <c r="CD88" s="18">
        <f t="shared" si="245"/>
        <v>-2.4964540445656325</v>
      </c>
      <c r="CE88" s="18">
        <f t="shared" si="246"/>
        <v>-2.0519791041916924</v>
      </c>
      <c r="CG88" s="18">
        <f t="shared" si="247"/>
        <v>-3.1272212387212117</v>
      </c>
      <c r="CH88" s="18">
        <f t="shared" si="248"/>
        <v>1.6191267656089359</v>
      </c>
      <c r="CI88" s="18">
        <f t="shared" si="249"/>
        <v>-0.74916848467618813</v>
      </c>
      <c r="CK88" t="str">
        <f t="shared" si="262"/>
        <v>31 Science, engineering and technology associate professionals</v>
      </c>
      <c r="CL88" s="18">
        <f t="shared" si="250"/>
        <v>4.6463790052533982</v>
      </c>
      <c r="CM88" s="18">
        <f t="shared" si="250"/>
        <v>31.329334302745472</v>
      </c>
      <c r="CN88" s="18">
        <f t="shared" si="250"/>
        <v>-4.4112548719530187</v>
      </c>
      <c r="CO88" s="18">
        <f t="shared" si="250"/>
        <v>1.4181355926892403</v>
      </c>
      <c r="CP88" s="18">
        <f t="shared" si="251"/>
        <v>1.1805382930464958</v>
      </c>
      <c r="CR88" s="18">
        <f t="shared" si="252"/>
        <v>-0.56346054920084487</v>
      </c>
      <c r="CS88" s="18">
        <f t="shared" si="253"/>
        <v>1.9390022456389655</v>
      </c>
      <c r="CT88" s="18">
        <f t="shared" si="254"/>
        <v>1.5126991598618078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10.321700580139058</v>
      </c>
      <c r="C89" s="18">
        <f t="shared" si="210"/>
        <v>-10.061571971061111</v>
      </c>
      <c r="D89" s="18">
        <f t="shared" si="210"/>
        <v>16.511284263918057</v>
      </c>
      <c r="E89" s="18">
        <f t="shared" si="210"/>
        <v>7.7983504137893345</v>
      </c>
      <c r="F89" s="18">
        <f t="shared" si="211"/>
        <v>9.2054089171480733</v>
      </c>
      <c r="H89" s="18">
        <f t="shared" si="212"/>
        <v>10.627748368931233</v>
      </c>
      <c r="I89" s="18">
        <f t="shared" si="213"/>
        <v>6.4721788350933007</v>
      </c>
      <c r="J89" s="18">
        <f t="shared" si="214"/>
        <v>12.825870424414143</v>
      </c>
      <c r="L89" t="str">
        <f t="shared" si="255"/>
        <v>32 Health and social care associate professionals</v>
      </c>
      <c r="M89" s="18">
        <f t="shared" si="215"/>
        <v>12.565041233114238</v>
      </c>
      <c r="N89" s="18">
        <f t="shared" si="215"/>
        <v>2.1133303251309021</v>
      </c>
      <c r="O89" s="18">
        <f t="shared" si="215"/>
        <v>15.685747898288094</v>
      </c>
      <c r="P89" s="18">
        <f t="shared" si="215"/>
        <v>6.5528248943159229</v>
      </c>
      <c r="Q89" s="18">
        <f t="shared" si="216"/>
        <v>9.0362014609265415</v>
      </c>
      <c r="S89" s="18">
        <f t="shared" si="217"/>
        <v>9.5140730585815838</v>
      </c>
      <c r="T89" s="18">
        <f t="shared" si="218"/>
        <v>5.9650302416647039</v>
      </c>
      <c r="U89" s="18">
        <f t="shared" si="219"/>
        <v>11.750620245242672</v>
      </c>
      <c r="W89" t="str">
        <f t="shared" si="256"/>
        <v>32 Health and social care associate professionals</v>
      </c>
      <c r="X89" s="18">
        <f t="shared" si="220"/>
        <v>3.3505790364225296</v>
      </c>
      <c r="Y89" s="18">
        <f t="shared" si="220"/>
        <v>11.3294459360344</v>
      </c>
      <c r="Z89" s="18">
        <f t="shared" si="220"/>
        <v>11.313408697245929</v>
      </c>
      <c r="AA89" s="18">
        <f t="shared" si="220"/>
        <v>2.4987472130427957</v>
      </c>
      <c r="AB89" s="18">
        <f t="shared" si="221"/>
        <v>5.720282375699659</v>
      </c>
      <c r="AD89" s="18">
        <f t="shared" si="222"/>
        <v>5.3565479212062783</v>
      </c>
      <c r="AE89" s="18">
        <f t="shared" si="223"/>
        <v>5.3115727274050784</v>
      </c>
      <c r="AF89" s="18">
        <f t="shared" si="224"/>
        <v>8.416661424823225</v>
      </c>
      <c r="AH89" t="str">
        <f t="shared" si="257"/>
        <v>32 Health and social care associate professionals</v>
      </c>
      <c r="AI89" s="18">
        <f t="shared" si="225"/>
        <v>-3.6104948521818891</v>
      </c>
      <c r="AJ89" s="18">
        <f t="shared" si="225"/>
        <v>5.6561679076010396</v>
      </c>
      <c r="AK89" s="18">
        <f t="shared" si="225"/>
        <v>2.3792498940814033</v>
      </c>
      <c r="AL89" s="18">
        <f t="shared" si="225"/>
        <v>-4.401753571029654</v>
      </c>
      <c r="AM89" s="18">
        <f t="shared" si="226"/>
        <v>-1.7198378192195829</v>
      </c>
      <c r="AO89" s="18">
        <f t="shared" si="227"/>
        <v>-2.1928512958951374</v>
      </c>
      <c r="AP89" s="18">
        <f t="shared" si="228"/>
        <v>2.4688464393457066</v>
      </c>
      <c r="AQ89" s="18">
        <f t="shared" si="229"/>
        <v>0.98726475294546034</v>
      </c>
      <c r="AS89" t="str">
        <f t="shared" si="258"/>
        <v>32 Health and social care associate professionals</v>
      </c>
      <c r="AT89" s="18">
        <f t="shared" si="230"/>
        <v>1.0751197571791549</v>
      </c>
      <c r="AU89" s="18">
        <f t="shared" si="230"/>
        <v>16.530423013858876</v>
      </c>
      <c r="AV89" s="18">
        <f t="shared" si="230"/>
        <v>7.797399989318432</v>
      </c>
      <c r="AW89" s="18">
        <f t="shared" si="230"/>
        <v>1.6747224805002014</v>
      </c>
      <c r="AX89" s="18">
        <f t="shared" si="231"/>
        <v>4.4361057611091104</v>
      </c>
      <c r="AZ89" s="18">
        <f t="shared" si="232"/>
        <v>3.6759664481946119</v>
      </c>
      <c r="BA89" s="18">
        <f t="shared" si="233"/>
        <v>4.2332020692343653</v>
      </c>
      <c r="BB89" s="18">
        <f t="shared" si="234"/>
        <v>6.5254208939214742</v>
      </c>
      <c r="BD89" t="str">
        <f t="shared" si="259"/>
        <v>32 Health and social care associate professionals</v>
      </c>
      <c r="BE89" s="18">
        <f t="shared" si="235"/>
        <v>7.0818299213823988</v>
      </c>
      <c r="BF89" s="18">
        <f t="shared" si="235"/>
        <v>-5.3462192908843909</v>
      </c>
      <c r="BG89" s="18">
        <f t="shared" si="235"/>
        <v>10.869335808877079</v>
      </c>
      <c r="BH89" s="18">
        <f t="shared" si="235"/>
        <v>0.97390674190152016</v>
      </c>
      <c r="BI89" s="18">
        <f t="shared" si="236"/>
        <v>3.5482883614940564</v>
      </c>
      <c r="BK89" s="18">
        <f t="shared" si="237"/>
        <v>4.1701417339329971</v>
      </c>
      <c r="BL89" s="18">
        <f t="shared" si="238"/>
        <v>4.6018215320309697</v>
      </c>
      <c r="BM89" s="18">
        <f t="shared" si="239"/>
        <v>7.1291517414723504</v>
      </c>
      <c r="BO89" t="str">
        <f t="shared" si="260"/>
        <v>32 Health and social care associate professionals</v>
      </c>
      <c r="BP89" s="18">
        <f t="shared" si="240"/>
        <v>4.0561558358888972</v>
      </c>
      <c r="BQ89" s="18">
        <f t="shared" si="240"/>
        <v>-17.295881115323997</v>
      </c>
      <c r="BR89" s="18">
        <f t="shared" si="240"/>
        <v>10.024479581632839</v>
      </c>
      <c r="BS89" s="18">
        <f t="shared" si="240"/>
        <v>-1.5116832681697723</v>
      </c>
      <c r="BT89" s="18">
        <f t="shared" si="241"/>
        <v>0.85009380176712668</v>
      </c>
      <c r="BV89" s="18">
        <f t="shared" si="242"/>
        <v>2.1926319162081098</v>
      </c>
      <c r="BW89" s="18">
        <f t="shared" si="243"/>
        <v>4.0725273340538326</v>
      </c>
      <c r="BX89" s="18">
        <f t="shared" si="244"/>
        <v>5.4109506263567253</v>
      </c>
      <c r="BZ89" t="str">
        <f t="shared" si="261"/>
        <v>32 Health and social care associate professionals</v>
      </c>
      <c r="CA89" s="18">
        <f t="shared" si="245"/>
        <v>-0.58476611855404759</v>
      </c>
      <c r="CB89" s="18">
        <f t="shared" si="245"/>
        <v>-17.441395561547999</v>
      </c>
      <c r="CC89" s="18">
        <f t="shared" si="245"/>
        <v>4.0687305307053556</v>
      </c>
      <c r="CD89" s="18">
        <f t="shared" si="245"/>
        <v>-5.4240811917478986</v>
      </c>
      <c r="CE89" s="18">
        <f t="shared" si="246"/>
        <v>-3.3786541663085701</v>
      </c>
      <c r="CG89" s="18">
        <f t="shared" si="247"/>
        <v>-2.3601436616566551</v>
      </c>
      <c r="CH89" s="18">
        <f t="shared" si="248"/>
        <v>2.5567383965334534</v>
      </c>
      <c r="CI89" s="18">
        <f t="shared" si="249"/>
        <v>0.99006643711863074</v>
      </c>
      <c r="CK89" t="str">
        <f t="shared" si="262"/>
        <v>32 Health and social care associate professionals</v>
      </c>
      <c r="CL89" s="18">
        <f t="shared" si="250"/>
        <v>1.6970449113272945</v>
      </c>
      <c r="CM89" s="18">
        <f t="shared" si="250"/>
        <v>17.211843355576526</v>
      </c>
      <c r="CN89" s="18">
        <f t="shared" si="250"/>
        <v>1.025216740562751</v>
      </c>
      <c r="CO89" s="18">
        <f t="shared" si="250"/>
        <v>-0.86862588926652773</v>
      </c>
      <c r="CP89" s="18">
        <f t="shared" si="251"/>
        <v>0.76900771197740969</v>
      </c>
      <c r="CR89" s="18">
        <f t="shared" si="252"/>
        <v>-0.24132295621308586</v>
      </c>
      <c r="CS89" s="18">
        <f t="shared" si="253"/>
        <v>2.4173529518479064</v>
      </c>
      <c r="CT89" s="18">
        <f t="shared" si="254"/>
        <v>2.2455062506307355</v>
      </c>
    </row>
    <row r="90" spans="1:98" x14ac:dyDescent="0.2">
      <c r="A90" t="str">
        <f t="shared" si="209"/>
        <v>33 Protective service occupations</v>
      </c>
      <c r="B90" s="18">
        <f t="shared" si="210"/>
        <v>10.317479836643461</v>
      </c>
      <c r="C90" s="18">
        <f t="shared" si="210"/>
        <v>-11.030297693168512</v>
      </c>
      <c r="D90" s="18">
        <f t="shared" si="210"/>
        <v>4.5660969456285727</v>
      </c>
      <c r="E90" s="18">
        <f t="shared" si="210"/>
        <v>5.7048887915874147</v>
      </c>
      <c r="F90" s="18">
        <f t="shared" si="211"/>
        <v>4.2189540334847342</v>
      </c>
      <c r="H90" s="18">
        <f t="shared" si="212"/>
        <v>5.3239201182694984</v>
      </c>
      <c r="I90" s="18">
        <f t="shared" si="213"/>
        <v>2.9970196428099616</v>
      </c>
      <c r="J90" s="18">
        <f t="shared" si="214"/>
        <v>6.9363778958709377</v>
      </c>
      <c r="L90" t="str">
        <f t="shared" si="255"/>
        <v>33 Protective service occupations</v>
      </c>
      <c r="M90" s="18">
        <f t="shared" si="215"/>
        <v>7.6654001104778935</v>
      </c>
      <c r="N90" s="18">
        <f t="shared" si="215"/>
        <v>-8.8283029930508192</v>
      </c>
      <c r="O90" s="18">
        <f t="shared" si="215"/>
        <v>2.1394676920792</v>
      </c>
      <c r="P90" s="18">
        <f t="shared" si="215"/>
        <v>5.0557394635760255</v>
      </c>
      <c r="Q90" s="18">
        <f t="shared" si="216"/>
        <v>3.2170908318363001</v>
      </c>
      <c r="S90" s="18">
        <f t="shared" si="217"/>
        <v>4.0745126904136786</v>
      </c>
      <c r="T90" s="18">
        <f t="shared" si="218"/>
        <v>2.3715104638577511</v>
      </c>
      <c r="U90" s="18">
        <f t="shared" si="219"/>
        <v>5.5289981818311906</v>
      </c>
      <c r="W90" t="str">
        <f t="shared" si="256"/>
        <v>33 Protective service occupations</v>
      </c>
      <c r="X90" s="18">
        <f t="shared" si="220"/>
        <v>-0.24035106689130892</v>
      </c>
      <c r="Y90" s="18">
        <f t="shared" si="220"/>
        <v>17.12299980698484</v>
      </c>
      <c r="Z90" s="18">
        <f t="shared" si="220"/>
        <v>-1.8327448413337666</v>
      </c>
      <c r="AA90" s="18">
        <f t="shared" si="220"/>
        <v>3.2864565752655617</v>
      </c>
      <c r="AB90" s="18">
        <f t="shared" si="221"/>
        <v>2.460583712026021</v>
      </c>
      <c r="AD90" s="18">
        <f t="shared" si="222"/>
        <v>1.551061704877621</v>
      </c>
      <c r="AE90" s="18">
        <f t="shared" si="223"/>
        <v>2.4294904975575404</v>
      </c>
      <c r="AF90" s="18">
        <f t="shared" si="224"/>
        <v>3.5728535175891807</v>
      </c>
      <c r="AH90" t="str">
        <f t="shared" si="257"/>
        <v>33 Protective service occupations</v>
      </c>
      <c r="AI90" s="18">
        <f t="shared" si="225"/>
        <v>-0.56959440569755992</v>
      </c>
      <c r="AJ90" s="18">
        <f t="shared" si="225"/>
        <v>16.423279391835877</v>
      </c>
      <c r="AK90" s="18">
        <f t="shared" si="225"/>
        <v>-1.0882081688171175</v>
      </c>
      <c r="AL90" s="18">
        <f t="shared" si="225"/>
        <v>3.3671180541556156</v>
      </c>
      <c r="AM90" s="18">
        <f t="shared" si="226"/>
        <v>2.7144431310647477</v>
      </c>
      <c r="AO90" s="18">
        <f t="shared" si="227"/>
        <v>1.8601461883641646</v>
      </c>
      <c r="AP90" s="18">
        <f t="shared" si="228"/>
        <v>2.2286801306575788</v>
      </c>
      <c r="AQ90" s="18">
        <f t="shared" si="229"/>
        <v>3.6425598473721621</v>
      </c>
      <c r="AS90" t="str">
        <f t="shared" si="258"/>
        <v>33 Protective service occupations</v>
      </c>
      <c r="AT90" s="18">
        <f t="shared" si="230"/>
        <v>-3.3970128212512773</v>
      </c>
      <c r="AU90" s="18">
        <f t="shared" si="230"/>
        <v>14.409416522611718</v>
      </c>
      <c r="AV90" s="18">
        <f t="shared" si="230"/>
        <v>-3.8464428733275158</v>
      </c>
      <c r="AW90" s="18">
        <f t="shared" si="230"/>
        <v>1.7517257564264144</v>
      </c>
      <c r="AX90" s="18">
        <f t="shared" si="231"/>
        <v>0.70340356813471949</v>
      </c>
      <c r="AZ90" s="18">
        <f t="shared" si="232"/>
        <v>-0.14963863480060846</v>
      </c>
      <c r="BA90" s="18">
        <f t="shared" si="233"/>
        <v>1.9186677121516116</v>
      </c>
      <c r="BB90" s="18">
        <f t="shared" si="234"/>
        <v>1.8042859979065851</v>
      </c>
      <c r="BD90" t="str">
        <f t="shared" si="259"/>
        <v>33 Protective service occupations</v>
      </c>
      <c r="BE90" s="18">
        <f t="shared" si="235"/>
        <v>-0.45679593605580937</v>
      </c>
      <c r="BF90" s="18">
        <f t="shared" si="235"/>
        <v>4.5071619817731667</v>
      </c>
      <c r="BG90" s="18">
        <f t="shared" si="235"/>
        <v>-3.1596386701148838</v>
      </c>
      <c r="BH90" s="18">
        <f t="shared" si="235"/>
        <v>-0.58761507873379415</v>
      </c>
      <c r="BI90" s="18">
        <f t="shared" si="236"/>
        <v>-1.0901457930938996</v>
      </c>
      <c r="BK90" s="18">
        <f t="shared" si="237"/>
        <v>-1.4524582051247625</v>
      </c>
      <c r="BL90" s="18">
        <f t="shared" si="238"/>
        <v>1.3195989639175121</v>
      </c>
      <c r="BM90" s="18">
        <f t="shared" si="239"/>
        <v>0.13380071618831479</v>
      </c>
      <c r="BO90" t="str">
        <f t="shared" si="260"/>
        <v>33 Protective service occupations</v>
      </c>
      <c r="BP90" s="18">
        <f t="shared" si="240"/>
        <v>0.80626700021853015</v>
      </c>
      <c r="BQ90" s="18">
        <f t="shared" si="240"/>
        <v>-3.075659548272347</v>
      </c>
      <c r="BR90" s="18">
        <f t="shared" si="240"/>
        <v>-3.0649536146094891</v>
      </c>
      <c r="BS90" s="18">
        <f t="shared" si="240"/>
        <v>-1.8571989173873482</v>
      </c>
      <c r="BT90" s="18">
        <f t="shared" si="241"/>
        <v>-2.3125347155732112</v>
      </c>
      <c r="BV90" s="18">
        <f t="shared" si="242"/>
        <v>-2.2614466162919622</v>
      </c>
      <c r="BW90" s="18">
        <f t="shared" si="243"/>
        <v>1.5058586951533393</v>
      </c>
      <c r="BX90" s="18">
        <f t="shared" si="244"/>
        <v>-0.26572542524289089</v>
      </c>
      <c r="BZ90" t="str">
        <f t="shared" si="261"/>
        <v>33 Protective service occupations</v>
      </c>
      <c r="CA90" s="18">
        <f t="shared" si="245"/>
        <v>-1.6035357015775964</v>
      </c>
      <c r="CB90" s="18">
        <f t="shared" si="245"/>
        <v>2.2985199054912364</v>
      </c>
      <c r="CC90" s="18">
        <f t="shared" si="245"/>
        <v>-5.6197110697554953</v>
      </c>
      <c r="CD90" s="18">
        <f t="shared" si="245"/>
        <v>-3.9159351746883564</v>
      </c>
      <c r="CE90" s="18">
        <f t="shared" si="246"/>
        <v>-4.0766480955512492</v>
      </c>
      <c r="CG90" s="18">
        <f t="shared" si="247"/>
        <v>-4.4872507812639295</v>
      </c>
      <c r="CH90" s="18">
        <f t="shared" si="248"/>
        <v>1.4077090292604622</v>
      </c>
      <c r="CI90" s="18">
        <f t="shared" si="249"/>
        <v>-2.0268602895663679</v>
      </c>
      <c r="CK90" t="str">
        <f t="shared" si="262"/>
        <v>33 Protective service occupations</v>
      </c>
      <c r="CL90" s="18">
        <f t="shared" si="250"/>
        <v>-6.073096876784545</v>
      </c>
      <c r="CM90" s="18">
        <f t="shared" si="250"/>
        <v>10.379476094288865</v>
      </c>
      <c r="CN90" s="18">
        <f t="shared" si="250"/>
        <v>-6.2015728456148551</v>
      </c>
      <c r="CO90" s="18">
        <f t="shared" si="250"/>
        <v>-2.4778736086763398</v>
      </c>
      <c r="CP90" s="18">
        <f t="shared" si="251"/>
        <v>-2.9085229311588079</v>
      </c>
      <c r="CR90" s="18">
        <f t="shared" si="252"/>
        <v>-3.7352486374315097</v>
      </c>
      <c r="CS90" s="18">
        <f t="shared" si="253"/>
        <v>0.98966778154201407</v>
      </c>
      <c r="CT90" s="18">
        <f t="shared" si="254"/>
        <v>-2.1288359800459067</v>
      </c>
    </row>
    <row r="91" spans="1:98" x14ac:dyDescent="0.2">
      <c r="A91" t="str">
        <f t="shared" si="209"/>
        <v>34 Culture, media and sports occupations</v>
      </c>
      <c r="B91" s="18">
        <f t="shared" si="210"/>
        <v>11.021101272816548</v>
      </c>
      <c r="C91" s="18">
        <f t="shared" si="210"/>
        <v>2.6760863186941375</v>
      </c>
      <c r="D91" s="18">
        <f t="shared" si="210"/>
        <v>3.3112559859169499</v>
      </c>
      <c r="E91" s="18">
        <f t="shared" si="210"/>
        <v>3.6801252536512674</v>
      </c>
      <c r="F91" s="18">
        <f t="shared" si="211"/>
        <v>3.5017434376871659</v>
      </c>
      <c r="H91" s="18">
        <f t="shared" si="212"/>
        <v>3.5570227255906861</v>
      </c>
      <c r="I91" s="18">
        <f t="shared" si="213"/>
        <v>3.4381901452734231</v>
      </c>
      <c r="J91" s="18">
        <f t="shared" si="214"/>
        <v>5.8604077820491707</v>
      </c>
      <c r="L91" t="str">
        <f t="shared" si="255"/>
        <v>34 Culture, media and sports occupations</v>
      </c>
      <c r="M91" s="18">
        <f t="shared" si="215"/>
        <v>9.3744019850854787</v>
      </c>
      <c r="N91" s="18">
        <f t="shared" si="215"/>
        <v>-2.5886243289816924</v>
      </c>
      <c r="O91" s="18">
        <f t="shared" si="215"/>
        <v>0.88812202256285389</v>
      </c>
      <c r="P91" s="18">
        <f t="shared" si="215"/>
        <v>3.3319048563789089</v>
      </c>
      <c r="Q91" s="18">
        <f t="shared" si="216"/>
        <v>2.1844093081512472</v>
      </c>
      <c r="S91" s="18">
        <f t="shared" si="217"/>
        <v>2.510803177276455</v>
      </c>
      <c r="T91" s="18">
        <f t="shared" si="218"/>
        <v>3.0868061872601382</v>
      </c>
      <c r="U91" s="18">
        <f t="shared" si="219"/>
        <v>4.8277979428520412</v>
      </c>
      <c r="W91" t="str">
        <f t="shared" si="256"/>
        <v>34 Culture, media and sports occupations</v>
      </c>
      <c r="X91" s="18">
        <f t="shared" si="220"/>
        <v>0.10273026370581917</v>
      </c>
      <c r="Y91" s="18">
        <f t="shared" si="220"/>
        <v>2.9011970340773185</v>
      </c>
      <c r="Z91" s="18">
        <f t="shared" si="220"/>
        <v>-2.4663827976037167</v>
      </c>
      <c r="AA91" s="18">
        <f t="shared" si="220"/>
        <v>0.9542577761981752</v>
      </c>
      <c r="AB91" s="18">
        <f t="shared" si="221"/>
        <v>-8.0805396343586189E-3</v>
      </c>
      <c r="AD91" s="18">
        <f t="shared" si="222"/>
        <v>-0.19908175785716686</v>
      </c>
      <c r="AE91" s="18">
        <f t="shared" si="223"/>
        <v>2.5059987194206323</v>
      </c>
      <c r="AF91" s="18">
        <f t="shared" si="224"/>
        <v>2.3658298128238719</v>
      </c>
      <c r="AH91" t="str">
        <f t="shared" si="257"/>
        <v>34 Culture, media and sports occupations</v>
      </c>
      <c r="AI91" s="18">
        <f t="shared" si="225"/>
        <v>-3.7409340835437233</v>
      </c>
      <c r="AJ91" s="18">
        <f t="shared" si="225"/>
        <v>20.150994869914918</v>
      </c>
      <c r="AK91" s="18">
        <f t="shared" si="225"/>
        <v>-1.7578052953149292</v>
      </c>
      <c r="AL91" s="18">
        <f t="shared" si="225"/>
        <v>2.7913906207360561</v>
      </c>
      <c r="AM91" s="18">
        <f t="shared" si="226"/>
        <v>2.3408610485993409</v>
      </c>
      <c r="AO91" s="18">
        <f t="shared" si="227"/>
        <v>1.2520549841428696</v>
      </c>
      <c r="AP91" s="18">
        <f t="shared" si="228"/>
        <v>2.831914278385117</v>
      </c>
      <c r="AQ91" s="18">
        <f t="shared" si="229"/>
        <v>3.7035559396491502</v>
      </c>
      <c r="AS91" t="str">
        <f t="shared" si="258"/>
        <v>34 Culture, media and sports occupations</v>
      </c>
      <c r="AT91" s="18">
        <f t="shared" si="230"/>
        <v>-1.1486388779884615</v>
      </c>
      <c r="AU91" s="18">
        <f t="shared" si="230"/>
        <v>2.5265879113808509</v>
      </c>
      <c r="AV91" s="18">
        <f t="shared" si="230"/>
        <v>-3.3710896670039237</v>
      </c>
      <c r="AW91" s="18">
        <f t="shared" si="230"/>
        <v>0.52346822057387499</v>
      </c>
      <c r="AX91" s="18">
        <f t="shared" si="231"/>
        <v>-0.58763408471896872</v>
      </c>
      <c r="AZ91" s="18">
        <f t="shared" si="232"/>
        <v>-0.79185329128669268</v>
      </c>
      <c r="BA91" s="18">
        <f t="shared" si="233"/>
        <v>2.3203027552101796</v>
      </c>
      <c r="BB91" s="18">
        <f t="shared" si="234"/>
        <v>1.7554008876916827</v>
      </c>
      <c r="BD91" t="str">
        <f t="shared" si="259"/>
        <v>34 Culture, media and sports occupations</v>
      </c>
      <c r="BE91" s="18">
        <f t="shared" si="235"/>
        <v>1.8382123136830408</v>
      </c>
      <c r="BF91" s="18">
        <f t="shared" si="235"/>
        <v>1.2664533827033253</v>
      </c>
      <c r="BG91" s="18">
        <f t="shared" si="235"/>
        <v>-2.414773110853452</v>
      </c>
      <c r="BH91" s="18">
        <f t="shared" si="235"/>
        <v>1.1240500166239009</v>
      </c>
      <c r="BI91" s="18">
        <f t="shared" si="236"/>
        <v>1.3392284049951186E-2</v>
      </c>
      <c r="BK91" s="18">
        <f t="shared" si="237"/>
        <v>-6.9591689500025922E-2</v>
      </c>
      <c r="BL91" s="18">
        <f t="shared" si="238"/>
        <v>2.1009069999742058</v>
      </c>
      <c r="BM91" s="18">
        <f t="shared" si="239"/>
        <v>2.0489582984813515</v>
      </c>
      <c r="BO91" t="str">
        <f t="shared" si="260"/>
        <v>34 Culture, media and sports occupations</v>
      </c>
      <c r="BP91" s="18">
        <f t="shared" si="240"/>
        <v>-0.38296958421698557</v>
      </c>
      <c r="BQ91" s="18">
        <f t="shared" si="240"/>
        <v>-13.721549942732791</v>
      </c>
      <c r="BR91" s="18">
        <f t="shared" si="240"/>
        <v>-4.4396826612758673</v>
      </c>
      <c r="BS91" s="18">
        <f t="shared" si="240"/>
        <v>-3.5354989734368236</v>
      </c>
      <c r="BT91" s="18">
        <f t="shared" si="241"/>
        <v>-4.4874715452524079</v>
      </c>
      <c r="BV91" s="18">
        <f t="shared" si="242"/>
        <v>-3.8378401504666537</v>
      </c>
      <c r="BW91" s="18">
        <f t="shared" si="243"/>
        <v>1.6824649950403892</v>
      </c>
      <c r="BX91" s="18">
        <f t="shared" si="244"/>
        <v>-1.1528222932471466</v>
      </c>
      <c r="BZ91" t="str">
        <f t="shared" si="261"/>
        <v>34 Culture, media and sports occupations</v>
      </c>
      <c r="CA91" s="18">
        <f t="shared" si="245"/>
        <v>-3.1339025310575641</v>
      </c>
      <c r="CB91" s="18">
        <f t="shared" si="245"/>
        <v>-3.7539460715939055</v>
      </c>
      <c r="CC91" s="18">
        <f t="shared" si="245"/>
        <v>-9.1030182470538623</v>
      </c>
      <c r="CD91" s="18">
        <f t="shared" si="245"/>
        <v>-6.6285689210719312</v>
      </c>
      <c r="CE91" s="18">
        <f t="shared" si="246"/>
        <v>-7.2333443911892337</v>
      </c>
      <c r="CG91" s="18">
        <f t="shared" si="247"/>
        <v>-7.4607807613510158</v>
      </c>
      <c r="CH91" s="18">
        <f t="shared" si="248"/>
        <v>1.2060382422981686</v>
      </c>
      <c r="CI91" s="18">
        <f t="shared" si="249"/>
        <v>-4.3955389485996417</v>
      </c>
      <c r="CK91" t="str">
        <f t="shared" si="262"/>
        <v>34 Culture, media and sports occupations</v>
      </c>
      <c r="CL91" s="18">
        <f t="shared" si="250"/>
        <v>-0.58302229383051518</v>
      </c>
      <c r="CM91" s="18">
        <f t="shared" si="250"/>
        <v>7.0958191406534921</v>
      </c>
      <c r="CN91" s="18">
        <f t="shared" si="250"/>
        <v>-9.2454077444779177</v>
      </c>
      <c r="CO91" s="18">
        <f t="shared" si="250"/>
        <v>-2.1041237402822488</v>
      </c>
      <c r="CP91" s="18">
        <f t="shared" si="251"/>
        <v>-3.8559368978673625</v>
      </c>
      <c r="CR91" s="18">
        <f t="shared" si="252"/>
        <v>-4.5449003493219786</v>
      </c>
      <c r="CS91" s="18">
        <f t="shared" si="253"/>
        <v>1.3690388254600672</v>
      </c>
      <c r="CT91" s="18">
        <f t="shared" si="254"/>
        <v>-2.1303062442740162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8.3862403964485956</v>
      </c>
      <c r="C92" s="18">
        <f t="shared" si="210"/>
        <v>-5.5775429627920818</v>
      </c>
      <c r="D92" s="18">
        <f t="shared" si="210"/>
        <v>5.8262923722284921</v>
      </c>
      <c r="E92" s="18">
        <f t="shared" si="210"/>
        <v>5.0296671927736014</v>
      </c>
      <c r="F92" s="18">
        <f t="shared" si="211"/>
        <v>4.5797726687700102</v>
      </c>
      <c r="H92" s="18">
        <f t="shared" si="212"/>
        <v>5.29454037690964</v>
      </c>
      <c r="I92" s="18">
        <f t="shared" si="213"/>
        <v>3.673874048706316</v>
      </c>
      <c r="J92" s="18">
        <f t="shared" si="214"/>
        <v>7.3219400720394567</v>
      </c>
      <c r="L92" t="str">
        <f t="shared" si="255"/>
        <v>35 Business and public service associate professionals</v>
      </c>
      <c r="M92" s="18">
        <f t="shared" si="215"/>
        <v>7.8622956491897433</v>
      </c>
      <c r="N92" s="18">
        <f t="shared" si="215"/>
        <v>-2.7294903535383219</v>
      </c>
      <c r="O92" s="18">
        <f t="shared" si="215"/>
        <v>4.7927747431134371</v>
      </c>
      <c r="P92" s="18">
        <f t="shared" si="215"/>
        <v>3.9448196268934588</v>
      </c>
      <c r="Q92" s="18">
        <f t="shared" si="216"/>
        <v>3.7777258332267971</v>
      </c>
      <c r="S92" s="18">
        <f t="shared" si="217"/>
        <v>4.2267061968419339</v>
      </c>
      <c r="T92" s="18">
        <f t="shared" si="218"/>
        <v>3.5042088919583714</v>
      </c>
      <c r="U92" s="18">
        <f t="shared" si="219"/>
        <v>6.4035066915593575</v>
      </c>
      <c r="W92" t="str">
        <f t="shared" si="256"/>
        <v>35 Business and public service associate professionals</v>
      </c>
      <c r="X92" s="18">
        <f t="shared" si="220"/>
        <v>-1.2856235504686508</v>
      </c>
      <c r="Y92" s="18">
        <f t="shared" si="220"/>
        <v>10.810846956052611</v>
      </c>
      <c r="Z92" s="18">
        <f t="shared" si="220"/>
        <v>0.38108273055841302</v>
      </c>
      <c r="AA92" s="18">
        <f t="shared" si="220"/>
        <v>0.70710684899919496</v>
      </c>
      <c r="AB92" s="18">
        <f t="shared" si="221"/>
        <v>1.208078144622271</v>
      </c>
      <c r="AD92" s="18">
        <f t="shared" si="222"/>
        <v>0.59831465880337831</v>
      </c>
      <c r="AE92" s="18">
        <f t="shared" si="223"/>
        <v>2.8998706301396338</v>
      </c>
      <c r="AF92" s="18">
        <f t="shared" si="224"/>
        <v>3.306636372714622</v>
      </c>
      <c r="AH92" t="str">
        <f t="shared" si="257"/>
        <v>35 Business and public service associate professionals</v>
      </c>
      <c r="AI92" s="18">
        <f t="shared" si="225"/>
        <v>-0.51793265135464672</v>
      </c>
      <c r="AJ92" s="18">
        <f t="shared" si="225"/>
        <v>15.674636618825154</v>
      </c>
      <c r="AK92" s="18">
        <f t="shared" si="225"/>
        <v>0.60694725106651415</v>
      </c>
      <c r="AL92" s="18">
        <f t="shared" si="225"/>
        <v>1.1585325437416971</v>
      </c>
      <c r="AM92" s="18">
        <f t="shared" si="226"/>
        <v>1.8357345634973044</v>
      </c>
      <c r="AO92" s="18">
        <f t="shared" si="227"/>
        <v>0.97433558360102701</v>
      </c>
      <c r="AP92" s="18">
        <f t="shared" si="228"/>
        <v>2.8581009785568545</v>
      </c>
      <c r="AQ92" s="18">
        <f t="shared" si="229"/>
        <v>3.5299375496790519</v>
      </c>
      <c r="AS92" t="str">
        <f t="shared" si="258"/>
        <v>35 Business and public service associate professionals</v>
      </c>
      <c r="AT92" s="18">
        <f t="shared" si="230"/>
        <v>-1.1861293325956423</v>
      </c>
      <c r="AU92" s="18">
        <f t="shared" si="230"/>
        <v>11.472295522155829</v>
      </c>
      <c r="AV92" s="18">
        <f t="shared" si="230"/>
        <v>0.43367188253691236</v>
      </c>
      <c r="AW92" s="18">
        <f t="shared" si="230"/>
        <v>1.1039676107164498</v>
      </c>
      <c r="AX92" s="18">
        <f t="shared" si="231"/>
        <v>1.5115250413422654</v>
      </c>
      <c r="AZ92" s="18">
        <f t="shared" si="232"/>
        <v>0.88004010744890948</v>
      </c>
      <c r="BA92" s="18">
        <f t="shared" si="233"/>
        <v>2.774402447619484</v>
      </c>
      <c r="BB92" s="18">
        <f t="shared" si="234"/>
        <v>3.3865611534409146</v>
      </c>
      <c r="BD92" t="str">
        <f t="shared" si="259"/>
        <v>35 Business and public service associate professionals</v>
      </c>
      <c r="BE92" s="18">
        <f t="shared" si="235"/>
        <v>2.0915659998881342</v>
      </c>
      <c r="BF92" s="18">
        <f t="shared" si="235"/>
        <v>1.4757457857339951</v>
      </c>
      <c r="BG92" s="18">
        <f t="shared" si="235"/>
        <v>-8.9287146305427889E-2</v>
      </c>
      <c r="BH92" s="18">
        <f t="shared" si="235"/>
        <v>-7.4706313584227413E-2</v>
      </c>
      <c r="BI92" s="18">
        <f t="shared" si="236"/>
        <v>1.6938005231170727E-2</v>
      </c>
      <c r="BK92" s="18">
        <f t="shared" si="237"/>
        <v>-7.9566827576715848E-2</v>
      </c>
      <c r="BL92" s="18">
        <f t="shared" si="238"/>
        <v>2.3353965675384059</v>
      </c>
      <c r="BM92" s="18">
        <f t="shared" si="239"/>
        <v>2.2778976322629596</v>
      </c>
      <c r="BO92" t="str">
        <f t="shared" si="260"/>
        <v>35 Business and public service associate professionals</v>
      </c>
      <c r="BP92" s="18">
        <f t="shared" si="240"/>
        <v>0.66621676394433837</v>
      </c>
      <c r="BQ92" s="18">
        <f t="shared" si="240"/>
        <v>-7.1902296488637667</v>
      </c>
      <c r="BR92" s="18">
        <f t="shared" si="240"/>
        <v>-2.2777377833982371E-2</v>
      </c>
      <c r="BS92" s="18">
        <f t="shared" si="240"/>
        <v>-1.3435075891101711</v>
      </c>
      <c r="BT92" s="18">
        <f t="shared" si="241"/>
        <v>-1.3102079185875803</v>
      </c>
      <c r="BV92" s="18">
        <f t="shared" si="242"/>
        <v>-0.90521423985535643</v>
      </c>
      <c r="BW92" s="18">
        <f t="shared" si="243"/>
        <v>2.2537208201923065</v>
      </c>
      <c r="BX92" s="18">
        <f t="shared" si="244"/>
        <v>1.6033405612179585</v>
      </c>
      <c r="BZ92" t="str">
        <f t="shared" si="261"/>
        <v>35 Business and public service associate professionals</v>
      </c>
      <c r="CA92" s="18">
        <f t="shared" si="245"/>
        <v>-0.91741267015477135</v>
      </c>
      <c r="CB92" s="18">
        <f t="shared" si="245"/>
        <v>-1.6941802668406281</v>
      </c>
      <c r="CC92" s="18">
        <f t="shared" si="245"/>
        <v>-3.7734163985958302</v>
      </c>
      <c r="CD92" s="18">
        <f t="shared" si="245"/>
        <v>-4.6657586916078353</v>
      </c>
      <c r="CE92" s="18">
        <f t="shared" si="246"/>
        <v>-4.2041970597962219</v>
      </c>
      <c r="CG92" s="18">
        <f t="shared" si="247"/>
        <v>-4.3692345149077045</v>
      </c>
      <c r="CH92" s="18">
        <f t="shared" si="248"/>
        <v>1.6176660914867247</v>
      </c>
      <c r="CI92" s="18">
        <f t="shared" si="249"/>
        <v>-1.6109791341611612</v>
      </c>
      <c r="CK92" t="str">
        <f t="shared" si="262"/>
        <v>35 Business and public service associate professionals</v>
      </c>
      <c r="CL92" s="18">
        <f t="shared" si="250"/>
        <v>-1.7991350768829184</v>
      </c>
      <c r="CM92" s="18">
        <f t="shared" si="250"/>
        <v>13.607501318118542</v>
      </c>
      <c r="CN92" s="18">
        <f t="shared" si="250"/>
        <v>-8.9810529082310691</v>
      </c>
      <c r="CO92" s="18">
        <f t="shared" si="250"/>
        <v>-1.5817835531013125</v>
      </c>
      <c r="CP92" s="18">
        <f t="shared" si="251"/>
        <v>-3.0910675771766649</v>
      </c>
      <c r="CR92" s="18">
        <f t="shared" si="252"/>
        <v>-4.1127354475618656</v>
      </c>
      <c r="CS92" s="18">
        <f t="shared" si="253"/>
        <v>1.2818203240177128</v>
      </c>
      <c r="CT92" s="18">
        <f t="shared" si="254"/>
        <v>-1.9597081613216827</v>
      </c>
    </row>
    <row r="93" spans="1:98" x14ac:dyDescent="0.2">
      <c r="A93" t="str">
        <f t="shared" si="209"/>
        <v>41 Administrative occupations</v>
      </c>
      <c r="B93" s="18">
        <f t="shared" si="210"/>
        <v>6.2102205309611858</v>
      </c>
      <c r="C93" s="18">
        <f t="shared" si="210"/>
        <v>5.593520220106285</v>
      </c>
      <c r="D93" s="18">
        <f t="shared" si="210"/>
        <v>6.9645052453662926</v>
      </c>
      <c r="E93" s="18">
        <f t="shared" si="210"/>
        <v>5.4840059864278423</v>
      </c>
      <c r="F93" s="18">
        <f t="shared" si="211"/>
        <v>5.9513184907054706</v>
      </c>
      <c r="H93" s="18">
        <f t="shared" si="212"/>
        <v>5.9752147702654357</v>
      </c>
      <c r="I93" s="18">
        <f t="shared" si="213"/>
        <v>4.1327261175789554</v>
      </c>
      <c r="J93" s="18">
        <f t="shared" si="214"/>
        <v>8.1165210865316695</v>
      </c>
      <c r="L93" t="str">
        <f t="shared" si="255"/>
        <v>41 Administrative occupations</v>
      </c>
      <c r="M93" s="18">
        <f t="shared" si="215"/>
        <v>7.461672237893846</v>
      </c>
      <c r="N93" s="18">
        <f t="shared" si="215"/>
        <v>8.3679858528387321</v>
      </c>
      <c r="O93" s="18">
        <f t="shared" si="215"/>
        <v>6.5063955823421837</v>
      </c>
      <c r="P93" s="18">
        <f t="shared" si="215"/>
        <v>4.2237160893668468</v>
      </c>
      <c r="Q93" s="18">
        <f t="shared" si="216"/>
        <v>5.187785255712285</v>
      </c>
      <c r="S93" s="18">
        <f t="shared" si="217"/>
        <v>4.9791209146330617</v>
      </c>
      <c r="T93" s="18">
        <f t="shared" si="218"/>
        <v>3.9645853203294834</v>
      </c>
      <c r="U93" s="18">
        <f t="shared" si="219"/>
        <v>7.2679411769104529</v>
      </c>
      <c r="W93" t="str">
        <f t="shared" si="256"/>
        <v>41 Administrative occupations</v>
      </c>
      <c r="X93" s="18">
        <f t="shared" si="220"/>
        <v>-2.2101732719898348</v>
      </c>
      <c r="Y93" s="18">
        <f t="shared" si="220"/>
        <v>20.026061517320738</v>
      </c>
      <c r="Z93" s="18">
        <f t="shared" si="220"/>
        <v>3.0569754677822525</v>
      </c>
      <c r="AA93" s="18">
        <f t="shared" si="220"/>
        <v>1.9787836742107823</v>
      </c>
      <c r="AB93" s="18">
        <f t="shared" si="221"/>
        <v>3.3617966603676219</v>
      </c>
      <c r="AD93" s="18">
        <f t="shared" si="222"/>
        <v>2.3369217257142694</v>
      </c>
      <c r="AE93" s="18">
        <f t="shared" si="223"/>
        <v>3.5902267641486629</v>
      </c>
      <c r="AF93" s="18">
        <f t="shared" si="224"/>
        <v>5.1089029779285422</v>
      </c>
      <c r="AH93" t="str">
        <f t="shared" si="257"/>
        <v>41 Administrative occupations</v>
      </c>
      <c r="AI93" s="18">
        <f t="shared" si="225"/>
        <v>-0.97191280545509962</v>
      </c>
      <c r="AJ93" s="18">
        <f t="shared" si="225"/>
        <v>22.468772157812843</v>
      </c>
      <c r="AK93" s="18">
        <f t="shared" si="225"/>
        <v>2.3775193717504362</v>
      </c>
      <c r="AL93" s="18">
        <f t="shared" si="225"/>
        <v>2.0048656082192196</v>
      </c>
      <c r="AM93" s="18">
        <f t="shared" si="226"/>
        <v>3.2948283877628937</v>
      </c>
      <c r="AO93" s="18">
        <f t="shared" si="227"/>
        <v>2.1289325674702653</v>
      </c>
      <c r="AP93" s="18">
        <f t="shared" si="228"/>
        <v>3.6737750765255983</v>
      </c>
      <c r="AQ93" s="18">
        <f t="shared" si="229"/>
        <v>5.0360338492194234</v>
      </c>
      <c r="AS93" t="str">
        <f t="shared" si="258"/>
        <v>41 Administrative occupations</v>
      </c>
      <c r="AT93" s="18">
        <f t="shared" si="230"/>
        <v>-2.6771986099648593</v>
      </c>
      <c r="AU93" s="18">
        <f t="shared" si="230"/>
        <v>21.831275585525223</v>
      </c>
      <c r="AV93" s="18">
        <f t="shared" si="230"/>
        <v>1.4576949241966952</v>
      </c>
      <c r="AW93" s="18">
        <f t="shared" si="230"/>
        <v>1.660070319195639</v>
      </c>
      <c r="AX93" s="18">
        <f t="shared" si="231"/>
        <v>2.752639732032458</v>
      </c>
      <c r="AZ93" s="18">
        <f t="shared" si="232"/>
        <v>1.5925670412822113</v>
      </c>
      <c r="BA93" s="18">
        <f t="shared" si="233"/>
        <v>3.3099380830573732</v>
      </c>
      <c r="BB93" s="18">
        <f t="shared" si="234"/>
        <v>4.3617603871690447</v>
      </c>
      <c r="BD93" t="str">
        <f t="shared" si="259"/>
        <v>41 Administrative occupations</v>
      </c>
      <c r="BE93" s="18">
        <f t="shared" si="235"/>
        <v>-0.14309527729360338</v>
      </c>
      <c r="BF93" s="18">
        <f t="shared" si="235"/>
        <v>1.7266668634334126</v>
      </c>
      <c r="BG93" s="18">
        <f t="shared" si="235"/>
        <v>0.83098629744740027</v>
      </c>
      <c r="BH93" s="18">
        <f t="shared" si="235"/>
        <v>-0.65463412872929228</v>
      </c>
      <c r="BI93" s="18">
        <f t="shared" si="236"/>
        <v>-4.4875559342139049E-2</v>
      </c>
      <c r="BK93" s="18">
        <f t="shared" si="237"/>
        <v>-0.16187547190308349</v>
      </c>
      <c r="BL93" s="18">
        <f t="shared" si="238"/>
        <v>2.5931008504483266</v>
      </c>
      <c r="BM93" s="18">
        <f t="shared" si="239"/>
        <v>2.4803943207200696</v>
      </c>
      <c r="BO93" t="str">
        <f t="shared" si="260"/>
        <v>41 Administrative occupations</v>
      </c>
      <c r="BP93" s="18">
        <f t="shared" si="240"/>
        <v>-1.194923593105035</v>
      </c>
      <c r="BQ93" s="18">
        <f t="shared" si="240"/>
        <v>-8.0186655196034735</v>
      </c>
      <c r="BR93" s="18">
        <f t="shared" si="240"/>
        <v>0.87111000218864643</v>
      </c>
      <c r="BS93" s="18">
        <f t="shared" si="240"/>
        <v>-2.4669370340779428</v>
      </c>
      <c r="BT93" s="18">
        <f t="shared" si="241"/>
        <v>-1.7962049895343779</v>
      </c>
      <c r="BV93" s="18">
        <f t="shared" si="242"/>
        <v>-1.366712471909326</v>
      </c>
      <c r="BW93" s="18">
        <f t="shared" si="243"/>
        <v>2.4555619146365171</v>
      </c>
      <c r="BX93" s="18">
        <f t="shared" si="244"/>
        <v>1.5117186327095133</v>
      </c>
      <c r="BZ93" t="str">
        <f t="shared" si="261"/>
        <v>41 Administrative occupations</v>
      </c>
      <c r="CA93" s="18">
        <f t="shared" si="245"/>
        <v>-4.670633817544223</v>
      </c>
      <c r="CB93" s="18">
        <f t="shared" si="245"/>
        <v>-9.1078330579289162</v>
      </c>
      <c r="CC93" s="18">
        <f t="shared" si="245"/>
        <v>-5.3846427106098771</v>
      </c>
      <c r="CD93" s="18">
        <f t="shared" si="245"/>
        <v>-9.5458754918499533</v>
      </c>
      <c r="CE93" s="18">
        <f t="shared" si="246"/>
        <v>-8.2378357159340165</v>
      </c>
      <c r="CG93" s="18">
        <f t="shared" si="247"/>
        <v>-8.1795406854726966</v>
      </c>
      <c r="CH93" s="18">
        <f t="shared" si="248"/>
        <v>1.4209088386442081</v>
      </c>
      <c r="CI93" s="18">
        <f t="shared" si="249"/>
        <v>-4.3432594472906816</v>
      </c>
      <c r="CK93" t="str">
        <f t="shared" si="262"/>
        <v>41 Administrative occupations</v>
      </c>
      <c r="CL93" s="18">
        <f t="shared" si="250"/>
        <v>-6.6130190741562123</v>
      </c>
      <c r="CM93" s="18">
        <f t="shared" si="250"/>
        <v>13.099985397063673</v>
      </c>
      <c r="CN93" s="18">
        <f t="shared" si="250"/>
        <v>-6.9905282943399483</v>
      </c>
      <c r="CO93" s="18">
        <f t="shared" si="250"/>
        <v>-3.3484983034676508</v>
      </c>
      <c r="CP93" s="18">
        <f t="shared" si="251"/>
        <v>-3.5590385947030456</v>
      </c>
      <c r="CR93" s="18">
        <f t="shared" si="252"/>
        <v>-4.5780845830145633</v>
      </c>
      <c r="CS93" s="18">
        <f t="shared" si="253"/>
        <v>1.3298849868715656</v>
      </c>
      <c r="CT93" s="18">
        <f t="shared" si="254"/>
        <v>-2.2180443628358248</v>
      </c>
    </row>
    <row r="94" spans="1:98" x14ac:dyDescent="0.2">
      <c r="A94" t="str">
        <f t="shared" si="209"/>
        <v>42 Secretarial and related occupations</v>
      </c>
      <c r="B94" s="18">
        <f t="shared" si="210"/>
        <v>2.7872004071664236</v>
      </c>
      <c r="C94" s="18">
        <f t="shared" si="210"/>
        <v>17.757451617630604</v>
      </c>
      <c r="D94" s="18">
        <f t="shared" si="210"/>
        <v>8.3783257069945272</v>
      </c>
      <c r="E94" s="18">
        <f t="shared" si="210"/>
        <v>5.3116116498878929</v>
      </c>
      <c r="F94" s="18">
        <f t="shared" si="211"/>
        <v>7.0049697476405548</v>
      </c>
      <c r="H94" s="18">
        <f t="shared" si="212"/>
        <v>6.3240844932415552</v>
      </c>
      <c r="I94" s="18">
        <f t="shared" si="213"/>
        <v>4.8738808936645173</v>
      </c>
      <c r="J94" s="18">
        <f t="shared" si="214"/>
        <v>8.8145763957776069</v>
      </c>
      <c r="L94" t="str">
        <f t="shared" si="255"/>
        <v>42 Secretarial and related occupations</v>
      </c>
      <c r="M94" s="18">
        <f t="shared" si="215"/>
        <v>5.3809730834552205</v>
      </c>
      <c r="N94" s="18">
        <f t="shared" si="215"/>
        <v>14.512873234685419</v>
      </c>
      <c r="O94" s="18">
        <f t="shared" si="215"/>
        <v>5.1835892592073662</v>
      </c>
      <c r="P94" s="18">
        <f t="shared" si="215"/>
        <v>-0.84828742601387175</v>
      </c>
      <c r="Q94" s="18">
        <f t="shared" si="216"/>
        <v>1.9118716545593273</v>
      </c>
      <c r="S94" s="18">
        <f t="shared" si="217"/>
        <v>1.1228905919374199</v>
      </c>
      <c r="T94" s="18">
        <f t="shared" si="218"/>
        <v>3.4587092693748822</v>
      </c>
      <c r="U94" s="18">
        <f t="shared" si="219"/>
        <v>4.1778240762402996</v>
      </c>
      <c r="W94" t="str">
        <f t="shared" si="256"/>
        <v>42 Secretarial and related occupations</v>
      </c>
      <c r="X94" s="18">
        <f t="shared" si="220"/>
        <v>-3.1509520775245603</v>
      </c>
      <c r="Y94" s="18">
        <f t="shared" si="220"/>
        <v>20.731902102030951</v>
      </c>
      <c r="Z94" s="18">
        <f t="shared" si="220"/>
        <v>4.135522417429871</v>
      </c>
      <c r="AA94" s="18">
        <f t="shared" si="220"/>
        <v>2.6852563668468887</v>
      </c>
      <c r="AB94" s="18">
        <f t="shared" si="221"/>
        <v>4.1852147590722311</v>
      </c>
      <c r="AD94" s="18">
        <f t="shared" si="222"/>
        <v>3.1664202185336832</v>
      </c>
      <c r="AE94" s="18">
        <f t="shared" si="223"/>
        <v>4.1585098412711963</v>
      </c>
      <c r="AF94" s="18">
        <f t="shared" si="224"/>
        <v>6.1232981087978589</v>
      </c>
      <c r="AH94" t="str">
        <f t="shared" si="257"/>
        <v>42 Secretarial and related occupations</v>
      </c>
      <c r="AI94" s="18">
        <f t="shared" si="225"/>
        <v>-3.3965471774629385</v>
      </c>
      <c r="AJ94" s="18">
        <f t="shared" si="225"/>
        <v>25.131148050978315</v>
      </c>
      <c r="AK94" s="18">
        <f t="shared" si="225"/>
        <v>0.86235910822665129</v>
      </c>
      <c r="AL94" s="18">
        <f t="shared" si="225"/>
        <v>-0.19804892566613885</v>
      </c>
      <c r="AM94" s="18">
        <f t="shared" si="226"/>
        <v>1.5576363678634353</v>
      </c>
      <c r="AO94" s="18">
        <f t="shared" si="227"/>
        <v>0.15417587158952362</v>
      </c>
      <c r="AP94" s="18">
        <f t="shared" si="228"/>
        <v>3.3322071753946414</v>
      </c>
      <c r="AQ94" s="18">
        <f t="shared" si="229"/>
        <v>3.4300499478716828</v>
      </c>
      <c r="AS94" t="str">
        <f t="shared" si="258"/>
        <v>42 Secretarial and related occupations</v>
      </c>
      <c r="AT94" s="18">
        <f t="shared" si="230"/>
        <v>-5.3124745582609822</v>
      </c>
      <c r="AU94" s="18">
        <f t="shared" si="230"/>
        <v>24.87617734242167</v>
      </c>
      <c r="AV94" s="18">
        <f t="shared" si="230"/>
        <v>0.4606237537325919</v>
      </c>
      <c r="AW94" s="18">
        <f t="shared" si="230"/>
        <v>-4.0588411624764564E-2</v>
      </c>
      <c r="AX94" s="18">
        <f t="shared" si="231"/>
        <v>1.5181023663847437</v>
      </c>
      <c r="AZ94" s="18">
        <f t="shared" si="232"/>
        <v>0.12620384583237332</v>
      </c>
      <c r="BA94" s="18">
        <f t="shared" si="233"/>
        <v>3.1102753416238471</v>
      </c>
      <c r="BB94" s="18">
        <f t="shared" si="234"/>
        <v>3.1927372060476467</v>
      </c>
      <c r="BD94" t="str">
        <f t="shared" si="259"/>
        <v>42 Secretarial and related occupations</v>
      </c>
      <c r="BE94" s="18">
        <f t="shared" si="235"/>
        <v>-2.1501600760718054</v>
      </c>
      <c r="BF94" s="18">
        <f t="shared" si="235"/>
        <v>-6.2315367263373496</v>
      </c>
      <c r="BG94" s="18">
        <f t="shared" si="235"/>
        <v>-0.58934620767419066</v>
      </c>
      <c r="BH94" s="18">
        <f t="shared" si="235"/>
        <v>-11.012968473002083</v>
      </c>
      <c r="BI94" s="18">
        <f t="shared" si="236"/>
        <v>-7.5768980787919933</v>
      </c>
      <c r="BK94" s="18">
        <f t="shared" si="237"/>
        <v>-7.6658994276180277</v>
      </c>
      <c r="BL94" s="18">
        <f t="shared" si="238"/>
        <v>2.0726166583657779</v>
      </c>
      <c r="BM94" s="18">
        <f t="shared" si="239"/>
        <v>-2.706508713143152</v>
      </c>
      <c r="BO94" t="str">
        <f t="shared" si="260"/>
        <v>42 Secretarial and related occupations</v>
      </c>
      <c r="BP94" s="18">
        <f t="shared" si="240"/>
        <v>-5.0426580853019098</v>
      </c>
      <c r="BQ94" s="18">
        <f t="shared" si="240"/>
        <v>-16.170901465355136</v>
      </c>
      <c r="BR94" s="18">
        <f t="shared" si="240"/>
        <v>-5.1016625584852537</v>
      </c>
      <c r="BS94" s="18">
        <f t="shared" si="240"/>
        <v>-12.108366032112706</v>
      </c>
      <c r="BT94" s="18">
        <f t="shared" si="241"/>
        <v>-10.242096526026545</v>
      </c>
      <c r="BV94" s="18">
        <f t="shared" si="242"/>
        <v>-9.8322511925117535</v>
      </c>
      <c r="BW94" s="18">
        <f t="shared" si="243"/>
        <v>1.6701493369064124</v>
      </c>
      <c r="BX94" s="18">
        <f t="shared" si="244"/>
        <v>-4.5956947531601511</v>
      </c>
      <c r="BZ94" t="str">
        <f t="shared" si="261"/>
        <v>42 Secretarial and related occupations</v>
      </c>
      <c r="CA94" s="18">
        <f t="shared" si="245"/>
        <v>-3.433021838173167</v>
      </c>
      <c r="CB94" s="18">
        <f t="shared" si="245"/>
        <v>-17.438294134660225</v>
      </c>
      <c r="CC94" s="18">
        <f t="shared" si="245"/>
        <v>-5.5872814204232295</v>
      </c>
      <c r="CD94" s="18">
        <f t="shared" si="245"/>
        <v>-14.251468150262681</v>
      </c>
      <c r="CE94" s="18">
        <f t="shared" si="246"/>
        <v>-11.841867554657682</v>
      </c>
      <c r="CG94" s="18">
        <f t="shared" si="247"/>
        <v>-11.455559840612894</v>
      </c>
      <c r="CH94" s="18">
        <f t="shared" si="248"/>
        <v>1.464123449880228</v>
      </c>
      <c r="CI94" s="18">
        <f t="shared" si="249"/>
        <v>-5.8503105078042346</v>
      </c>
      <c r="CK94" t="str">
        <f t="shared" si="262"/>
        <v>42 Secretarial and related occupations</v>
      </c>
      <c r="CL94" s="18">
        <f t="shared" si="250"/>
        <v>-4.4896271890615402</v>
      </c>
      <c r="CM94" s="18">
        <f t="shared" si="250"/>
        <v>15.089347357631521</v>
      </c>
      <c r="CN94" s="18">
        <f t="shared" si="250"/>
        <v>-4.0823809674326199</v>
      </c>
      <c r="CO94" s="18">
        <f t="shared" si="250"/>
        <v>-2.3069047407835441</v>
      </c>
      <c r="CP94" s="18">
        <f t="shared" si="251"/>
        <v>-1.8652408657910291</v>
      </c>
      <c r="CR94" s="18">
        <f t="shared" si="252"/>
        <v>-2.9023520758177157</v>
      </c>
      <c r="CS94" s="18">
        <f t="shared" si="253"/>
        <v>1.8851592313946508</v>
      </c>
      <c r="CT94" s="18">
        <f t="shared" si="254"/>
        <v>-0.22897942159597617</v>
      </c>
    </row>
    <row r="95" spans="1:98" x14ac:dyDescent="0.2">
      <c r="A95" t="str">
        <f t="shared" si="209"/>
        <v>51 Skilled agricultural and related trades</v>
      </c>
      <c r="B95" s="18">
        <f t="shared" si="210"/>
        <v>11.056509644497691</v>
      </c>
      <c r="C95" s="18">
        <f t="shared" si="210"/>
        <v>-15.41245699270435</v>
      </c>
      <c r="D95" s="18">
        <f t="shared" si="210"/>
        <v>3.7276265392657937</v>
      </c>
      <c r="E95" s="18">
        <f t="shared" si="210"/>
        <v>4.7608855574134745</v>
      </c>
      <c r="F95" s="18">
        <f t="shared" si="211"/>
        <v>3.0500338833048923</v>
      </c>
      <c r="H95" s="18">
        <f t="shared" si="212"/>
        <v>4.4153272992840442</v>
      </c>
      <c r="I95" s="18">
        <f t="shared" si="213"/>
        <v>4.3064173503427616</v>
      </c>
      <c r="J95" s="18">
        <f t="shared" si="214"/>
        <v>7.0901152116576549</v>
      </c>
      <c r="L95" t="str">
        <f t="shared" si="255"/>
        <v>51 Skilled agricultural and related trades</v>
      </c>
      <c r="M95" s="18">
        <f t="shared" si="215"/>
        <v>-0.58416588245411294</v>
      </c>
      <c r="N95" s="18">
        <f t="shared" si="215"/>
        <v>-14.797555305871912</v>
      </c>
      <c r="O95" s="18">
        <f t="shared" si="215"/>
        <v>3.3213010079076621</v>
      </c>
      <c r="P95" s="18">
        <f t="shared" si="215"/>
        <v>3.7030163928764681</v>
      </c>
      <c r="Q95" s="18">
        <f t="shared" si="216"/>
        <v>2.3192162095303281</v>
      </c>
      <c r="S95" s="18">
        <f t="shared" si="217"/>
        <v>3.5756214959052235</v>
      </c>
      <c r="T95" s="18">
        <f t="shared" si="218"/>
        <v>3.462625664138641</v>
      </c>
      <c r="U95" s="18">
        <f t="shared" si="219"/>
        <v>5.8917299547117885</v>
      </c>
      <c r="W95" t="str">
        <f t="shared" si="256"/>
        <v>51 Skilled agricultural and related trades</v>
      </c>
      <c r="X95" s="18">
        <f t="shared" si="220"/>
        <v>-3.8613118933333079</v>
      </c>
      <c r="Y95" s="18">
        <f t="shared" si="220"/>
        <v>-3.2224937439303991</v>
      </c>
      <c r="Z95" s="18">
        <f t="shared" si="220"/>
        <v>2.4885332270091931</v>
      </c>
      <c r="AA95" s="18">
        <f t="shared" si="220"/>
        <v>3.0572658917426665</v>
      </c>
      <c r="AB95" s="18">
        <f t="shared" si="221"/>
        <v>2.4757395588852926</v>
      </c>
      <c r="AD95" s="18">
        <f t="shared" si="222"/>
        <v>2.8673385289535114</v>
      </c>
      <c r="AE95" s="18">
        <f t="shared" si="223"/>
        <v>4.1474079380134032</v>
      </c>
      <c r="AF95" s="18">
        <f t="shared" si="224"/>
        <v>5.9145830440605174</v>
      </c>
      <c r="AH95" t="str">
        <f t="shared" si="257"/>
        <v>51 Skilled agricultural and related trades</v>
      </c>
      <c r="AI95" s="18">
        <f t="shared" si="225"/>
        <v>-2.3000556011363193</v>
      </c>
      <c r="AJ95" s="18">
        <f t="shared" si="225"/>
        <v>-8.41536028965184</v>
      </c>
      <c r="AK95" s="18">
        <f t="shared" si="225"/>
        <v>2.8693965169952707</v>
      </c>
      <c r="AL95" s="18">
        <f t="shared" si="225"/>
        <v>2.7634562699153431</v>
      </c>
      <c r="AM95" s="18">
        <f t="shared" si="226"/>
        <v>2.0592891716078032</v>
      </c>
      <c r="AO95" s="18">
        <f t="shared" si="227"/>
        <v>2.7987575575268542</v>
      </c>
      <c r="AP95" s="18">
        <f t="shared" si="228"/>
        <v>4.2844833214676914</v>
      </c>
      <c r="AQ95" s="18">
        <f t="shared" si="229"/>
        <v>5.9782641211872267</v>
      </c>
      <c r="AS95" t="str">
        <f t="shared" si="258"/>
        <v>51 Skilled agricultural and related trades</v>
      </c>
      <c r="AT95" s="18">
        <f t="shared" si="230"/>
        <v>-3.9212388600141423</v>
      </c>
      <c r="AU95" s="18">
        <f t="shared" si="230"/>
        <v>-13.840057191446897</v>
      </c>
      <c r="AV95" s="18">
        <f t="shared" si="230"/>
        <v>2.4634325716321737</v>
      </c>
      <c r="AW95" s="18">
        <f t="shared" si="230"/>
        <v>3.5180878564151419</v>
      </c>
      <c r="AX95" s="18">
        <f t="shared" si="231"/>
        <v>2.0104163096076322</v>
      </c>
      <c r="AZ95" s="18">
        <f t="shared" si="232"/>
        <v>3.1653354066032202</v>
      </c>
      <c r="BA95" s="18">
        <f t="shared" si="233"/>
        <v>3.9558841937102907</v>
      </c>
      <c r="BB95" s="18">
        <f t="shared" si="234"/>
        <v>5.9670942197691756</v>
      </c>
      <c r="BD95" t="str">
        <f t="shared" si="259"/>
        <v>51 Skilled agricultural and related trades</v>
      </c>
      <c r="BE95" s="18">
        <f t="shared" si="235"/>
        <v>-0.84693023863018357</v>
      </c>
      <c r="BF95" s="18">
        <f t="shared" si="235"/>
        <v>-23.477327379930134</v>
      </c>
      <c r="BG95" s="18">
        <f t="shared" si="235"/>
        <v>0.40689317175730544</v>
      </c>
      <c r="BH95" s="18">
        <f t="shared" si="235"/>
        <v>0.4918458848144347</v>
      </c>
      <c r="BI95" s="18">
        <f t="shared" si="236"/>
        <v>-1.2312060385342494</v>
      </c>
      <c r="BK95" s="18">
        <f t="shared" si="237"/>
        <v>0.46352033044472218</v>
      </c>
      <c r="BL95" s="18">
        <f t="shared" si="238"/>
        <v>2.9782461881430633</v>
      </c>
      <c r="BM95" s="18">
        <f t="shared" si="239"/>
        <v>3.289114931689241</v>
      </c>
      <c r="BO95" t="str">
        <f t="shared" si="260"/>
        <v>51 Skilled agricultural and related trades</v>
      </c>
      <c r="BP95" s="18">
        <f t="shared" si="240"/>
        <v>-0.54208417758481175</v>
      </c>
      <c r="BQ95" s="18">
        <f t="shared" si="240"/>
        <v>-27.082869604573578</v>
      </c>
      <c r="BR95" s="18">
        <f t="shared" si="240"/>
        <v>0.8662607767966346</v>
      </c>
      <c r="BS95" s="18">
        <f t="shared" si="240"/>
        <v>-0.70496832547300992</v>
      </c>
      <c r="BT95" s="18">
        <f t="shared" si="241"/>
        <v>-2.1237891952225585</v>
      </c>
      <c r="BV95" s="18">
        <f t="shared" si="242"/>
        <v>-0.18396380176849414</v>
      </c>
      <c r="BW95" s="18">
        <f t="shared" si="243"/>
        <v>3.0958575700417823</v>
      </c>
      <c r="BX95" s="18">
        <f t="shared" si="244"/>
        <v>2.976378704461391</v>
      </c>
      <c r="BZ95" t="str">
        <f t="shared" si="261"/>
        <v>51 Skilled agricultural and related trades</v>
      </c>
      <c r="CA95" s="18">
        <f t="shared" si="245"/>
        <v>-4.3028101241655676</v>
      </c>
      <c r="CB95" s="18">
        <f t="shared" si="245"/>
        <v>-5.7160943046866812</v>
      </c>
      <c r="CC95" s="18">
        <f t="shared" si="245"/>
        <v>-1.2256441547854102</v>
      </c>
      <c r="CD95" s="18">
        <f t="shared" si="245"/>
        <v>0.63251425894610414</v>
      </c>
      <c r="CE95" s="18">
        <f t="shared" si="246"/>
        <v>-0.35853266675980322</v>
      </c>
      <c r="CG95" s="18">
        <f t="shared" si="247"/>
        <v>9.2762471615825959E-3</v>
      </c>
      <c r="CH95" s="18">
        <f t="shared" si="248"/>
        <v>2.5089604403655263</v>
      </c>
      <c r="CI95" s="18">
        <f t="shared" si="249"/>
        <v>2.515518784760884</v>
      </c>
      <c r="CK95" t="str">
        <f t="shared" si="262"/>
        <v>51 Skilled agricultural and related trades</v>
      </c>
      <c r="CL95" s="18">
        <f t="shared" si="250"/>
        <v>-5.4350943445310662</v>
      </c>
      <c r="CM95" s="18">
        <f t="shared" si="250"/>
        <v>-20.696145267308175</v>
      </c>
      <c r="CN95" s="18">
        <f t="shared" si="250"/>
        <v>-6.5257658680867632</v>
      </c>
      <c r="CO95" s="18">
        <f t="shared" si="250"/>
        <v>-7.0037685492094877</v>
      </c>
      <c r="CP95" s="18">
        <f t="shared" si="251"/>
        <v>-7.7772728462461416</v>
      </c>
      <c r="CR95" s="18">
        <f t="shared" si="252"/>
        <v>-6.8447065390914386</v>
      </c>
      <c r="CS95" s="18">
        <f t="shared" si="253"/>
        <v>1.3932901958184862</v>
      </c>
      <c r="CT95" s="18">
        <f t="shared" si="254"/>
        <v>-3.6120286840923277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1.4738524497127647</v>
      </c>
      <c r="C96" s="18">
        <f t="shared" si="210"/>
        <v>-29.290199996603793</v>
      </c>
      <c r="D96" s="18">
        <f t="shared" si="210"/>
        <v>5.0687330533721209</v>
      </c>
      <c r="E96" s="18">
        <f t="shared" si="210"/>
        <v>3.8688351430703039</v>
      </c>
      <c r="F96" s="18">
        <f t="shared" si="211"/>
        <v>1.7668263685636898</v>
      </c>
      <c r="H96" s="18">
        <f t="shared" si="212"/>
        <v>4.267270779810528</v>
      </c>
      <c r="I96" s="18">
        <f t="shared" si="213"/>
        <v>3.133929124953827</v>
      </c>
      <c r="J96" s="18">
        <f t="shared" si="214"/>
        <v>6.1855534168100856</v>
      </c>
      <c r="L96" t="str">
        <f t="shared" si="255"/>
        <v>52 Skilled metal, electrical and electronic trades</v>
      </c>
      <c r="M96" s="18">
        <f t="shared" si="215"/>
        <v>7.7892777472827079</v>
      </c>
      <c r="N96" s="18">
        <f t="shared" si="215"/>
        <v>-28.687876202162176</v>
      </c>
      <c r="O96" s="18">
        <f t="shared" si="215"/>
        <v>10.204853775455724</v>
      </c>
      <c r="P96" s="18">
        <f t="shared" si="215"/>
        <v>4.9631032134628272</v>
      </c>
      <c r="Q96" s="18">
        <f t="shared" si="216"/>
        <v>4.029940545112054</v>
      </c>
      <c r="S96" s="18">
        <f t="shared" si="217"/>
        <v>6.6820491230132895</v>
      </c>
      <c r="T96" s="18">
        <f t="shared" si="218"/>
        <v>4.1599268941274969</v>
      </c>
      <c r="U96" s="18">
        <f t="shared" si="219"/>
        <v>8.6720556528694601</v>
      </c>
      <c r="W96" t="str">
        <f t="shared" si="256"/>
        <v>52 Skilled metal, electrical and electronic trades</v>
      </c>
      <c r="X96" s="18">
        <f t="shared" si="220"/>
        <v>-9.2916935322462368E-2</v>
      </c>
      <c r="Y96" s="18">
        <f t="shared" si="220"/>
        <v>-20.221371986742398</v>
      </c>
      <c r="Z96" s="18">
        <f t="shared" si="220"/>
        <v>3.8308223835542776</v>
      </c>
      <c r="AA96" s="18">
        <f t="shared" si="220"/>
        <v>2.0318549852353707</v>
      </c>
      <c r="AB96" s="18">
        <f t="shared" si="221"/>
        <v>1.0252051481406843</v>
      </c>
      <c r="AD96" s="18">
        <f t="shared" si="222"/>
        <v>2.6280206422082397</v>
      </c>
      <c r="AE96" s="18">
        <f t="shared" si="223"/>
        <v>3.2341824225721405</v>
      </c>
      <c r="AF96" s="18">
        <f t="shared" si="224"/>
        <v>5.0292258164801762</v>
      </c>
      <c r="AH96" t="str">
        <f t="shared" si="257"/>
        <v>52 Skilled metal, electrical and electronic trades</v>
      </c>
      <c r="AI96" s="18">
        <f t="shared" si="225"/>
        <v>-1.8925836344455993</v>
      </c>
      <c r="AJ96" s="18">
        <f t="shared" si="225"/>
        <v>-15.898070710993151</v>
      </c>
      <c r="AK96" s="18">
        <f t="shared" si="225"/>
        <v>2.5695815241469688</v>
      </c>
      <c r="AL96" s="18">
        <f t="shared" si="225"/>
        <v>2.1211467240533022</v>
      </c>
      <c r="AM96" s="18">
        <f t="shared" si="226"/>
        <v>1.0278199542900435</v>
      </c>
      <c r="AO96" s="18">
        <f t="shared" si="227"/>
        <v>2.2704067264336159</v>
      </c>
      <c r="AP96" s="18">
        <f t="shared" si="228"/>
        <v>2.830714385937716</v>
      </c>
      <c r="AQ96" s="18">
        <f t="shared" si="229"/>
        <v>4.4461950694360874</v>
      </c>
      <c r="AS96" t="str">
        <f t="shared" si="258"/>
        <v>52 Skilled metal, electrical and electronic trades</v>
      </c>
      <c r="AT96" s="18">
        <f t="shared" si="230"/>
        <v>-1.6676062891136767</v>
      </c>
      <c r="AU96" s="18">
        <f t="shared" si="230"/>
        <v>-11.821149804789588</v>
      </c>
      <c r="AV96" s="18">
        <f t="shared" si="230"/>
        <v>0.89511114691283034</v>
      </c>
      <c r="AW96" s="18">
        <f t="shared" si="230"/>
        <v>1.0350749546661264</v>
      </c>
      <c r="AX96" s="18">
        <f t="shared" si="231"/>
        <v>0.13589767427120147</v>
      </c>
      <c r="AZ96" s="18">
        <f t="shared" si="232"/>
        <v>0.98839879195846692</v>
      </c>
      <c r="BA96" s="18">
        <f t="shared" si="233"/>
        <v>2.5691972887217362</v>
      </c>
      <c r="BB96" s="18">
        <f t="shared" si="234"/>
        <v>3.2769638749088559</v>
      </c>
      <c r="BD96" t="str">
        <f t="shared" si="259"/>
        <v>52 Skilled metal, electrical and electronic trades</v>
      </c>
      <c r="BE96" s="18">
        <f t="shared" si="235"/>
        <v>2.7769589247816473</v>
      </c>
      <c r="BF96" s="18">
        <f t="shared" si="235"/>
        <v>-15.840604463249752</v>
      </c>
      <c r="BG96" s="18">
        <f t="shared" si="235"/>
        <v>0.33365846725683657</v>
      </c>
      <c r="BH96" s="18">
        <f t="shared" si="235"/>
        <v>-0.35174673450611982</v>
      </c>
      <c r="BI96" s="18">
        <f t="shared" si="236"/>
        <v>-1.1868948438431559</v>
      </c>
      <c r="BK96" s="18">
        <f t="shared" si="237"/>
        <v>-0.1238001620251783</v>
      </c>
      <c r="BL96" s="18">
        <f t="shared" si="238"/>
        <v>2.0263399458631426</v>
      </c>
      <c r="BM96" s="18">
        <f t="shared" si="239"/>
        <v>1.9330647034621284</v>
      </c>
      <c r="BO96" t="str">
        <f t="shared" si="260"/>
        <v>52 Skilled metal, electrical and electronic trades</v>
      </c>
      <c r="BP96" s="18">
        <f t="shared" si="240"/>
        <v>1.5420137787794719</v>
      </c>
      <c r="BQ96" s="18">
        <f t="shared" si="240"/>
        <v>-19.351336940569553</v>
      </c>
      <c r="BR96" s="18">
        <f t="shared" si="240"/>
        <v>0.52047204035805539</v>
      </c>
      <c r="BS96" s="18">
        <f t="shared" si="240"/>
        <v>-1.3948199341182965</v>
      </c>
      <c r="BT96" s="18">
        <f t="shared" si="241"/>
        <v>-2.038778423815224</v>
      </c>
      <c r="BV96" s="18">
        <f t="shared" si="242"/>
        <v>-0.76047883298571151</v>
      </c>
      <c r="BW96" s="18">
        <f t="shared" si="243"/>
        <v>2.1267167172724477</v>
      </c>
      <c r="BX96" s="18">
        <f t="shared" si="244"/>
        <v>1.5686302661616969</v>
      </c>
      <c r="BZ96" t="str">
        <f t="shared" si="261"/>
        <v>52 Skilled metal, electrical and electronic trades</v>
      </c>
      <c r="CA96" s="18">
        <f t="shared" si="245"/>
        <v>-2.0973066831988962</v>
      </c>
      <c r="CB96" s="18">
        <f t="shared" si="245"/>
        <v>-11.885078173956853</v>
      </c>
      <c r="CC96" s="18">
        <f t="shared" si="245"/>
        <v>-3.7481481647602233</v>
      </c>
      <c r="CD96" s="18">
        <f t="shared" si="245"/>
        <v>-6.0831105721609884</v>
      </c>
      <c r="CE96" s="18">
        <f t="shared" si="246"/>
        <v>-5.736025831751002</v>
      </c>
      <c r="CG96" s="18">
        <f t="shared" si="247"/>
        <v>-5.3111523341144773</v>
      </c>
      <c r="CH96" s="18">
        <f t="shared" si="248"/>
        <v>1.5057214870390467</v>
      </c>
      <c r="CI96" s="18">
        <f t="shared" si="249"/>
        <v>-2.421444612796253</v>
      </c>
      <c r="CK96" t="str">
        <f t="shared" si="262"/>
        <v>52 Skilled metal, electrical and electronic trades</v>
      </c>
      <c r="CL96" s="18">
        <f t="shared" si="250"/>
        <v>-3.8043689270684466</v>
      </c>
      <c r="CM96" s="18">
        <f t="shared" si="250"/>
        <v>-19.998590944028074</v>
      </c>
      <c r="CN96" s="18">
        <f t="shared" si="250"/>
        <v>-9.5534100009292082</v>
      </c>
      <c r="CO96" s="18">
        <f t="shared" si="250"/>
        <v>-5.2746633091353301</v>
      </c>
      <c r="CP96" s="18">
        <f t="shared" si="251"/>
        <v>-7.6137131286767907</v>
      </c>
      <c r="CR96" s="18">
        <f t="shared" si="252"/>
        <v>-6.7229424546981669</v>
      </c>
      <c r="CS96" s="18">
        <f t="shared" si="253"/>
        <v>1.1634215354928035</v>
      </c>
      <c r="CT96" s="18">
        <f t="shared" si="254"/>
        <v>-4.0065430612194035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-3.1265147085014156</v>
      </c>
      <c r="C97" s="18">
        <f t="shared" si="210"/>
        <v>-37.568248546682682</v>
      </c>
      <c r="D97" s="18">
        <f t="shared" si="210"/>
        <v>7.8096599542945011</v>
      </c>
      <c r="E97" s="18">
        <f t="shared" si="210"/>
        <v>0.59387205763419271</v>
      </c>
      <c r="F97" s="18">
        <f t="shared" si="211"/>
        <v>-0.22411880058510469</v>
      </c>
      <c r="H97" s="18">
        <f t="shared" si="212"/>
        <v>2.9438110978140752</v>
      </c>
      <c r="I97" s="18">
        <f t="shared" si="213"/>
        <v>3.0789978178579203</v>
      </c>
      <c r="J97" s="18">
        <f t="shared" si="214"/>
        <v>5.1411829550688015</v>
      </c>
      <c r="L97" t="str">
        <f t="shared" si="255"/>
        <v>53 Skilled construction and building trades</v>
      </c>
      <c r="M97" s="18">
        <f t="shared" si="215"/>
        <v>9.1373807270716192</v>
      </c>
      <c r="N97" s="18">
        <f t="shared" si="215"/>
        <v>-29.60024613180088</v>
      </c>
      <c r="O97" s="18">
        <f t="shared" si="215"/>
        <v>6.4678197840148055</v>
      </c>
      <c r="P97" s="18">
        <f t="shared" si="215"/>
        <v>3.6920768264548487</v>
      </c>
      <c r="Q97" s="18">
        <f t="shared" si="216"/>
        <v>2.0516232688768676</v>
      </c>
      <c r="S97" s="18">
        <f t="shared" si="217"/>
        <v>4.6091890972572935</v>
      </c>
      <c r="T97" s="18">
        <f t="shared" si="218"/>
        <v>3.5223658839525607</v>
      </c>
      <c r="U97" s="18">
        <f t="shared" si="219"/>
        <v>6.7037029112566149</v>
      </c>
      <c r="W97" t="str">
        <f t="shared" si="256"/>
        <v>53 Skilled construction and building trades</v>
      </c>
      <c r="X97" s="18">
        <f t="shared" si="220"/>
        <v>-0.32448305116921095</v>
      </c>
      <c r="Y97" s="18">
        <f t="shared" si="220"/>
        <v>-19.698335504136246</v>
      </c>
      <c r="Z97" s="18">
        <f t="shared" si="220"/>
        <v>3.0347629460213188</v>
      </c>
      <c r="AA97" s="18">
        <f t="shared" si="220"/>
        <v>1.0692302656925223</v>
      </c>
      <c r="AB97" s="18">
        <f t="shared" si="221"/>
        <v>0.22811512208738005</v>
      </c>
      <c r="AD97" s="18">
        <f t="shared" si="222"/>
        <v>1.7202059616663767</v>
      </c>
      <c r="AE97" s="18">
        <f t="shared" si="223"/>
        <v>3.1343213357582167</v>
      </c>
      <c r="AF97" s="18">
        <f t="shared" si="224"/>
        <v>4.2992702989074649</v>
      </c>
      <c r="AH97" t="str">
        <f t="shared" si="257"/>
        <v>53 Skilled construction and building trades</v>
      </c>
      <c r="AI97" s="18">
        <f t="shared" si="225"/>
        <v>4.3585507637875498</v>
      </c>
      <c r="AJ97" s="18">
        <f t="shared" si="225"/>
        <v>-13.105573002419014</v>
      </c>
      <c r="AK97" s="18">
        <f t="shared" si="225"/>
        <v>3.0671683036386455</v>
      </c>
      <c r="AL97" s="18">
        <f t="shared" si="225"/>
        <v>1.4801321731254147</v>
      </c>
      <c r="AM97" s="18">
        <f t="shared" si="226"/>
        <v>0.98927233156393957</v>
      </c>
      <c r="AO97" s="18">
        <f t="shared" si="227"/>
        <v>2.0064102099399017</v>
      </c>
      <c r="AP97" s="18">
        <f t="shared" si="228"/>
        <v>3.340319059344532</v>
      </c>
      <c r="AQ97" s="18">
        <f t="shared" si="229"/>
        <v>4.6738083582835266</v>
      </c>
      <c r="AS97" t="str">
        <f t="shared" si="258"/>
        <v>53 Skilled construction and building trades</v>
      </c>
      <c r="AT97" s="18">
        <f t="shared" si="230"/>
        <v>3.0085266780252029</v>
      </c>
      <c r="AU97" s="18">
        <f t="shared" si="230"/>
        <v>-14.286615903793276</v>
      </c>
      <c r="AV97" s="18">
        <f t="shared" si="230"/>
        <v>2.3920417854804477</v>
      </c>
      <c r="AW97" s="18">
        <f t="shared" si="230"/>
        <v>0.37374237748482031</v>
      </c>
      <c r="AX97" s="18">
        <f t="shared" si="231"/>
        <v>8.3591251736070404E-3</v>
      </c>
      <c r="AZ97" s="18">
        <f t="shared" si="232"/>
        <v>1.0420492607045251</v>
      </c>
      <c r="BA97" s="18">
        <f t="shared" si="233"/>
        <v>3.0139982635934315</v>
      </c>
      <c r="BB97" s="18">
        <f t="shared" si="234"/>
        <v>3.7192758140685234</v>
      </c>
      <c r="BD97" t="str">
        <f t="shared" si="259"/>
        <v>53 Skilled construction and building trades</v>
      </c>
      <c r="BE97" s="18">
        <f t="shared" si="235"/>
        <v>5.4562595058877505</v>
      </c>
      <c r="BF97" s="18">
        <f t="shared" si="235"/>
        <v>-18.142922425049189</v>
      </c>
      <c r="BG97" s="18">
        <f t="shared" si="235"/>
        <v>-8.7975264023920641E-2</v>
      </c>
      <c r="BH97" s="18">
        <f t="shared" si="235"/>
        <v>-1.2115090178327459</v>
      </c>
      <c r="BI97" s="18">
        <f t="shared" si="236"/>
        <v>-2.0198647825546256</v>
      </c>
      <c r="BK97" s="18">
        <f t="shared" si="237"/>
        <v>-0.83840865085724747</v>
      </c>
      <c r="BL97" s="18">
        <f t="shared" si="238"/>
        <v>2.1021090213822813</v>
      </c>
      <c r="BM97" s="18">
        <f t="shared" si="239"/>
        <v>1.4856216368455577</v>
      </c>
      <c r="BO97" t="str">
        <f t="shared" si="260"/>
        <v>53 Skilled construction and building trades</v>
      </c>
      <c r="BP97" s="18">
        <f t="shared" si="240"/>
        <v>6.9898329115837265</v>
      </c>
      <c r="BQ97" s="18">
        <f t="shared" si="240"/>
        <v>-20.680769628543082</v>
      </c>
      <c r="BR97" s="18">
        <f t="shared" si="240"/>
        <v>1.9917304642455225</v>
      </c>
      <c r="BS97" s="18">
        <f t="shared" si="240"/>
        <v>-0.6775615179235972</v>
      </c>
      <c r="BT97" s="18">
        <f t="shared" si="241"/>
        <v>-1.2488153510097466</v>
      </c>
      <c r="BV97" s="18">
        <f t="shared" si="242"/>
        <v>0.20434858692406355</v>
      </c>
      <c r="BW97" s="18">
        <f t="shared" si="243"/>
        <v>2.7072686889847208</v>
      </c>
      <c r="BX97" s="18">
        <f t="shared" si="244"/>
        <v>2.8485199305348097</v>
      </c>
      <c r="BZ97" t="str">
        <f t="shared" si="261"/>
        <v>53 Skilled construction and building trades</v>
      </c>
      <c r="CA97" s="18">
        <f t="shared" si="245"/>
        <v>0.87295924656229928</v>
      </c>
      <c r="CB97" s="18">
        <f t="shared" si="245"/>
        <v>-13.251528536374302</v>
      </c>
      <c r="CC97" s="18">
        <f t="shared" si="245"/>
        <v>-3.1469850416250722</v>
      </c>
      <c r="CD97" s="18">
        <f t="shared" si="245"/>
        <v>-3.6718878787661668</v>
      </c>
      <c r="CE97" s="18">
        <f t="shared" si="246"/>
        <v>-4.1378030904757441</v>
      </c>
      <c r="CG97" s="18">
        <f t="shared" si="247"/>
        <v>-3.4972371139159519</v>
      </c>
      <c r="CH97" s="18">
        <f t="shared" si="248"/>
        <v>1.8003719026088438</v>
      </c>
      <c r="CI97" s="18">
        <f t="shared" si="249"/>
        <v>-0.75041633195177537</v>
      </c>
      <c r="CK97" t="str">
        <f t="shared" si="262"/>
        <v>53 Skilled construction and building trades</v>
      </c>
      <c r="CL97" s="18">
        <f t="shared" si="250"/>
        <v>1.4947370125019122</v>
      </c>
      <c r="CM97" s="18">
        <f t="shared" si="250"/>
        <v>-18.958094002440241</v>
      </c>
      <c r="CN97" s="18">
        <f t="shared" si="250"/>
        <v>-12.840055072119927</v>
      </c>
      <c r="CO97" s="18">
        <f t="shared" si="250"/>
        <v>-16.04343399691729</v>
      </c>
      <c r="CP97" s="18">
        <f t="shared" si="251"/>
        <v>-15.242611771097314</v>
      </c>
      <c r="CR97" s="18">
        <f t="shared" si="252"/>
        <v>-14.988940888229429</v>
      </c>
      <c r="CS97" s="18">
        <f t="shared" si="253"/>
        <v>0.75832412970859853</v>
      </c>
      <c r="CT97" s="18">
        <f t="shared" si="254"/>
        <v>-9.9528637871712178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0.14690239217194367</v>
      </c>
      <c r="C98" s="18">
        <f t="shared" si="210"/>
        <v>-8.5600473006464775</v>
      </c>
      <c r="D98" s="18">
        <f t="shared" si="210"/>
        <v>6.8593875400894566</v>
      </c>
      <c r="E98" s="18">
        <f t="shared" si="210"/>
        <v>3.099001531449086</v>
      </c>
      <c r="F98" s="18">
        <f t="shared" si="211"/>
        <v>3.4806145802397603</v>
      </c>
      <c r="H98" s="18">
        <f t="shared" si="212"/>
        <v>4.3375256175428145</v>
      </c>
      <c r="I98" s="18">
        <f t="shared" si="213"/>
        <v>3.6288796507356169</v>
      </c>
      <c r="J98" s="18">
        <f t="shared" si="214"/>
        <v>6.5706502517326015</v>
      </c>
      <c r="L98" t="str">
        <f t="shared" si="255"/>
        <v>54 Textiles, printing and other skilled trades</v>
      </c>
      <c r="M98" s="18">
        <f t="shared" si="215"/>
        <v>6.2405587805080875</v>
      </c>
      <c r="N98" s="18">
        <f t="shared" si="215"/>
        <v>8.6221911096050938</v>
      </c>
      <c r="O98" s="18">
        <f t="shared" si="215"/>
        <v>5.8746711818131292</v>
      </c>
      <c r="P98" s="18">
        <f t="shared" si="215"/>
        <v>5.2413694648882903</v>
      </c>
      <c r="Q98" s="18">
        <f t="shared" si="216"/>
        <v>5.6474429348567057</v>
      </c>
      <c r="S98" s="18">
        <f t="shared" si="217"/>
        <v>5.4520480067152377</v>
      </c>
      <c r="T98" s="18">
        <f t="shared" si="218"/>
        <v>4.0674252762068042</v>
      </c>
      <c r="U98" s="18">
        <f t="shared" si="219"/>
        <v>7.6841878522337925</v>
      </c>
      <c r="W98" t="str">
        <f t="shared" si="256"/>
        <v>54 Textiles, printing and other skilled trades</v>
      </c>
      <c r="X98" s="18">
        <f t="shared" si="220"/>
        <v>-4.245573347534604</v>
      </c>
      <c r="Y98" s="18">
        <f t="shared" si="220"/>
        <v>11.734541260937048</v>
      </c>
      <c r="Z98" s="18">
        <f t="shared" si="220"/>
        <v>4.0414186697967258</v>
      </c>
      <c r="AA98" s="18">
        <f t="shared" si="220"/>
        <v>2.5204018426130625</v>
      </c>
      <c r="AB98" s="18">
        <f t="shared" si="221"/>
        <v>3.5488096873488972</v>
      </c>
      <c r="AD98" s="18">
        <f t="shared" si="222"/>
        <v>3.0249205643993138</v>
      </c>
      <c r="AE98" s="18">
        <f t="shared" si="223"/>
        <v>3.7240024283125672</v>
      </c>
      <c r="AF98" s="18">
        <f t="shared" si="224"/>
        <v>5.691994008363177</v>
      </c>
      <c r="AH98" t="str">
        <f t="shared" si="257"/>
        <v>54 Textiles, printing and other skilled trades</v>
      </c>
      <c r="AI98" s="18">
        <f t="shared" si="225"/>
        <v>-6.5747237067245941</v>
      </c>
      <c r="AJ98" s="18">
        <f t="shared" si="225"/>
        <v>24.701120213985249</v>
      </c>
      <c r="AK98" s="18">
        <f t="shared" si="225"/>
        <v>1.4551183874241591</v>
      </c>
      <c r="AL98" s="18">
        <f t="shared" si="225"/>
        <v>2.286021481869005</v>
      </c>
      <c r="AM98" s="18">
        <f t="shared" si="226"/>
        <v>3.2969954123385659</v>
      </c>
      <c r="AO98" s="18">
        <f t="shared" si="227"/>
        <v>2.0083004140519778</v>
      </c>
      <c r="AP98" s="18">
        <f t="shared" si="228"/>
        <v>3.488107298362042</v>
      </c>
      <c r="AQ98" s="18">
        <f t="shared" si="229"/>
        <v>4.7988239714455094</v>
      </c>
      <c r="AS98" t="str">
        <f t="shared" si="258"/>
        <v>54 Textiles, printing and other skilled trades</v>
      </c>
      <c r="AT98" s="18">
        <f t="shared" si="230"/>
        <v>-5.968958694972482</v>
      </c>
      <c r="AU98" s="18">
        <f t="shared" si="230"/>
        <v>17.10177475602077</v>
      </c>
      <c r="AV98" s="18">
        <f t="shared" si="230"/>
        <v>1.9622882840526934</v>
      </c>
      <c r="AW98" s="18">
        <f t="shared" si="230"/>
        <v>1.7273574103124245</v>
      </c>
      <c r="AX98" s="18">
        <f t="shared" si="231"/>
        <v>2.7001755283129203</v>
      </c>
      <c r="AZ98" s="18">
        <f t="shared" si="232"/>
        <v>1.805607495082695</v>
      </c>
      <c r="BA98" s="18">
        <f t="shared" si="233"/>
        <v>3.2823662587104563</v>
      </c>
      <c r="BB98" s="18">
        <f t="shared" si="234"/>
        <v>4.4852176251578779</v>
      </c>
      <c r="BD98" t="str">
        <f t="shared" si="259"/>
        <v>54 Textiles, printing and other skilled trades</v>
      </c>
      <c r="BE98" s="18">
        <f t="shared" si="235"/>
        <v>-0.93052162275426564</v>
      </c>
      <c r="BF98" s="18">
        <f t="shared" si="235"/>
        <v>-4.2763833494024572</v>
      </c>
      <c r="BG98" s="18">
        <f t="shared" si="235"/>
        <v>3.2346454806255309</v>
      </c>
      <c r="BH98" s="18">
        <f t="shared" si="235"/>
        <v>0.23956695493032587</v>
      </c>
      <c r="BI98" s="18">
        <f t="shared" si="236"/>
        <v>0.87502187185990454</v>
      </c>
      <c r="BK98" s="18">
        <f t="shared" si="237"/>
        <v>1.2281449060610239</v>
      </c>
      <c r="BL98" s="18">
        <f t="shared" si="238"/>
        <v>2.5784659120707376</v>
      </c>
      <c r="BM98" s="18">
        <f t="shared" si="239"/>
        <v>3.4611979197627818</v>
      </c>
      <c r="BO98" t="str">
        <f t="shared" si="260"/>
        <v>54 Textiles, printing and other skilled trades</v>
      </c>
      <c r="BP98" s="18">
        <f t="shared" si="240"/>
        <v>-4.2414306705396365</v>
      </c>
      <c r="BQ98" s="18">
        <f t="shared" si="240"/>
        <v>-5.1952963049307854</v>
      </c>
      <c r="BR98" s="18">
        <f t="shared" si="240"/>
        <v>1.0861189609753241</v>
      </c>
      <c r="BS98" s="18">
        <f t="shared" si="240"/>
        <v>-0.29628998422687181</v>
      </c>
      <c r="BT98" s="18">
        <f t="shared" si="241"/>
        <v>-0.18115438890273783</v>
      </c>
      <c r="BV98" s="18">
        <f t="shared" si="242"/>
        <v>0.16239954825427727</v>
      </c>
      <c r="BW98" s="18">
        <f t="shared" si="243"/>
        <v>2.3495447625482058</v>
      </c>
      <c r="BX98" s="18">
        <f t="shared" si="244"/>
        <v>2.4672581777379854</v>
      </c>
      <c r="BZ98" t="str">
        <f t="shared" si="261"/>
        <v>54 Textiles, printing and other skilled trades</v>
      </c>
      <c r="CA98" s="18">
        <f t="shared" si="245"/>
        <v>-5.9050293329917292</v>
      </c>
      <c r="CB98" s="18">
        <f t="shared" si="245"/>
        <v>-1.7672854457346565</v>
      </c>
      <c r="CC98" s="18">
        <f t="shared" si="245"/>
        <v>-0.97042637239269647</v>
      </c>
      <c r="CD98" s="18">
        <f t="shared" si="245"/>
        <v>-4.5838930349671454</v>
      </c>
      <c r="CE98" s="18">
        <f t="shared" si="246"/>
        <v>-3.2934029556015099</v>
      </c>
      <c r="CG98" s="18">
        <f t="shared" si="247"/>
        <v>-3.3942970181299215</v>
      </c>
      <c r="CH98" s="18">
        <f t="shared" si="248"/>
        <v>1.8275822810612352</v>
      </c>
      <c r="CI98" s="18">
        <f t="shared" si="249"/>
        <v>-0.64234012843175092</v>
      </c>
      <c r="CK98" t="str">
        <f t="shared" si="262"/>
        <v>54 Textiles, printing and other skilled trades</v>
      </c>
      <c r="CL98" s="18">
        <f t="shared" si="250"/>
        <v>-7.8860112737236365</v>
      </c>
      <c r="CM98" s="18">
        <f t="shared" si="250"/>
        <v>6.6327649187521098</v>
      </c>
      <c r="CN98" s="18">
        <f t="shared" si="250"/>
        <v>-10.558485803484718</v>
      </c>
      <c r="CO98" s="18">
        <f t="shared" si="250"/>
        <v>-3.701421551080375</v>
      </c>
      <c r="CP98" s="18">
        <f t="shared" si="251"/>
        <v>-5.297472129016878</v>
      </c>
      <c r="CR98" s="18">
        <f t="shared" si="252"/>
        <v>-6.0436150840161185</v>
      </c>
      <c r="CS98" s="18">
        <f t="shared" si="253"/>
        <v>1.1345581702415952</v>
      </c>
      <c r="CT98" s="18">
        <f t="shared" si="254"/>
        <v>-3.6004036090338865</v>
      </c>
    </row>
    <row r="99" spans="1:98" x14ac:dyDescent="0.2">
      <c r="A99" t="str">
        <f t="shared" si="209"/>
        <v>61 Caring personal service occupations</v>
      </c>
      <c r="B99" s="18">
        <f t="shared" si="210"/>
        <v>7.9513057342122329</v>
      </c>
      <c r="C99" s="18">
        <f t="shared" si="210"/>
        <v>0.23238522779875925</v>
      </c>
      <c r="D99" s="18">
        <f t="shared" si="210"/>
        <v>6.5256133452676002</v>
      </c>
      <c r="E99" s="18">
        <f t="shared" si="210"/>
        <v>5.885728483447128</v>
      </c>
      <c r="F99" s="18">
        <f t="shared" si="211"/>
        <v>5.7221011171707303</v>
      </c>
      <c r="H99" s="18">
        <f t="shared" si="212"/>
        <v>6.0985952152786904</v>
      </c>
      <c r="I99" s="18">
        <f t="shared" si="213"/>
        <v>4.2654618696936764</v>
      </c>
      <c r="J99" s="18">
        <f t="shared" si="214"/>
        <v>8.2877929230799516</v>
      </c>
      <c r="L99" t="str">
        <f t="shared" si="255"/>
        <v>61 Caring personal service occupations</v>
      </c>
      <c r="M99" s="18">
        <f t="shared" si="215"/>
        <v>10.27618780297248</v>
      </c>
      <c r="N99" s="18">
        <f t="shared" si="215"/>
        <v>2.6312161018954727</v>
      </c>
      <c r="O99" s="18">
        <f t="shared" si="215"/>
        <v>7.5980046583048244</v>
      </c>
      <c r="P99" s="18">
        <f t="shared" si="215"/>
        <v>6.5865388229742639</v>
      </c>
      <c r="Q99" s="18">
        <f t="shared" si="216"/>
        <v>6.6492387798769759</v>
      </c>
      <c r="S99" s="18">
        <f t="shared" si="217"/>
        <v>6.9226331967367161</v>
      </c>
      <c r="T99" s="18">
        <f t="shared" si="218"/>
        <v>4.7279712314339362</v>
      </c>
      <c r="U99" s="18">
        <f t="shared" si="219"/>
        <v>9.1704151527877151</v>
      </c>
      <c r="W99" t="str">
        <f t="shared" si="256"/>
        <v>61 Caring personal service occupations</v>
      </c>
      <c r="X99" s="18">
        <f t="shared" si="220"/>
        <v>0.3775102996827373</v>
      </c>
      <c r="Y99" s="18">
        <f t="shared" si="220"/>
        <v>16.392351515526826</v>
      </c>
      <c r="Z99" s="18">
        <f t="shared" si="220"/>
        <v>2.698100083765631</v>
      </c>
      <c r="AA99" s="18">
        <f t="shared" si="220"/>
        <v>2.5205235171661178</v>
      </c>
      <c r="AB99" s="18">
        <f t="shared" si="221"/>
        <v>3.3927984181183257</v>
      </c>
      <c r="AD99" s="18">
        <f t="shared" si="222"/>
        <v>2.5796815631368597</v>
      </c>
      <c r="AE99" s="18">
        <f t="shared" si="223"/>
        <v>4.1043578819745852</v>
      </c>
      <c r="AF99" s="18">
        <f t="shared" si="224"/>
        <v>5.6899049787550782</v>
      </c>
      <c r="AH99" t="str">
        <f t="shared" si="257"/>
        <v>61 Caring personal service occupations</v>
      </c>
      <c r="AI99" s="18">
        <f t="shared" si="225"/>
        <v>-2.5937643993449222</v>
      </c>
      <c r="AJ99" s="18">
        <f t="shared" si="225"/>
        <v>18.626017735910814</v>
      </c>
      <c r="AK99" s="18">
        <f t="shared" si="225"/>
        <v>-0.89532889104148028</v>
      </c>
      <c r="AL99" s="18">
        <f t="shared" si="225"/>
        <v>0.99457351713199138</v>
      </c>
      <c r="AM99" s="18">
        <f t="shared" si="226"/>
        <v>1.4149394366887558</v>
      </c>
      <c r="AO99" s="18">
        <f t="shared" si="227"/>
        <v>0.36063517132602918</v>
      </c>
      <c r="AP99" s="18">
        <f t="shared" si="228"/>
        <v>3.1639179322681565</v>
      </c>
      <c r="AQ99" s="18">
        <f t="shared" si="229"/>
        <v>3.3992744001038133</v>
      </c>
      <c r="AS99" t="str">
        <f t="shared" si="258"/>
        <v>61 Caring personal service occupations</v>
      </c>
      <c r="AT99" s="18">
        <f t="shared" si="230"/>
        <v>-0.65163903191646222</v>
      </c>
      <c r="AU99" s="18">
        <f t="shared" si="230"/>
        <v>16.741426509238444</v>
      </c>
      <c r="AV99" s="18">
        <f t="shared" si="230"/>
        <v>-0.39285664153626554</v>
      </c>
      <c r="AW99" s="18">
        <f t="shared" si="230"/>
        <v>1.4020194680814724</v>
      </c>
      <c r="AX99" s="18">
        <f t="shared" si="231"/>
        <v>1.7293961258589174</v>
      </c>
      <c r="AZ99" s="18">
        <f t="shared" si="232"/>
        <v>0.80016226153869496</v>
      </c>
      <c r="BA99" s="18">
        <f t="shared" si="233"/>
        <v>3.3072559421637004</v>
      </c>
      <c r="BB99" s="18">
        <f t="shared" si="234"/>
        <v>3.8254818955988146</v>
      </c>
      <c r="BD99" t="str">
        <f t="shared" si="259"/>
        <v>61 Caring personal service occupations</v>
      </c>
      <c r="BE99" s="18">
        <f t="shared" si="235"/>
        <v>3.5611699569765953</v>
      </c>
      <c r="BF99" s="18">
        <f t="shared" si="235"/>
        <v>-4.994315233227919</v>
      </c>
      <c r="BG99" s="18">
        <f t="shared" si="235"/>
        <v>1.1092052637127869</v>
      </c>
      <c r="BH99" s="18">
        <f t="shared" si="235"/>
        <v>0.66594388439269459</v>
      </c>
      <c r="BI99" s="18">
        <f t="shared" si="236"/>
        <v>0.44031094301399953</v>
      </c>
      <c r="BK99" s="18">
        <f t="shared" si="237"/>
        <v>0.81348133884719953</v>
      </c>
      <c r="BL99" s="18">
        <f t="shared" si="238"/>
        <v>3.1959102898470482</v>
      </c>
      <c r="BM99" s="18">
        <f t="shared" si="239"/>
        <v>3.7306572582309405</v>
      </c>
      <c r="BO99" t="str">
        <f t="shared" si="260"/>
        <v>61 Caring personal service occupations</v>
      </c>
      <c r="BP99" s="18">
        <f t="shared" si="240"/>
        <v>0.46139727801548513</v>
      </c>
      <c r="BQ99" s="18">
        <f t="shared" si="240"/>
        <v>-17.505213548252151</v>
      </c>
      <c r="BR99" s="18">
        <f t="shared" si="240"/>
        <v>0.20731738825296997</v>
      </c>
      <c r="BS99" s="18">
        <f t="shared" si="240"/>
        <v>-2.0220537411775985</v>
      </c>
      <c r="BT99" s="18">
        <f t="shared" si="241"/>
        <v>-2.3858138895906711</v>
      </c>
      <c r="BV99" s="18">
        <f t="shared" si="242"/>
        <v>-1.2844961434200552</v>
      </c>
      <c r="BW99" s="18">
        <f t="shared" si="243"/>
        <v>2.7171795988066627</v>
      </c>
      <c r="BX99" s="18">
        <f t="shared" si="244"/>
        <v>1.8616238107374228</v>
      </c>
      <c r="BZ99" t="str">
        <f t="shared" si="261"/>
        <v>61 Caring personal service occupations</v>
      </c>
      <c r="CA99" s="18">
        <f t="shared" si="245"/>
        <v>-13.084318686853191</v>
      </c>
      <c r="CB99" s="18">
        <f t="shared" si="245"/>
        <v>-18.640968079844413</v>
      </c>
      <c r="CC99" s="18">
        <f t="shared" si="245"/>
        <v>-6.0080653707921368</v>
      </c>
      <c r="CD99" s="18">
        <f t="shared" si="245"/>
        <v>-3.1097471450012293</v>
      </c>
      <c r="CE99" s="18">
        <f t="shared" si="246"/>
        <v>-5.0672141696564754</v>
      </c>
      <c r="CG99" s="18">
        <f t="shared" si="247"/>
        <v>-4.0856497510092904</v>
      </c>
      <c r="CH99" s="18">
        <f t="shared" si="248"/>
        <v>1.4153622140107514</v>
      </c>
      <c r="CI99" s="18">
        <f t="shared" si="249"/>
        <v>-1.7310673303202129</v>
      </c>
      <c r="CK99" t="str">
        <f t="shared" si="262"/>
        <v>61 Caring personal service occupations</v>
      </c>
      <c r="CL99" s="18">
        <f t="shared" si="250"/>
        <v>-6.1656906260407425</v>
      </c>
      <c r="CM99" s="18">
        <f t="shared" si="250"/>
        <v>4.6438166571822981</v>
      </c>
      <c r="CN99" s="18">
        <f t="shared" si="250"/>
        <v>-4.7764726099710275</v>
      </c>
      <c r="CO99" s="18">
        <f t="shared" si="250"/>
        <v>-3.0532750238687623</v>
      </c>
      <c r="CP99" s="18">
        <f t="shared" si="251"/>
        <v>-3.1336590104904416</v>
      </c>
      <c r="CR99" s="18">
        <f t="shared" si="252"/>
        <v>-3.6311114843747938</v>
      </c>
      <c r="CS99" s="18">
        <f t="shared" si="253"/>
        <v>1.3346915106794199</v>
      </c>
      <c r="CT99" s="18">
        <f t="shared" si="254"/>
        <v>-1.524220505630336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15.922302567636649</v>
      </c>
      <c r="C100" s="18">
        <f t="shared" si="210"/>
        <v>8.9035752342870431</v>
      </c>
      <c r="D100" s="18">
        <f t="shared" si="210"/>
        <v>7.3820702374841618</v>
      </c>
      <c r="E100" s="18">
        <f t="shared" si="210"/>
        <v>6.0116482445051966</v>
      </c>
      <c r="F100" s="18">
        <f t="shared" si="211"/>
        <v>6.6172077322228073</v>
      </c>
      <c r="H100" s="18">
        <f t="shared" si="212"/>
        <v>6.4665011949620377</v>
      </c>
      <c r="I100" s="18">
        <f t="shared" si="213"/>
        <v>4.6117308736460361</v>
      </c>
      <c r="J100" s="18">
        <f t="shared" si="214"/>
        <v>8.7646695399904662</v>
      </c>
      <c r="L100" t="str">
        <f t="shared" si="255"/>
        <v>62 Leisure, travel and related personal service occupations</v>
      </c>
      <c r="M100" s="18">
        <f t="shared" si="215"/>
        <v>6.507716339926306</v>
      </c>
      <c r="N100" s="18">
        <f t="shared" si="215"/>
        <v>-1.1025376522950547</v>
      </c>
      <c r="O100" s="18">
        <f t="shared" si="215"/>
        <v>3.2097229243370107</v>
      </c>
      <c r="P100" s="18">
        <f t="shared" si="215"/>
        <v>5.9034137564763611</v>
      </c>
      <c r="Q100" s="18">
        <f t="shared" si="216"/>
        <v>4.6057331908444521</v>
      </c>
      <c r="S100" s="18">
        <f t="shared" si="217"/>
        <v>4.9977946037655263</v>
      </c>
      <c r="T100" s="18">
        <f t="shared" si="218"/>
        <v>3.8371750608996225</v>
      </c>
      <c r="U100" s="18">
        <f t="shared" si="219"/>
        <v>7.1999376005855042</v>
      </c>
      <c r="W100" t="str">
        <f t="shared" si="256"/>
        <v>62 Leisure, travel and related personal service occupations</v>
      </c>
      <c r="X100" s="18">
        <f t="shared" si="220"/>
        <v>1.866310338869126</v>
      </c>
      <c r="Y100" s="18">
        <f t="shared" si="220"/>
        <v>4.3558836534590029</v>
      </c>
      <c r="Z100" s="18">
        <f t="shared" si="220"/>
        <v>2.7288110441837432</v>
      </c>
      <c r="AA100" s="18">
        <f t="shared" si="220"/>
        <v>3.339239576741404</v>
      </c>
      <c r="AB100" s="18">
        <f t="shared" si="221"/>
        <v>3.2112241169290234</v>
      </c>
      <c r="AD100" s="18">
        <f t="shared" si="222"/>
        <v>3.1353614322387591</v>
      </c>
      <c r="AE100" s="18">
        <f t="shared" si="223"/>
        <v>3.9675582888185623</v>
      </c>
      <c r="AF100" s="18">
        <f t="shared" si="224"/>
        <v>5.9554634551180152</v>
      </c>
      <c r="AH100" t="str">
        <f t="shared" si="257"/>
        <v>62 Leisure, travel and related personal service occupations</v>
      </c>
      <c r="AI100" s="18">
        <f t="shared" si="225"/>
        <v>0.98084222955647782</v>
      </c>
      <c r="AJ100" s="18">
        <f t="shared" si="225"/>
        <v>8.3140228984790898</v>
      </c>
      <c r="AK100" s="18">
        <f t="shared" si="225"/>
        <v>0.87465265647168611</v>
      </c>
      <c r="AL100" s="18">
        <f t="shared" si="225"/>
        <v>3.0336790538951552</v>
      </c>
      <c r="AM100" s="18">
        <f t="shared" si="226"/>
        <v>2.6742854191389442</v>
      </c>
      <c r="AO100" s="18">
        <f t="shared" si="227"/>
        <v>2.3089174084648612</v>
      </c>
      <c r="AP100" s="18">
        <f t="shared" si="228"/>
        <v>3.7152444562352338</v>
      </c>
      <c r="AQ100" s="18">
        <f t="shared" si="229"/>
        <v>5.1920528465229321</v>
      </c>
      <c r="AS100" t="str">
        <f t="shared" si="258"/>
        <v>62 Leisure, travel and related personal service occupations</v>
      </c>
      <c r="AT100" s="18">
        <f t="shared" si="230"/>
        <v>0.79608097750198947</v>
      </c>
      <c r="AU100" s="18">
        <f t="shared" si="230"/>
        <v>12.204460871615929</v>
      </c>
      <c r="AV100" s="18">
        <f t="shared" si="230"/>
        <v>1.0660132752096541</v>
      </c>
      <c r="AW100" s="18">
        <f t="shared" si="230"/>
        <v>3.235143447866129</v>
      </c>
      <c r="AX100" s="18">
        <f t="shared" si="231"/>
        <v>3.0877274384315756</v>
      </c>
      <c r="AZ100" s="18">
        <f t="shared" si="232"/>
        <v>2.5069760154887266</v>
      </c>
      <c r="BA100" s="18">
        <f t="shared" si="233"/>
        <v>3.7650624864337345</v>
      </c>
      <c r="BB100" s="18">
        <f t="shared" si="234"/>
        <v>5.3670647341200084</v>
      </c>
      <c r="BD100" t="str">
        <f t="shared" si="259"/>
        <v>62 Leisure, travel and related personal service occupations</v>
      </c>
      <c r="BE100" s="18">
        <f t="shared" si="235"/>
        <v>-1.0292932987175263</v>
      </c>
      <c r="BF100" s="18">
        <f t="shared" si="235"/>
        <v>-9.9384570185830796</v>
      </c>
      <c r="BG100" s="18">
        <f t="shared" si="235"/>
        <v>-1.0401498679661336</v>
      </c>
      <c r="BH100" s="18">
        <f t="shared" si="235"/>
        <v>-0.60353428648718399</v>
      </c>
      <c r="BI100" s="18">
        <f t="shared" si="236"/>
        <v>-1.3501346288295024</v>
      </c>
      <c r="BK100" s="18">
        <f t="shared" si="237"/>
        <v>-0.74928643598457523</v>
      </c>
      <c r="BL100" s="18">
        <f t="shared" si="238"/>
        <v>2.3483165081159108</v>
      </c>
      <c r="BM100" s="18">
        <f t="shared" si="239"/>
        <v>1.8154207075220086</v>
      </c>
      <c r="BO100" t="str">
        <f t="shared" si="260"/>
        <v>62 Leisure, travel and related personal service occupations</v>
      </c>
      <c r="BP100" s="18">
        <f t="shared" si="240"/>
        <v>-1.3191574144562734</v>
      </c>
      <c r="BQ100" s="18">
        <f t="shared" si="240"/>
        <v>-19.632728644218055</v>
      </c>
      <c r="BR100" s="18">
        <f t="shared" si="240"/>
        <v>-1.2766932573925915</v>
      </c>
      <c r="BS100" s="18">
        <f t="shared" si="240"/>
        <v>-1.9274268277469364</v>
      </c>
      <c r="BT100" s="18">
        <f t="shared" si="241"/>
        <v>-2.9398770513850092</v>
      </c>
      <c r="BV100" s="18">
        <f t="shared" si="242"/>
        <v>-1.7109936284396832</v>
      </c>
      <c r="BW100" s="18">
        <f t="shared" si="243"/>
        <v>2.4487435670236257</v>
      </c>
      <c r="BX100" s="18">
        <f t="shared" si="244"/>
        <v>1.2755393881290766</v>
      </c>
      <c r="BZ100" t="str">
        <f t="shared" si="261"/>
        <v>62 Leisure, travel and related personal service occupations</v>
      </c>
      <c r="CA100" s="18">
        <f t="shared" si="245"/>
        <v>-2.4735931057156768</v>
      </c>
      <c r="CB100" s="18">
        <f t="shared" si="245"/>
        <v>-15.861709490113906</v>
      </c>
      <c r="CC100" s="18">
        <f t="shared" si="245"/>
        <v>-3.5222846647054773</v>
      </c>
      <c r="CD100" s="18">
        <f t="shared" si="245"/>
        <v>-4.5507834648163765</v>
      </c>
      <c r="CE100" s="18">
        <f t="shared" si="246"/>
        <v>-4.9825707826680716</v>
      </c>
      <c r="CG100" s="18">
        <f t="shared" si="247"/>
        <v>-4.2091745942740673</v>
      </c>
      <c r="CH100" s="18">
        <f t="shared" si="248"/>
        <v>1.87273528762677</v>
      </c>
      <c r="CI100" s="18">
        <f t="shared" si="249"/>
        <v>-1.1123350956147693</v>
      </c>
      <c r="CK100" t="str">
        <f t="shared" si="262"/>
        <v>62 Leisure, travel and related personal service occupations</v>
      </c>
      <c r="CL100" s="18">
        <f t="shared" si="250"/>
        <v>-6.6365025762564533</v>
      </c>
      <c r="CM100" s="18">
        <f t="shared" si="250"/>
        <v>1.4439433879901875</v>
      </c>
      <c r="CN100" s="18">
        <f t="shared" si="250"/>
        <v>-11.949799037058106</v>
      </c>
      <c r="CO100" s="18">
        <f t="shared" si="250"/>
        <v>-5.269939386119793</v>
      </c>
      <c r="CP100" s="18">
        <f t="shared" si="251"/>
        <v>-7.0129966694582713</v>
      </c>
      <c r="CR100" s="18">
        <f t="shared" si="252"/>
        <v>-7.5510476588363744</v>
      </c>
      <c r="CS100" s="18">
        <f t="shared" si="253"/>
        <v>0.99863518014338126</v>
      </c>
      <c r="CT100" s="18">
        <f t="shared" si="254"/>
        <v>-4.9262047337091381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12.054089945232139</v>
      </c>
      <c r="C101" s="18">
        <f t="shared" si="210"/>
        <v>-20.728168586121509</v>
      </c>
      <c r="D101" s="18">
        <f t="shared" si="210"/>
        <v>8.1900326654102074</v>
      </c>
      <c r="E101" s="18">
        <f t="shared" si="210"/>
        <v>4.9020135049355318</v>
      </c>
      <c r="F101" s="18">
        <f t="shared" si="211"/>
        <v>4.0802524807969531</v>
      </c>
      <c r="H101" s="18">
        <f t="shared" si="212"/>
        <v>5.9867642446572944</v>
      </c>
      <c r="I101" s="18">
        <f t="shared" si="213"/>
        <v>4.4414671776743075</v>
      </c>
      <c r="J101" s="18">
        <f t="shared" si="214"/>
        <v>8.3091980323368517</v>
      </c>
      <c r="L101" t="str">
        <f t="shared" si="255"/>
        <v>63 Community and civil enforcement occupations</v>
      </c>
      <c r="M101" s="18">
        <f t="shared" si="215"/>
        <v>3.5998525208364107</v>
      </c>
      <c r="N101" s="18">
        <f t="shared" si="215"/>
        <v>1.9694349144439016</v>
      </c>
      <c r="O101" s="18">
        <f t="shared" si="215"/>
        <v>1.2797885105688467</v>
      </c>
      <c r="P101" s="18">
        <f t="shared" si="215"/>
        <v>5.1876365163219029</v>
      </c>
      <c r="Q101" s="18">
        <f t="shared" si="216"/>
        <v>3.7488238313275968</v>
      </c>
      <c r="S101" s="18">
        <f t="shared" si="217"/>
        <v>3.8685478412425311</v>
      </c>
      <c r="T101" s="18">
        <f t="shared" si="218"/>
        <v>3.4770479257312914</v>
      </c>
      <c r="U101" s="18">
        <f t="shared" si="219"/>
        <v>6.1179829996780954</v>
      </c>
      <c r="W101" t="str">
        <f t="shared" si="256"/>
        <v>63 Community and civil enforcement occupations</v>
      </c>
      <c r="X101" s="18">
        <f t="shared" si="220"/>
        <v>-2.0672736049479945</v>
      </c>
      <c r="Y101" s="18">
        <f t="shared" si="220"/>
        <v>14.793656227164842</v>
      </c>
      <c r="Z101" s="18">
        <f t="shared" si="220"/>
        <v>0.84018556704794634</v>
      </c>
      <c r="AA101" s="18">
        <f t="shared" si="220"/>
        <v>2.470586943370412</v>
      </c>
      <c r="AB101" s="18">
        <f t="shared" si="221"/>
        <v>2.6845003519144095</v>
      </c>
      <c r="AD101" s="18">
        <f t="shared" si="222"/>
        <v>1.9242117120992885</v>
      </c>
      <c r="AE101" s="18">
        <f t="shared" si="223"/>
        <v>3.8226325111299975</v>
      </c>
      <c r="AF101" s="18">
        <f t="shared" si="224"/>
        <v>5.0249954572824773</v>
      </c>
      <c r="AH101" t="str">
        <f t="shared" si="257"/>
        <v>63 Community and civil enforcement occupations</v>
      </c>
      <c r="AI101" s="18">
        <f t="shared" si="225"/>
        <v>-4.3927979309673182</v>
      </c>
      <c r="AJ101" s="18">
        <f t="shared" si="225"/>
        <v>31.213603229047514</v>
      </c>
      <c r="AK101" s="18">
        <f t="shared" si="225"/>
        <v>-3.5610761932969859</v>
      </c>
      <c r="AL101" s="18">
        <f t="shared" si="225"/>
        <v>2.6263724277048039</v>
      </c>
      <c r="AM101" s="18">
        <f t="shared" si="226"/>
        <v>2.2090616411793107</v>
      </c>
      <c r="AO101" s="18">
        <f t="shared" si="227"/>
        <v>0.52099307046271637</v>
      </c>
      <c r="AP101" s="18">
        <f t="shared" si="228"/>
        <v>2.9576729081727926</v>
      </c>
      <c r="AQ101" s="18">
        <f t="shared" si="229"/>
        <v>3.3085278840994548</v>
      </c>
      <c r="AS101" t="str">
        <f t="shared" si="258"/>
        <v>63 Community and civil enforcement occupations</v>
      </c>
      <c r="AT101" s="18">
        <f t="shared" si="230"/>
        <v>-5.3124106143418786</v>
      </c>
      <c r="AU101" s="18">
        <f t="shared" si="230"/>
        <v>27.632521568802403</v>
      </c>
      <c r="AV101" s="18">
        <f t="shared" si="230"/>
        <v>-4.7739573047045125</v>
      </c>
      <c r="AW101" s="18">
        <f t="shared" si="230"/>
        <v>0.87313822999715018</v>
      </c>
      <c r="AX101" s="18">
        <f t="shared" si="231"/>
        <v>0.54106001203526599</v>
      </c>
      <c r="AZ101" s="18">
        <f t="shared" si="232"/>
        <v>-1.0454882260994225</v>
      </c>
      <c r="BA101" s="18">
        <f t="shared" si="233"/>
        <v>2.9328390696125695</v>
      </c>
      <c r="BB101" s="18">
        <f t="shared" si="234"/>
        <v>2.2536200612970791</v>
      </c>
      <c r="BD101" t="str">
        <f t="shared" si="259"/>
        <v>63 Community and civil enforcement occupations</v>
      </c>
      <c r="BE101" s="18">
        <f t="shared" si="235"/>
        <v>-7.483945033495365</v>
      </c>
      <c r="BF101" s="18">
        <f t="shared" si="235"/>
        <v>36.756926158128152</v>
      </c>
      <c r="BG101" s="18">
        <f t="shared" si="235"/>
        <v>-7.50877391834186</v>
      </c>
      <c r="BH101" s="18">
        <f t="shared" si="235"/>
        <v>1.7864357786756546</v>
      </c>
      <c r="BI101" s="18">
        <f t="shared" si="236"/>
        <v>0.62582239203117229</v>
      </c>
      <c r="BK101" s="18">
        <f t="shared" si="237"/>
        <v>-1.4113809103574071</v>
      </c>
      <c r="BL101" s="18">
        <f t="shared" si="238"/>
        <v>1.655413877960954</v>
      </c>
      <c r="BM101" s="18">
        <f t="shared" si="239"/>
        <v>0.55916603928427566</v>
      </c>
      <c r="BO101" t="str">
        <f t="shared" si="260"/>
        <v>63 Community and civil enforcement occupations</v>
      </c>
      <c r="BP101" s="18">
        <f t="shared" si="240"/>
        <v>-2.9103406639547691</v>
      </c>
      <c r="BQ101" s="18">
        <f t="shared" si="240"/>
        <v>15.056117508660805</v>
      </c>
      <c r="BR101" s="18">
        <f t="shared" si="240"/>
        <v>-5.0099717648747539</v>
      </c>
      <c r="BS101" s="18">
        <f t="shared" si="240"/>
        <v>0.71814349130261412</v>
      </c>
      <c r="BT101" s="18">
        <f t="shared" si="241"/>
        <v>-0.28200047631481429</v>
      </c>
      <c r="BV101" s="18">
        <f t="shared" si="242"/>
        <v>-1.2286142547601409</v>
      </c>
      <c r="BW101" s="18">
        <f t="shared" si="243"/>
        <v>2.1218824132036351</v>
      </c>
      <c r="BX101" s="18">
        <f t="shared" si="244"/>
        <v>1.2281687789687856</v>
      </c>
      <c r="BZ101" t="str">
        <f t="shared" si="261"/>
        <v>63 Community and civil enforcement occupations</v>
      </c>
      <c r="CA101" s="18">
        <f t="shared" si="245"/>
        <v>-4.1769745252857371</v>
      </c>
      <c r="CB101" s="18">
        <f t="shared" si="245"/>
        <v>20.78821437692455</v>
      </c>
      <c r="CC101" s="18">
        <f t="shared" si="245"/>
        <v>-6.9624714585202696</v>
      </c>
      <c r="CD101" s="18">
        <f t="shared" si="245"/>
        <v>-1.8970555189253502</v>
      </c>
      <c r="CE101" s="18">
        <f t="shared" si="246"/>
        <v>-2.2462361232140293</v>
      </c>
      <c r="CG101" s="18">
        <f t="shared" si="247"/>
        <v>-3.6154516157365868</v>
      </c>
      <c r="CH101" s="18">
        <f t="shared" si="248"/>
        <v>1.6516547522181568</v>
      </c>
      <c r="CI101" s="18">
        <f t="shared" si="249"/>
        <v>-1.0456047337630392</v>
      </c>
      <c r="CK101" t="str">
        <f t="shared" si="262"/>
        <v>63 Community and civil enforcement occupations</v>
      </c>
      <c r="CL101" s="18">
        <f t="shared" si="250"/>
        <v>-12.200536933682093</v>
      </c>
      <c r="CM101" s="18">
        <f t="shared" si="250"/>
        <v>44.759368831314127</v>
      </c>
      <c r="CN101" s="18">
        <f t="shared" si="250"/>
        <v>-21.022639542981903</v>
      </c>
      <c r="CO101" s="18">
        <f t="shared" si="250"/>
        <v>-5.970473888338157</v>
      </c>
      <c r="CP101" s="18">
        <f t="shared" si="251"/>
        <v>-8.5254799920484903</v>
      </c>
      <c r="CR101" s="18">
        <f t="shared" si="252"/>
        <v>-11.282280464609562</v>
      </c>
      <c r="CS101" s="18">
        <f t="shared" si="253"/>
        <v>0.56450578094282555</v>
      </c>
      <c r="CT101" s="18">
        <f t="shared" si="254"/>
        <v>-8.728267377759213</v>
      </c>
    </row>
    <row r="102" spans="1:98" x14ac:dyDescent="0.2">
      <c r="A102" t="str">
        <f t="shared" si="209"/>
        <v>71 Sales occupations</v>
      </c>
      <c r="B102" s="18">
        <f t="shared" si="210"/>
        <v>4.8509272420321103</v>
      </c>
      <c r="C102" s="18">
        <f t="shared" si="210"/>
        <v>-11.600748955571238</v>
      </c>
      <c r="D102" s="18">
        <f t="shared" si="210"/>
        <v>4.881995129016059</v>
      </c>
      <c r="E102" s="18">
        <f t="shared" si="210"/>
        <v>4.2335677336124977</v>
      </c>
      <c r="F102" s="18">
        <f t="shared" si="211"/>
        <v>3.3657909959883714</v>
      </c>
      <c r="H102" s="18">
        <f t="shared" si="212"/>
        <v>4.4492635405914971</v>
      </c>
      <c r="I102" s="18">
        <f t="shared" si="213"/>
        <v>3.3474290756559721</v>
      </c>
      <c r="J102" s="18">
        <f t="shared" si="214"/>
        <v>6.4670183057252695</v>
      </c>
      <c r="L102" t="str">
        <f t="shared" si="255"/>
        <v>71 Sales occupations</v>
      </c>
      <c r="M102" s="18">
        <f t="shared" si="215"/>
        <v>5.7952101347049423</v>
      </c>
      <c r="N102" s="18">
        <f t="shared" si="215"/>
        <v>-1.0057992310097186</v>
      </c>
      <c r="O102" s="18">
        <f t="shared" si="215"/>
        <v>6.8608715766591999</v>
      </c>
      <c r="P102" s="18">
        <f t="shared" si="215"/>
        <v>5.83797098310046</v>
      </c>
      <c r="Q102" s="18">
        <f t="shared" si="216"/>
        <v>5.713973725039212</v>
      </c>
      <c r="S102" s="18">
        <f t="shared" si="217"/>
        <v>6.1778452513939541</v>
      </c>
      <c r="T102" s="18">
        <f t="shared" si="218"/>
        <v>3.8355406217962074</v>
      </c>
      <c r="U102" s="18">
        <f t="shared" si="219"/>
        <v>8.0994762232055493</v>
      </c>
      <c r="W102" t="str">
        <f t="shared" si="256"/>
        <v>71 Sales occupations</v>
      </c>
      <c r="X102" s="18">
        <f t="shared" si="220"/>
        <v>-2.2405252571017664</v>
      </c>
      <c r="Y102" s="18">
        <f t="shared" si="220"/>
        <v>14.186072125132121</v>
      </c>
      <c r="Z102" s="18">
        <f t="shared" si="220"/>
        <v>2.2975482944374681</v>
      </c>
      <c r="AA102" s="18">
        <f t="shared" si="220"/>
        <v>2.8002922521227713</v>
      </c>
      <c r="AB102" s="18">
        <f t="shared" si="221"/>
        <v>3.3189947741124826</v>
      </c>
      <c r="AD102" s="18">
        <f t="shared" si="222"/>
        <v>2.6324370032315692</v>
      </c>
      <c r="AE102" s="18">
        <f t="shared" si="223"/>
        <v>3.410150804871126</v>
      </c>
      <c r="AF102" s="18">
        <f t="shared" si="224"/>
        <v>5.1709724524277467</v>
      </c>
      <c r="AH102" t="str">
        <f t="shared" si="257"/>
        <v>71 Sales occupations</v>
      </c>
      <c r="AI102" s="18">
        <f t="shared" si="225"/>
        <v>-2.9895179681178385</v>
      </c>
      <c r="AJ102" s="18">
        <f t="shared" si="225"/>
        <v>17.620541956001333</v>
      </c>
      <c r="AK102" s="18">
        <f t="shared" si="225"/>
        <v>0.80815494390378273</v>
      </c>
      <c r="AL102" s="18">
        <f t="shared" si="225"/>
        <v>2.4007139219534013</v>
      </c>
      <c r="AM102" s="18">
        <f t="shared" si="226"/>
        <v>2.7867086012080877</v>
      </c>
      <c r="AO102" s="18">
        <f t="shared" si="227"/>
        <v>1.8670849206400941</v>
      </c>
      <c r="AP102" s="18">
        <f t="shared" si="228"/>
        <v>3.2129462219739446</v>
      </c>
      <c r="AQ102" s="18">
        <f t="shared" si="229"/>
        <v>4.4693592151924255</v>
      </c>
      <c r="AS102" t="str">
        <f t="shared" si="258"/>
        <v>71 Sales occupations</v>
      </c>
      <c r="AT102" s="18">
        <f t="shared" si="230"/>
        <v>-3.6546263308338545</v>
      </c>
      <c r="AU102" s="18">
        <f t="shared" si="230"/>
        <v>12.147596502246461</v>
      </c>
      <c r="AV102" s="18">
        <f t="shared" si="230"/>
        <v>-1.0765295079073756E-2</v>
      </c>
      <c r="AW102" s="18">
        <f t="shared" si="230"/>
        <v>2.2128835285620596</v>
      </c>
      <c r="AX102" s="18">
        <f t="shared" si="231"/>
        <v>2.1029493325315674</v>
      </c>
      <c r="AZ102" s="18">
        <f t="shared" si="232"/>
        <v>1.4662262610122268</v>
      </c>
      <c r="BA102" s="18">
        <f t="shared" si="233"/>
        <v>2.7899296970520515</v>
      </c>
      <c r="BB102" s="18">
        <f t="shared" si="234"/>
        <v>3.8209281635914527</v>
      </c>
      <c r="BD102" t="str">
        <f t="shared" si="259"/>
        <v>71 Sales occupations</v>
      </c>
      <c r="BE102" s="18">
        <f t="shared" si="235"/>
        <v>-0.46463984541732506</v>
      </c>
      <c r="BF102" s="18">
        <f t="shared" si="235"/>
        <v>-0.11259211839601546</v>
      </c>
      <c r="BG102" s="18">
        <f t="shared" si="235"/>
        <v>0.73978542133659175</v>
      </c>
      <c r="BH102" s="18">
        <f t="shared" si="235"/>
        <v>7.9849700492484743E-2</v>
      </c>
      <c r="BI102" s="18">
        <f t="shared" si="236"/>
        <v>0.27355065488727792</v>
      </c>
      <c r="BK102" s="18">
        <f t="shared" si="237"/>
        <v>0.29934651803660284</v>
      </c>
      <c r="BL102" s="18">
        <f t="shared" si="238"/>
        <v>2.5232866193323433</v>
      </c>
      <c r="BM102" s="18">
        <f t="shared" si="239"/>
        <v>2.7358401307784552</v>
      </c>
      <c r="BO102" t="str">
        <f t="shared" si="260"/>
        <v>71 Sales occupations</v>
      </c>
      <c r="BP102" s="18">
        <f t="shared" si="240"/>
        <v>-2.315956117354534</v>
      </c>
      <c r="BQ102" s="18">
        <f t="shared" si="240"/>
        <v>-12.081975978133164</v>
      </c>
      <c r="BR102" s="18">
        <f t="shared" si="240"/>
        <v>0.68794738423836321</v>
      </c>
      <c r="BS102" s="18">
        <f t="shared" si="240"/>
        <v>-1.5679486837873235</v>
      </c>
      <c r="BT102" s="18">
        <f t="shared" si="241"/>
        <v>-1.5658785034247891</v>
      </c>
      <c r="BV102" s="18">
        <f t="shared" si="242"/>
        <v>-0.82165587567247789</v>
      </c>
      <c r="BW102" s="18">
        <f t="shared" si="243"/>
        <v>2.60037062327243</v>
      </c>
      <c r="BX102" s="18">
        <f t="shared" si="244"/>
        <v>2.0375115820846723</v>
      </c>
      <c r="BZ102" t="str">
        <f t="shared" si="261"/>
        <v>71 Sales occupations</v>
      </c>
      <c r="CA102" s="18">
        <f t="shared" si="245"/>
        <v>-3.4747467540551136</v>
      </c>
      <c r="CB102" s="18">
        <f t="shared" si="245"/>
        <v>-8.5900671755268494</v>
      </c>
      <c r="CC102" s="18">
        <f t="shared" si="245"/>
        <v>-4.0577484229535781</v>
      </c>
      <c r="CD102" s="18">
        <f t="shared" si="245"/>
        <v>-8.1130441917114489</v>
      </c>
      <c r="CE102" s="18">
        <f t="shared" si="246"/>
        <v>-6.8948192868163112</v>
      </c>
      <c r="CG102" s="18">
        <f t="shared" si="247"/>
        <v>-6.7806913111498339</v>
      </c>
      <c r="CH102" s="18">
        <f t="shared" si="248"/>
        <v>1.4913762637773775</v>
      </c>
      <c r="CI102" s="18">
        <f t="shared" si="249"/>
        <v>-3.37561889903778</v>
      </c>
      <c r="CK102" t="str">
        <f t="shared" si="262"/>
        <v>71 Sales occupations</v>
      </c>
      <c r="CL102" s="18">
        <f t="shared" si="250"/>
        <v>-7.8918054188308995</v>
      </c>
      <c r="CM102" s="18">
        <f t="shared" si="250"/>
        <v>2.2974211575005565</v>
      </c>
      <c r="CN102" s="18">
        <f t="shared" si="250"/>
        <v>-11.092776052557973</v>
      </c>
      <c r="CO102" s="18">
        <f t="shared" si="250"/>
        <v>-6.5803371084557138</v>
      </c>
      <c r="CP102" s="18">
        <f t="shared" si="251"/>
        <v>-7.491144958830553</v>
      </c>
      <c r="CR102" s="18">
        <f t="shared" si="252"/>
        <v>-8.1093732157046965</v>
      </c>
      <c r="CS102" s="18">
        <f t="shared" si="253"/>
        <v>0.86598204611785246</v>
      </c>
      <c r="CT102" s="18">
        <f t="shared" si="254"/>
        <v>-5.6296387103230376</v>
      </c>
    </row>
    <row r="103" spans="1:98" x14ac:dyDescent="0.2">
      <c r="A103" t="str">
        <f t="shared" si="209"/>
        <v>72 Customer service occupations</v>
      </c>
      <c r="B103" s="18">
        <f t="shared" si="210"/>
        <v>5.2410540176988762</v>
      </c>
      <c r="C103" s="18">
        <f t="shared" si="210"/>
        <v>3.990037568299476</v>
      </c>
      <c r="D103" s="18">
        <f t="shared" si="210"/>
        <v>10.795648659178681</v>
      </c>
      <c r="E103" s="18">
        <f t="shared" si="210"/>
        <v>6.1124096141810469</v>
      </c>
      <c r="F103" s="18">
        <f t="shared" si="211"/>
        <v>7.4185260773417472</v>
      </c>
      <c r="H103" s="18">
        <f t="shared" si="212"/>
        <v>7.6510704275648989</v>
      </c>
      <c r="I103" s="18">
        <f t="shared" si="213"/>
        <v>4.1900776796288675</v>
      </c>
      <c r="J103" s="18">
        <f t="shared" si="214"/>
        <v>9.4464851870759148</v>
      </c>
      <c r="L103" t="str">
        <f t="shared" si="255"/>
        <v>72 Customer service occupations</v>
      </c>
      <c r="M103" s="18">
        <f t="shared" si="215"/>
        <v>8.5681951886483745</v>
      </c>
      <c r="N103" s="18">
        <f t="shared" si="215"/>
        <v>5.4538727392900777</v>
      </c>
      <c r="O103" s="18">
        <f t="shared" si="215"/>
        <v>7.9754097650761135</v>
      </c>
      <c r="P103" s="18">
        <f t="shared" si="215"/>
        <v>5.6945418293675276</v>
      </c>
      <c r="Q103" s="18">
        <f t="shared" si="216"/>
        <v>6.3869302475298539</v>
      </c>
      <c r="S103" s="18">
        <f t="shared" si="217"/>
        <v>6.4494268130900867</v>
      </c>
      <c r="T103" s="18">
        <f t="shared" si="218"/>
        <v>4.0038154796266712</v>
      </c>
      <c r="U103" s="18">
        <f t="shared" si="219"/>
        <v>8.405329361437941</v>
      </c>
      <c r="W103" t="str">
        <f t="shared" si="256"/>
        <v>72 Customer service occupations</v>
      </c>
      <c r="X103" s="18">
        <f t="shared" si="220"/>
        <v>-0.3314532769294054</v>
      </c>
      <c r="Y103" s="18">
        <f t="shared" si="220"/>
        <v>18.886222577579638</v>
      </c>
      <c r="Z103" s="18">
        <f t="shared" si="220"/>
        <v>3.8421387450124467</v>
      </c>
      <c r="AA103" s="18">
        <f t="shared" si="220"/>
        <v>2.9825048977388358</v>
      </c>
      <c r="AB103" s="18">
        <f t="shared" si="221"/>
        <v>4.1812670755914327</v>
      </c>
      <c r="AD103" s="18">
        <f t="shared" si="222"/>
        <v>3.268255891768912</v>
      </c>
      <c r="AE103" s="18">
        <f t="shared" si="223"/>
        <v>3.5381889048440085</v>
      </c>
      <c r="AF103" s="18">
        <f t="shared" si="224"/>
        <v>5.7238635162936813</v>
      </c>
      <c r="AH103" t="str">
        <f t="shared" si="257"/>
        <v>72 Customer service occupations</v>
      </c>
      <c r="AI103" s="18">
        <f t="shared" si="225"/>
        <v>0.60622124310241166</v>
      </c>
      <c r="AJ103" s="18">
        <f t="shared" si="225"/>
        <v>25.719844620070596</v>
      </c>
      <c r="AK103" s="18">
        <f t="shared" si="225"/>
        <v>3.8733532281492788</v>
      </c>
      <c r="AL103" s="18">
        <f t="shared" si="225"/>
        <v>3.260700469315192</v>
      </c>
      <c r="AM103" s="18">
        <f t="shared" si="226"/>
        <v>4.7320739853207838</v>
      </c>
      <c r="AO103" s="18">
        <f t="shared" si="227"/>
        <v>3.4645155026526986</v>
      </c>
      <c r="AP103" s="18">
        <f t="shared" si="228"/>
        <v>3.6133823402959564</v>
      </c>
      <c r="AQ103" s="18">
        <f t="shared" si="229"/>
        <v>5.9208168723203336</v>
      </c>
      <c r="AS103" t="str">
        <f t="shared" si="258"/>
        <v>72 Customer service occupations</v>
      </c>
      <c r="AT103" s="18">
        <f t="shared" si="230"/>
        <v>-2.2752001808416522</v>
      </c>
      <c r="AU103" s="18">
        <f t="shared" si="230"/>
        <v>8.377465289255337</v>
      </c>
      <c r="AV103" s="18">
        <f t="shared" si="230"/>
        <v>4.3854209384311282</v>
      </c>
      <c r="AW103" s="18">
        <f t="shared" si="230"/>
        <v>1.7947127804854857</v>
      </c>
      <c r="AX103" s="18">
        <f t="shared" si="231"/>
        <v>2.9999235414894354</v>
      </c>
      <c r="AZ103" s="18">
        <f t="shared" si="232"/>
        <v>2.6510579850345772</v>
      </c>
      <c r="BA103" s="18">
        <f t="shared" si="233"/>
        <v>3.1347981699462402</v>
      </c>
      <c r="BB103" s="18">
        <f t="shared" si="234"/>
        <v>4.9681193780420019</v>
      </c>
      <c r="BD103" t="str">
        <f t="shared" si="259"/>
        <v>72 Customer service occupations</v>
      </c>
      <c r="BE103" s="18">
        <f t="shared" si="235"/>
        <v>2.1153099532154718</v>
      </c>
      <c r="BF103" s="18">
        <f t="shared" si="235"/>
        <v>-0.30801181464893412</v>
      </c>
      <c r="BG103" s="18">
        <f t="shared" si="235"/>
        <v>3.2987907375804149</v>
      </c>
      <c r="BH103" s="18">
        <f t="shared" si="235"/>
        <v>1.2374537976208355</v>
      </c>
      <c r="BI103" s="18">
        <f t="shared" si="236"/>
        <v>1.7792594045882293</v>
      </c>
      <c r="BK103" s="18">
        <f t="shared" si="237"/>
        <v>1.919954634313048</v>
      </c>
      <c r="BL103" s="18">
        <f t="shared" si="238"/>
        <v>2.7228250639279139</v>
      </c>
      <c r="BM103" s="18">
        <f t="shared" si="239"/>
        <v>4.0972216397794137</v>
      </c>
      <c r="BO103" t="str">
        <f t="shared" si="260"/>
        <v>72 Customer service occupations</v>
      </c>
      <c r="BP103" s="18">
        <f t="shared" si="240"/>
        <v>1.747195503906096</v>
      </c>
      <c r="BQ103" s="18">
        <f t="shared" si="240"/>
        <v>-12.32162579378514</v>
      </c>
      <c r="BR103" s="18">
        <f t="shared" si="240"/>
        <v>2.7277122865505765</v>
      </c>
      <c r="BS103" s="18">
        <f t="shared" si="240"/>
        <v>-0.39891596407266583</v>
      </c>
      <c r="BT103" s="18">
        <f t="shared" si="241"/>
        <v>-0.23040679202018799</v>
      </c>
      <c r="BV103" s="18">
        <f t="shared" si="242"/>
        <v>0.63257424261973227</v>
      </c>
      <c r="BW103" s="18">
        <f t="shared" si="243"/>
        <v>2.9005074636178296</v>
      </c>
      <c r="BX103" s="18">
        <f t="shared" si="244"/>
        <v>3.330874299150155</v>
      </c>
      <c r="BZ103" t="str">
        <f t="shared" si="261"/>
        <v>72 Customer service occupations</v>
      </c>
      <c r="CA103" s="18">
        <f t="shared" si="245"/>
        <v>-2.0648560170545505</v>
      </c>
      <c r="CB103" s="18">
        <f t="shared" si="245"/>
        <v>-2.41860354825989</v>
      </c>
      <c r="CC103" s="18">
        <f t="shared" si="245"/>
        <v>-1.0684674586107334</v>
      </c>
      <c r="CD103" s="18">
        <f t="shared" si="245"/>
        <v>-1.883853585681261</v>
      </c>
      <c r="CE103" s="18">
        <f t="shared" si="246"/>
        <v>-1.6633642806028193</v>
      </c>
      <c r="CG103" s="18">
        <f t="shared" si="247"/>
        <v>-1.6128076640227973</v>
      </c>
      <c r="CH103" s="18">
        <f t="shared" si="248"/>
        <v>1.7799777843779951</v>
      </c>
      <c r="CI103" s="18">
        <f t="shared" si="249"/>
        <v>0.55487970675323073</v>
      </c>
      <c r="CK103" t="str">
        <f t="shared" si="262"/>
        <v>72 Customer service occupations</v>
      </c>
      <c r="CL103" s="18">
        <f t="shared" si="250"/>
        <v>0.14918413938957986</v>
      </c>
      <c r="CM103" s="18">
        <f t="shared" si="250"/>
        <v>19.151804683133133</v>
      </c>
      <c r="CN103" s="18">
        <f t="shared" si="250"/>
        <v>-2.7913821091032132</v>
      </c>
      <c r="CO103" s="18">
        <f t="shared" si="250"/>
        <v>-0.99567802966085139</v>
      </c>
      <c r="CP103" s="18">
        <f t="shared" si="251"/>
        <v>-0.41409479550937878</v>
      </c>
      <c r="CR103" s="18">
        <f t="shared" si="252"/>
        <v>-1.5979018375292919</v>
      </c>
      <c r="CS103" s="18">
        <f t="shared" si="253"/>
        <v>1.7009128298719922</v>
      </c>
      <c r="CT103" s="18">
        <f t="shared" si="254"/>
        <v>0.4722389404059113</v>
      </c>
    </row>
    <row r="104" spans="1:98" x14ac:dyDescent="0.2">
      <c r="A104" t="str">
        <f t="shared" si="209"/>
        <v>81 Process, plant and machine operatives</v>
      </c>
      <c r="B104" s="18">
        <f t="shared" si="210"/>
        <v>8.3314088414362608</v>
      </c>
      <c r="C104" s="18">
        <f t="shared" si="210"/>
        <v>-12.680482625173894</v>
      </c>
      <c r="D104" s="18">
        <f t="shared" si="210"/>
        <v>9.2408497412734611</v>
      </c>
      <c r="E104" s="18">
        <f t="shared" si="210"/>
        <v>8.2235560634425156</v>
      </c>
      <c r="F104" s="18">
        <f t="shared" si="211"/>
        <v>7.0941916829666329</v>
      </c>
      <c r="H104" s="18">
        <f t="shared" si="212"/>
        <v>8.5615969714451179</v>
      </c>
      <c r="I104" s="18">
        <f t="shared" si="213"/>
        <v>5.1827825130968064</v>
      </c>
      <c r="J104" s="18">
        <f t="shared" si="214"/>
        <v>10.649143266283968</v>
      </c>
      <c r="L104" t="str">
        <f t="shared" si="255"/>
        <v>81 Process, plant and machine operatives</v>
      </c>
      <c r="M104" s="18">
        <f t="shared" si="215"/>
        <v>8.8869667177952749</v>
      </c>
      <c r="N104" s="18">
        <f t="shared" si="215"/>
        <v>-15.566343309130737</v>
      </c>
      <c r="O104" s="18">
        <f t="shared" si="215"/>
        <v>11.151405735535214</v>
      </c>
      <c r="P104" s="18">
        <f t="shared" si="215"/>
        <v>6.4471248811268644</v>
      </c>
      <c r="Q104" s="18">
        <f t="shared" si="216"/>
        <v>6.3443349400849947</v>
      </c>
      <c r="S104" s="18">
        <f t="shared" si="217"/>
        <v>7.992669565077537</v>
      </c>
      <c r="T104" s="18">
        <f t="shared" si="218"/>
        <v>4.6639650264199028</v>
      </c>
      <c r="U104" s="18">
        <f t="shared" si="219"/>
        <v>9.9525046698235364</v>
      </c>
      <c r="W104" t="str">
        <f t="shared" si="256"/>
        <v>81 Process, plant and machine operatives</v>
      </c>
      <c r="X104" s="18">
        <f t="shared" si="220"/>
        <v>-0.14897569827604373</v>
      </c>
      <c r="Y104" s="18">
        <f t="shared" si="220"/>
        <v>-3.7176527820105942</v>
      </c>
      <c r="Z104" s="18">
        <f t="shared" si="220"/>
        <v>8.7542956571387887</v>
      </c>
      <c r="AA104" s="18">
        <f t="shared" si="220"/>
        <v>5.2720183156568234</v>
      </c>
      <c r="AB104" s="18">
        <f t="shared" si="221"/>
        <v>5.7564262302676861</v>
      </c>
      <c r="AD104" s="18">
        <f t="shared" si="222"/>
        <v>6.4202087126494778</v>
      </c>
      <c r="AE104" s="18">
        <f t="shared" si="223"/>
        <v>4.6816454956591036</v>
      </c>
      <c r="AF104" s="18">
        <f t="shared" si="224"/>
        <v>8.771170330886612</v>
      </c>
      <c r="AH104" t="str">
        <f t="shared" si="257"/>
        <v>81 Process, plant and machine operatives</v>
      </c>
      <c r="AI104" s="18">
        <f t="shared" si="225"/>
        <v>-0.66644209171070612</v>
      </c>
      <c r="AJ104" s="18">
        <f t="shared" si="225"/>
        <v>-3.3375018293861025</v>
      </c>
      <c r="AK104" s="18">
        <f t="shared" si="225"/>
        <v>5.6719406536637429</v>
      </c>
      <c r="AL104" s="18">
        <f t="shared" si="225"/>
        <v>2.8583794024803266</v>
      </c>
      <c r="AM104" s="18">
        <f t="shared" si="226"/>
        <v>3.3274770574702517</v>
      </c>
      <c r="AO104" s="18">
        <f t="shared" si="227"/>
        <v>3.7878095103621945</v>
      </c>
      <c r="AP104" s="18">
        <f t="shared" si="228"/>
        <v>3.4587713761907946</v>
      </c>
      <c r="AQ104" s="18">
        <f t="shared" si="229"/>
        <v>6.0453179181843897</v>
      </c>
      <c r="AS104" t="str">
        <f t="shared" si="258"/>
        <v>81 Process, plant and machine operatives</v>
      </c>
      <c r="AT104" s="18">
        <f t="shared" si="230"/>
        <v>-2.3054325441997481</v>
      </c>
      <c r="AU104" s="18">
        <f t="shared" si="230"/>
        <v>-6.7151318624234513</v>
      </c>
      <c r="AV104" s="18">
        <f t="shared" si="230"/>
        <v>4.6931419747389569</v>
      </c>
      <c r="AW104" s="18">
        <f t="shared" si="230"/>
        <v>2.7223592566990584</v>
      </c>
      <c r="AX104" s="18">
        <f t="shared" si="231"/>
        <v>2.7136740301283879</v>
      </c>
      <c r="AZ104" s="18">
        <f t="shared" si="232"/>
        <v>3.3751298757742854</v>
      </c>
      <c r="BA104" s="18">
        <f t="shared" si="233"/>
        <v>3.4090804219940596</v>
      </c>
      <c r="BB104" s="18">
        <f t="shared" si="234"/>
        <v>5.7057790210943038</v>
      </c>
      <c r="BD104" t="str">
        <f t="shared" si="259"/>
        <v>81 Process, plant and machine operatives</v>
      </c>
      <c r="BE104" s="18">
        <f t="shared" si="235"/>
        <v>2.3634100358911336</v>
      </c>
      <c r="BF104" s="18">
        <f t="shared" si="235"/>
        <v>-12.831007048021148</v>
      </c>
      <c r="BG104" s="18">
        <f t="shared" si="235"/>
        <v>4.0644586965207008</v>
      </c>
      <c r="BH104" s="18">
        <f t="shared" si="235"/>
        <v>0.93809568837697199</v>
      </c>
      <c r="BI104" s="18">
        <f t="shared" si="236"/>
        <v>0.97505023614645747</v>
      </c>
      <c r="BK104" s="18">
        <f t="shared" si="237"/>
        <v>1.9696388599691694</v>
      </c>
      <c r="BL104" s="18">
        <f t="shared" si="238"/>
        <v>2.5649797390616014</v>
      </c>
      <c r="BM104" s="18">
        <f t="shared" si="239"/>
        <v>4.0040791522649721</v>
      </c>
      <c r="BO104" t="str">
        <f t="shared" si="260"/>
        <v>81 Process, plant and machine operatives</v>
      </c>
      <c r="BP104" s="18">
        <f t="shared" si="240"/>
        <v>1.4639225910653586</v>
      </c>
      <c r="BQ104" s="18">
        <f t="shared" si="240"/>
        <v>-18.240972441399418</v>
      </c>
      <c r="BR104" s="18">
        <f t="shared" si="240"/>
        <v>3.9848277263084597</v>
      </c>
      <c r="BS104" s="18">
        <f t="shared" si="240"/>
        <v>-0.66719233367079633</v>
      </c>
      <c r="BT104" s="18">
        <f t="shared" si="241"/>
        <v>-0.45497856162295403</v>
      </c>
      <c r="BV104" s="18">
        <f t="shared" si="242"/>
        <v>0.85988444991458302</v>
      </c>
      <c r="BW104" s="18">
        <f t="shared" si="243"/>
        <v>2.6920126281221313</v>
      </c>
      <c r="BX104" s="18">
        <f t="shared" si="244"/>
        <v>3.2963446291967013</v>
      </c>
      <c r="BZ104" t="str">
        <f t="shared" si="261"/>
        <v>81 Process, plant and machine operatives</v>
      </c>
      <c r="CA104" s="18">
        <f t="shared" si="245"/>
        <v>-2.3602321043454055</v>
      </c>
      <c r="CB104" s="18">
        <f t="shared" si="245"/>
        <v>-13.128447536532018</v>
      </c>
      <c r="CC104" s="18">
        <f t="shared" si="245"/>
        <v>-1.3507463411057352</v>
      </c>
      <c r="CD104" s="18">
        <f t="shared" si="245"/>
        <v>-7.1983729209530001</v>
      </c>
      <c r="CE104" s="18">
        <f t="shared" si="246"/>
        <v>-5.7988061454645967</v>
      </c>
      <c r="CG104" s="18">
        <f t="shared" si="247"/>
        <v>-5.2887296520681693</v>
      </c>
      <c r="CH104" s="18">
        <f t="shared" si="248"/>
        <v>1.7011866373845441</v>
      </c>
      <c r="CI104" s="18">
        <f t="shared" si="249"/>
        <v>-2.0714058658853118</v>
      </c>
      <c r="CK104" t="str">
        <f t="shared" si="262"/>
        <v>81 Process, plant and machine operatives</v>
      </c>
      <c r="CL104" s="18">
        <f t="shared" si="250"/>
        <v>-8.4903673292296755</v>
      </c>
      <c r="CM104" s="18">
        <f t="shared" si="250"/>
        <v>-10.950610320846421</v>
      </c>
      <c r="CN104" s="18">
        <f t="shared" si="250"/>
        <v>-18.097354099112493</v>
      </c>
      <c r="CO104" s="18">
        <f t="shared" si="250"/>
        <v>-9.5706277758136888</v>
      </c>
      <c r="CP104" s="18">
        <f t="shared" si="251"/>
        <v>-12.410714143456648</v>
      </c>
      <c r="CR104" s="18">
        <f t="shared" si="252"/>
        <v>-12.507198797055963</v>
      </c>
      <c r="CS104" s="18">
        <f t="shared" si="253"/>
        <v>0.58733306500244886</v>
      </c>
      <c r="CT104" s="18">
        <f t="shared" si="254"/>
        <v>-9.4235722604750336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16.32257524618046</v>
      </c>
      <c r="C105" s="18">
        <f t="shared" si="210"/>
        <v>-26.049355062011703</v>
      </c>
      <c r="D105" s="18">
        <f t="shared" si="210"/>
        <v>11.00332052076476</v>
      </c>
      <c r="E105" s="18">
        <f t="shared" si="210"/>
        <v>6.554110159406612</v>
      </c>
      <c r="F105" s="18">
        <f t="shared" si="211"/>
        <v>5.489137807290323</v>
      </c>
      <c r="H105" s="18">
        <f t="shared" si="212"/>
        <v>8.0170041228668776</v>
      </c>
      <c r="I105" s="18">
        <f t="shared" si="213"/>
        <v>5.5261336410013628</v>
      </c>
      <c r="J105" s="18">
        <f t="shared" si="214"/>
        <v>10.415776828990353</v>
      </c>
      <c r="L105" t="str">
        <f t="shared" si="255"/>
        <v>82 Transport and mobile machine drivers and operatives</v>
      </c>
      <c r="M105" s="18">
        <f t="shared" si="215"/>
        <v>11.828286800290421</v>
      </c>
      <c r="N105" s="18">
        <f t="shared" si="215"/>
        <v>-21.405954908207637</v>
      </c>
      <c r="O105" s="18">
        <f t="shared" si="215"/>
        <v>9.6500634579122391</v>
      </c>
      <c r="P105" s="18">
        <f t="shared" si="215"/>
        <v>6.142686492856253</v>
      </c>
      <c r="Q105" s="18">
        <f t="shared" si="216"/>
        <v>5.2315402465331617</v>
      </c>
      <c r="S105" s="18">
        <f t="shared" si="217"/>
        <v>7.2991659435240885</v>
      </c>
      <c r="T105" s="18">
        <f t="shared" si="218"/>
        <v>5.1629605668305434</v>
      </c>
      <c r="U105" s="18">
        <f t="shared" si="219"/>
        <v>9.6914328209062095</v>
      </c>
      <c r="W105" t="str">
        <f t="shared" si="256"/>
        <v>82 Transport and mobile machine drivers and operatives</v>
      </c>
      <c r="X105" s="18">
        <f t="shared" si="220"/>
        <v>5.9364246802653398</v>
      </c>
      <c r="Y105" s="18">
        <f t="shared" si="220"/>
        <v>-3.0772959435988123</v>
      </c>
      <c r="Z105" s="18">
        <f t="shared" si="220"/>
        <v>6.0667869998233703</v>
      </c>
      <c r="AA105" s="18">
        <f t="shared" si="220"/>
        <v>3.9920022572936809</v>
      </c>
      <c r="AB105" s="18">
        <f t="shared" si="221"/>
        <v>4.1765868273268669</v>
      </c>
      <c r="AD105" s="18">
        <f t="shared" si="222"/>
        <v>4.6790480576086146</v>
      </c>
      <c r="AE105" s="18">
        <f t="shared" si="223"/>
        <v>4.6890111079738617</v>
      </c>
      <c r="AF105" s="18">
        <f t="shared" si="224"/>
        <v>7.5367334310906475</v>
      </c>
      <c r="AH105" t="str">
        <f t="shared" si="257"/>
        <v>82 Transport and mobile machine drivers and operatives</v>
      </c>
      <c r="AI105" s="18">
        <f t="shared" si="225"/>
        <v>5.6008232486573384</v>
      </c>
      <c r="AJ105" s="18">
        <f t="shared" si="225"/>
        <v>-7.1596218472796513</v>
      </c>
      <c r="AK105" s="18">
        <f t="shared" si="225"/>
        <v>5.0470077415866621</v>
      </c>
      <c r="AL105" s="18">
        <f t="shared" si="225"/>
        <v>2.7207145725490989</v>
      </c>
      <c r="AM105" s="18">
        <f t="shared" si="226"/>
        <v>2.7903223767725915</v>
      </c>
      <c r="AO105" s="18">
        <f t="shared" si="227"/>
        <v>3.4903645117957405</v>
      </c>
      <c r="AP105" s="18">
        <f t="shared" si="228"/>
        <v>4.2438752716223327</v>
      </c>
      <c r="AQ105" s="18">
        <f t="shared" si="229"/>
        <v>6.4069806856855482</v>
      </c>
      <c r="AS105" t="str">
        <f t="shared" si="258"/>
        <v>82 Transport and mobile machine drivers and operatives</v>
      </c>
      <c r="AT105" s="18">
        <f t="shared" si="230"/>
        <v>2.9433469210516927</v>
      </c>
      <c r="AU105" s="18">
        <f t="shared" si="230"/>
        <v>-6.8198908100901789</v>
      </c>
      <c r="AV105" s="18">
        <f t="shared" si="230"/>
        <v>3.7467759839305392</v>
      </c>
      <c r="AW105" s="18">
        <f t="shared" si="230"/>
        <v>2.242813648115427</v>
      </c>
      <c r="AX105" s="18">
        <f t="shared" si="231"/>
        <v>2.1163449476540697</v>
      </c>
      <c r="AZ105" s="18">
        <f t="shared" si="232"/>
        <v>2.7416962247887922</v>
      </c>
      <c r="BA105" s="18">
        <f t="shared" si="233"/>
        <v>4.0815484405445357</v>
      </c>
      <c r="BB105" s="18">
        <f t="shared" si="234"/>
        <v>5.7787821310252285</v>
      </c>
      <c r="BD105" t="str">
        <f t="shared" si="259"/>
        <v>82 Transport and mobile machine drivers and operatives</v>
      </c>
      <c r="BE105" s="18">
        <f t="shared" si="235"/>
        <v>6.7452618776515649</v>
      </c>
      <c r="BF105" s="18">
        <f t="shared" si="235"/>
        <v>-8.8460524245436929</v>
      </c>
      <c r="BG105" s="18">
        <f t="shared" si="235"/>
        <v>4.1590765188801671</v>
      </c>
      <c r="BH105" s="18">
        <f t="shared" si="235"/>
        <v>1.8224475074849034</v>
      </c>
      <c r="BI105" s="18">
        <f t="shared" si="236"/>
        <v>1.8400315748388074</v>
      </c>
      <c r="BK105" s="18">
        <f t="shared" si="237"/>
        <v>2.5954407548678171</v>
      </c>
      <c r="BL105" s="18">
        <f t="shared" si="238"/>
        <v>3.4065452790432937</v>
      </c>
      <c r="BM105" s="18">
        <f t="shared" si="239"/>
        <v>5.14185802789493</v>
      </c>
      <c r="BO105" t="str">
        <f t="shared" si="260"/>
        <v>82 Transport and mobile machine drivers and operatives</v>
      </c>
      <c r="BP105" s="18">
        <f t="shared" si="240"/>
        <v>6.0682204301593101</v>
      </c>
      <c r="BQ105" s="18">
        <f t="shared" si="240"/>
        <v>-16.935282362749891</v>
      </c>
      <c r="BR105" s="18">
        <f t="shared" si="240"/>
        <v>4.3519102768604823</v>
      </c>
      <c r="BS105" s="18">
        <f t="shared" si="240"/>
        <v>0.58869391548819205</v>
      </c>
      <c r="BT105" s="18">
        <f t="shared" si="241"/>
        <v>0.53982939326779888</v>
      </c>
      <c r="BV105" s="18">
        <f t="shared" si="242"/>
        <v>1.8277733719255007</v>
      </c>
      <c r="BW105" s="18">
        <f t="shared" si="243"/>
        <v>3.6216965581169713</v>
      </c>
      <c r="BX105" s="18">
        <f t="shared" si="244"/>
        <v>4.7896420838135167</v>
      </c>
      <c r="BZ105" t="str">
        <f t="shared" si="261"/>
        <v>82 Transport and mobile machine drivers and operatives</v>
      </c>
      <c r="CA105" s="18">
        <f t="shared" si="245"/>
        <v>0.72702399131274742</v>
      </c>
      <c r="CB105" s="18">
        <f t="shared" si="245"/>
        <v>-10.404906329337537</v>
      </c>
      <c r="CC105" s="18">
        <f t="shared" si="245"/>
        <v>-1.6608155261478186</v>
      </c>
      <c r="CD105" s="18">
        <f t="shared" si="245"/>
        <v>-2.6837116213659584</v>
      </c>
      <c r="CE105" s="18">
        <f t="shared" si="246"/>
        <v>-2.8683451607570243</v>
      </c>
      <c r="CG105" s="18">
        <f t="shared" si="247"/>
        <v>-2.3439339631134093</v>
      </c>
      <c r="CH105" s="18">
        <f t="shared" si="248"/>
        <v>2.2539335959491202</v>
      </c>
      <c r="CI105" s="18">
        <f t="shared" si="249"/>
        <v>0.62302862905341261</v>
      </c>
      <c r="CK105" t="str">
        <f t="shared" si="262"/>
        <v>82 Transport and mobile machine drivers and operatives</v>
      </c>
      <c r="CL105" s="18">
        <f t="shared" si="250"/>
        <v>1.9049625412852267</v>
      </c>
      <c r="CM105" s="18">
        <f t="shared" si="250"/>
        <v>-9.6056979423702167</v>
      </c>
      <c r="CN105" s="18">
        <f t="shared" si="250"/>
        <v>-9.5499035837870778</v>
      </c>
      <c r="CO105" s="18">
        <f t="shared" si="250"/>
        <v>-8.6936283161119121</v>
      </c>
      <c r="CP105" s="18">
        <f t="shared" si="251"/>
        <v>-9.0191861472785355</v>
      </c>
      <c r="CR105" s="18">
        <f t="shared" si="252"/>
        <v>-8.9799503263262697</v>
      </c>
      <c r="CS105" s="18">
        <f t="shared" si="253"/>
        <v>1.2927124677688751</v>
      </c>
      <c r="CT105" s="18">
        <f t="shared" si="254"/>
        <v>-5.0964161762681925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0.96607705661904131</v>
      </c>
      <c r="C106" s="18">
        <f t="shared" si="210"/>
        <v>-21.255654758515451</v>
      </c>
      <c r="D106" s="18">
        <f t="shared" si="210"/>
        <v>41.124512935117544</v>
      </c>
      <c r="E106" s="18">
        <f t="shared" si="210"/>
        <v>10.501260597297769</v>
      </c>
      <c r="F106" s="18">
        <f t="shared" si="211"/>
        <v>16.780141952949769</v>
      </c>
      <c r="H106" s="18">
        <f t="shared" si="212"/>
        <v>19.88889949598185</v>
      </c>
      <c r="I106" s="18">
        <f t="shared" si="213"/>
        <v>13.396676504059668</v>
      </c>
      <c r="J106" s="18">
        <f t="shared" si="214"/>
        <v>22.419821807314698</v>
      </c>
      <c r="L106" t="str">
        <f t="shared" si="255"/>
        <v>91 Elementary trades and related occupations</v>
      </c>
      <c r="M106" s="18">
        <f t="shared" si="215"/>
        <v>5.3744253081007054</v>
      </c>
      <c r="N106" s="18">
        <f t="shared" si="215"/>
        <v>-33.61265103856671</v>
      </c>
      <c r="O106" s="18">
        <f t="shared" si="215"/>
        <v>22.236135351771512</v>
      </c>
      <c r="P106" s="18">
        <f t="shared" si="215"/>
        <v>9.516206235016833</v>
      </c>
      <c r="Q106" s="18">
        <f t="shared" si="216"/>
        <v>9.8510482637708776</v>
      </c>
      <c r="S106" s="18">
        <f t="shared" si="217"/>
        <v>13.601865770736698</v>
      </c>
      <c r="T106" s="18">
        <f t="shared" si="218"/>
        <v>8.3341855250337105</v>
      </c>
      <c r="U106" s="18">
        <f t="shared" si="219"/>
        <v>15.856992505552391</v>
      </c>
      <c r="W106" t="str">
        <f t="shared" si="256"/>
        <v>91 Elementary trades and related occupations</v>
      </c>
      <c r="X106" s="18">
        <f t="shared" si="220"/>
        <v>-4.437986518271952</v>
      </c>
      <c r="Y106" s="18">
        <f t="shared" si="220"/>
        <v>-10.368782167458424</v>
      </c>
      <c r="Z106" s="18">
        <f t="shared" si="220"/>
        <v>24.55918731641702</v>
      </c>
      <c r="AA106" s="18">
        <f t="shared" si="220"/>
        <v>4.9007553933823056</v>
      </c>
      <c r="AB106" s="18">
        <f t="shared" si="221"/>
        <v>9.602451370515519</v>
      </c>
      <c r="AD106" s="18">
        <f t="shared" si="222"/>
        <v>11.082164180442566</v>
      </c>
      <c r="AE106" s="18">
        <f t="shared" si="223"/>
        <v>8.6791562374235696</v>
      </c>
      <c r="AF106" s="18">
        <f t="shared" si="224"/>
        <v>14.194612241671244</v>
      </c>
      <c r="AH106" t="str">
        <f t="shared" si="257"/>
        <v>91 Elementary trades and related occupations</v>
      </c>
      <c r="AI106" s="18">
        <f t="shared" si="225"/>
        <v>-3.9542399552426999</v>
      </c>
      <c r="AJ106" s="18">
        <f t="shared" si="225"/>
        <v>-13.867736763070626</v>
      </c>
      <c r="AK106" s="18">
        <f t="shared" si="225"/>
        <v>22.037259297309241</v>
      </c>
      <c r="AL106" s="18">
        <f t="shared" si="225"/>
        <v>4.5477097312764281</v>
      </c>
      <c r="AM106" s="18">
        <f t="shared" si="226"/>
        <v>8.4047550903435528</v>
      </c>
      <c r="AO106" s="18">
        <f t="shared" si="227"/>
        <v>10.079681464384848</v>
      </c>
      <c r="AP106" s="18">
        <f t="shared" si="228"/>
        <v>8.035034134658714</v>
      </c>
      <c r="AQ106" s="18">
        <f t="shared" si="229"/>
        <v>13.186029575325996</v>
      </c>
      <c r="AS106" t="str">
        <f t="shared" si="258"/>
        <v>91 Elementary trades and related occupations</v>
      </c>
      <c r="AT106" s="18">
        <f t="shared" si="230"/>
        <v>-3.5663797656670049</v>
      </c>
      <c r="AU106" s="18">
        <f t="shared" si="230"/>
        <v>-6.4477776941183285</v>
      </c>
      <c r="AV106" s="18">
        <f t="shared" si="230"/>
        <v>22.042380848643962</v>
      </c>
      <c r="AW106" s="18">
        <f t="shared" si="230"/>
        <v>4.1314774304647361</v>
      </c>
      <c r="AX106" s="18">
        <f t="shared" si="231"/>
        <v>8.6961684701806874</v>
      </c>
      <c r="AZ106" s="18">
        <f t="shared" si="232"/>
        <v>9.7888520128711853</v>
      </c>
      <c r="BA106" s="18">
        <f t="shared" si="233"/>
        <v>7.46228829773814</v>
      </c>
      <c r="BB106" s="18">
        <f t="shared" si="234"/>
        <v>12.690166430955863</v>
      </c>
      <c r="BD106" t="str">
        <f t="shared" si="259"/>
        <v>91 Elementary trades and related occupations</v>
      </c>
      <c r="BE106" s="18">
        <f t="shared" si="235"/>
        <v>0.49272626649121687</v>
      </c>
      <c r="BF106" s="18">
        <f t="shared" si="235"/>
        <v>-17.041560478722097</v>
      </c>
      <c r="BG106" s="18">
        <f t="shared" si="235"/>
        <v>13.953380737298172</v>
      </c>
      <c r="BH106" s="18">
        <f t="shared" si="235"/>
        <v>2.9526989484171429</v>
      </c>
      <c r="BI106" s="18">
        <f t="shared" si="236"/>
        <v>4.8466661364233943</v>
      </c>
      <c r="BK106" s="18">
        <f t="shared" si="237"/>
        <v>6.4962287911631389</v>
      </c>
      <c r="BL106" s="18">
        <f t="shared" si="238"/>
        <v>4.3419716843765999</v>
      </c>
      <c r="BM106" s="18">
        <f t="shared" si="239"/>
        <v>8.6320105159975125</v>
      </c>
      <c r="BO106" t="str">
        <f t="shared" si="260"/>
        <v>91 Elementary trades and related occupations</v>
      </c>
      <c r="BP106" s="18">
        <f t="shared" si="240"/>
        <v>-0.89915542276843841</v>
      </c>
      <c r="BQ106" s="18">
        <f t="shared" si="240"/>
        <v>-17.38430068880492</v>
      </c>
      <c r="BR106" s="18">
        <f t="shared" si="240"/>
        <v>13.866488002344045</v>
      </c>
      <c r="BS106" s="18">
        <f t="shared" si="240"/>
        <v>1.4173942893449976</v>
      </c>
      <c r="BT106" s="18">
        <f t="shared" si="241"/>
        <v>3.815074110162664</v>
      </c>
      <c r="BV106" s="18">
        <f t="shared" si="242"/>
        <v>5.4080082933144924</v>
      </c>
      <c r="BW106" s="18">
        <f t="shared" si="243"/>
        <v>4.0660302530161063</v>
      </c>
      <c r="BX106" s="18">
        <f t="shared" si="244"/>
        <v>7.650499025123958</v>
      </c>
      <c r="BZ106" t="str">
        <f t="shared" si="261"/>
        <v>91 Elementary trades and related occupations</v>
      </c>
      <c r="CA106" s="18">
        <f t="shared" si="245"/>
        <v>-2.5890546340097353</v>
      </c>
      <c r="CB106" s="18">
        <f t="shared" si="245"/>
        <v>-14.757724163293028</v>
      </c>
      <c r="CC106" s="18">
        <f t="shared" si="245"/>
        <v>9.5746334059458214</v>
      </c>
      <c r="CD106" s="18">
        <f t="shared" si="245"/>
        <v>-1.6317063365983264</v>
      </c>
      <c r="CE106" s="18">
        <f t="shared" si="246"/>
        <v>0.8346474608794674</v>
      </c>
      <c r="CG106" s="18">
        <f t="shared" si="247"/>
        <v>1.970238273742031</v>
      </c>
      <c r="CH106" s="18">
        <f t="shared" si="248"/>
        <v>3.3336401095636292</v>
      </c>
      <c r="CI106" s="18">
        <f t="shared" si="249"/>
        <v>4.6430271787909927</v>
      </c>
      <c r="CK106" t="str">
        <f t="shared" si="262"/>
        <v>91 Elementary trades and related occupations</v>
      </c>
      <c r="CL106" s="18">
        <f t="shared" si="250"/>
        <v>-6.0816461510493358</v>
      </c>
      <c r="CM106" s="18">
        <f t="shared" si="250"/>
        <v>-5.0695935273739279</v>
      </c>
      <c r="CN106" s="18">
        <f t="shared" si="250"/>
        <v>4.5197782098346462</v>
      </c>
      <c r="CO106" s="18">
        <f t="shared" si="250"/>
        <v>-2.5050772969845037</v>
      </c>
      <c r="CP106" s="18">
        <f t="shared" si="251"/>
        <v>-0.52794087227893138</v>
      </c>
      <c r="CR106" s="18">
        <f t="shared" si="252"/>
        <v>-0.21755087058595857</v>
      </c>
      <c r="CS106" s="18">
        <f t="shared" si="253"/>
        <v>2.3234893108308841</v>
      </c>
      <c r="CT106" s="18">
        <f t="shared" si="254"/>
        <v>2.1664661870838486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9.5025808990923046</v>
      </c>
      <c r="C107" s="18">
        <f t="shared" si="210"/>
        <v>-13.342735971077136</v>
      </c>
      <c r="D107" s="18">
        <f t="shared" si="210"/>
        <v>5.6078139083989953</v>
      </c>
      <c r="E107" s="18">
        <f t="shared" si="210"/>
        <v>4.8892385277995221</v>
      </c>
      <c r="F107" s="18">
        <f t="shared" si="211"/>
        <v>3.8662997640540153</v>
      </c>
      <c r="H107" s="18">
        <f t="shared" si="212"/>
        <v>5.1282187472901031</v>
      </c>
      <c r="I107" s="18">
        <f t="shared" si="213"/>
        <v>3.9905079713820957</v>
      </c>
      <c r="J107" s="18">
        <f t="shared" si="214"/>
        <v>7.3949829738641837</v>
      </c>
      <c r="L107" t="str">
        <f t="shared" ref="L107" si="263">A107</f>
        <v>92 Elementary administration and service occupations</v>
      </c>
      <c r="M107" s="18">
        <f t="shared" si="215"/>
        <v>8.5128681568273237</v>
      </c>
      <c r="N107" s="18">
        <f t="shared" si="215"/>
        <v>-6.0914524595978907</v>
      </c>
      <c r="O107" s="18">
        <f t="shared" si="215"/>
        <v>6.4060053347025692</v>
      </c>
      <c r="P107" s="18">
        <f t="shared" si="215"/>
        <v>6.61737741905708</v>
      </c>
      <c r="Q107" s="18">
        <f t="shared" si="216"/>
        <v>5.7093703415642016</v>
      </c>
      <c r="S107" s="18">
        <f t="shared" si="217"/>
        <v>6.5468734449915855</v>
      </c>
      <c r="T107" s="18">
        <f t="shared" si="218"/>
        <v>4.4786876736859105</v>
      </c>
      <c r="U107" s="18">
        <f t="shared" si="219"/>
        <v>8.74811095429353</v>
      </c>
      <c r="W107" t="str">
        <f t="shared" ref="W107" si="264">A107</f>
        <v>92 Elementary administration and service occupations</v>
      </c>
      <c r="X107" s="18">
        <f t="shared" si="220"/>
        <v>-0.3215428228861783</v>
      </c>
      <c r="Y107" s="18">
        <f t="shared" si="220"/>
        <v>9.8283781699781247</v>
      </c>
      <c r="Z107" s="18">
        <f t="shared" si="220"/>
        <v>1.7281230647269386</v>
      </c>
      <c r="AA107" s="18">
        <f t="shared" si="220"/>
        <v>2.4026349291742521</v>
      </c>
      <c r="AB107" s="18">
        <f t="shared" si="221"/>
        <v>2.6394793370901448</v>
      </c>
      <c r="AD107" s="18">
        <f t="shared" si="222"/>
        <v>2.1773021693016537</v>
      </c>
      <c r="AE107" s="18">
        <f t="shared" si="223"/>
        <v>3.8645054152583347</v>
      </c>
      <c r="AF107" s="18">
        <f t="shared" si="224"/>
        <v>5.2272730240586318</v>
      </c>
      <c r="AH107" t="str">
        <f t="shared" ref="AH107" si="265">L107</f>
        <v>92 Elementary administration and service occupations</v>
      </c>
      <c r="AI107" s="18">
        <f t="shared" si="225"/>
        <v>-0.11578004704213551</v>
      </c>
      <c r="AJ107" s="18">
        <f t="shared" si="225"/>
        <v>9.1139771212118035</v>
      </c>
      <c r="AK107" s="18">
        <f t="shared" si="225"/>
        <v>1.4029681223971746</v>
      </c>
      <c r="AL107" s="18">
        <f t="shared" si="225"/>
        <v>3.0286905623495564</v>
      </c>
      <c r="AM107" s="18">
        <f t="shared" si="226"/>
        <v>2.8862220259801008</v>
      </c>
      <c r="AO107" s="18">
        <f t="shared" si="227"/>
        <v>2.483907519704176</v>
      </c>
      <c r="AP107" s="18">
        <f t="shared" si="228"/>
        <v>3.6647349297808551</v>
      </c>
      <c r="AQ107" s="18">
        <f t="shared" si="229"/>
        <v>5.2703640390095785</v>
      </c>
      <c r="AS107" t="str">
        <f t="shared" ref="AS107" si="266">W107</f>
        <v>92 Elementary administration and service occupations</v>
      </c>
      <c r="AT107" s="18">
        <f t="shared" si="230"/>
        <v>-1.4807062926332604</v>
      </c>
      <c r="AU107" s="18">
        <f t="shared" si="230"/>
        <v>10.505961600015867</v>
      </c>
      <c r="AV107" s="18">
        <f t="shared" si="230"/>
        <v>0.91414042892117298</v>
      </c>
      <c r="AW107" s="18">
        <f t="shared" si="230"/>
        <v>2.792184535747122</v>
      </c>
      <c r="AX107" s="18">
        <f t="shared" si="231"/>
        <v>2.6648257838578715</v>
      </c>
      <c r="AZ107" s="18">
        <f t="shared" si="232"/>
        <v>2.1623181660346269</v>
      </c>
      <c r="BA107" s="18">
        <f t="shared" si="233"/>
        <v>3.6286389165429478</v>
      </c>
      <c r="BB107" s="18">
        <f t="shared" si="234"/>
        <v>5.0211255794128995</v>
      </c>
      <c r="BD107" t="str">
        <f t="shared" ref="BD107" si="267">AH107</f>
        <v>92 Elementary administration and service occupations</v>
      </c>
      <c r="BE107" s="18">
        <f t="shared" si="235"/>
        <v>-0.52105507493391823</v>
      </c>
      <c r="BF107" s="18">
        <f t="shared" si="235"/>
        <v>-8.2797877983599726</v>
      </c>
      <c r="BG107" s="18">
        <f t="shared" si="235"/>
        <v>-1.8776526344118638</v>
      </c>
      <c r="BH107" s="18">
        <f t="shared" si="235"/>
        <v>-0.92973271856159334</v>
      </c>
      <c r="BI107" s="18">
        <f t="shared" si="236"/>
        <v>-1.7016726918605007</v>
      </c>
      <c r="BK107" s="18">
        <f t="shared" si="237"/>
        <v>-1.2467191759317431</v>
      </c>
      <c r="BL107" s="18">
        <f t="shared" si="238"/>
        <v>2.4028342410173043</v>
      </c>
      <c r="BM107" s="18">
        <f t="shared" si="239"/>
        <v>1.5327843264255181</v>
      </c>
      <c r="BO107" t="str">
        <f t="shared" ref="BO107" si="268">AS107</f>
        <v>92 Elementary administration and service occupations</v>
      </c>
      <c r="BP107" s="18">
        <f t="shared" si="240"/>
        <v>1.2994677586112502</v>
      </c>
      <c r="BQ107" s="18">
        <f t="shared" si="240"/>
        <v>-18.291708762563662</v>
      </c>
      <c r="BR107" s="18">
        <f t="shared" si="240"/>
        <v>0.53185171125567088</v>
      </c>
      <c r="BS107" s="18">
        <f t="shared" si="240"/>
        <v>-0.88980323513238035</v>
      </c>
      <c r="BT107" s="18">
        <f t="shared" si="241"/>
        <v>-1.6418174970259436</v>
      </c>
      <c r="BV107" s="18">
        <f t="shared" si="242"/>
        <v>-0.4181661986890961</v>
      </c>
      <c r="BW107" s="18">
        <f t="shared" si="243"/>
        <v>2.7403889437686235</v>
      </c>
      <c r="BX107" s="18">
        <f t="shared" si="244"/>
        <v>2.4568088404205435</v>
      </c>
      <c r="BZ107" t="str">
        <f t="shared" ref="BZ107" si="269">BD107</f>
        <v>92 Elementary administration and service occupations</v>
      </c>
      <c r="CA107" s="18">
        <f t="shared" si="245"/>
        <v>-1.1828928065090949</v>
      </c>
      <c r="CB107" s="18">
        <f t="shared" si="245"/>
        <v>-14.291853031335467</v>
      </c>
      <c r="CC107" s="18">
        <f t="shared" si="245"/>
        <v>-3.5682454597720792</v>
      </c>
      <c r="CD107" s="18">
        <f t="shared" si="245"/>
        <v>-4.2904026192443485</v>
      </c>
      <c r="CE107" s="18">
        <f t="shared" si="246"/>
        <v>-4.7248077304296254</v>
      </c>
      <c r="CG107" s="18">
        <f t="shared" si="247"/>
        <v>-4.0502864730140757</v>
      </c>
      <c r="CH107" s="18">
        <f t="shared" si="248"/>
        <v>1.8049248781821792</v>
      </c>
      <c r="CI107" s="18">
        <f t="shared" si="249"/>
        <v>-1.1117228318795136</v>
      </c>
      <c r="CK107" t="str">
        <f t="shared" ref="CK107" si="270">BO107</f>
        <v>92 Elementary administration and service occupations</v>
      </c>
      <c r="CL107" s="18">
        <f t="shared" si="250"/>
        <v>-9.1511056122900118</v>
      </c>
      <c r="CM107" s="18">
        <f t="shared" si="250"/>
        <v>-3.3559693129229129</v>
      </c>
      <c r="CN107" s="18">
        <f t="shared" si="250"/>
        <v>-12.086170575016208</v>
      </c>
      <c r="CO107" s="18">
        <f t="shared" si="250"/>
        <v>-6.3369877689963383</v>
      </c>
      <c r="CP107" s="18">
        <f t="shared" si="251"/>
        <v>-7.9928900063140791</v>
      </c>
      <c r="CR107" s="18">
        <f t="shared" si="252"/>
        <v>-8.293986880254689</v>
      </c>
      <c r="CS107" s="18">
        <f t="shared" si="253"/>
        <v>0.90487957025200405</v>
      </c>
      <c r="CT107" s="18">
        <f t="shared" si="254"/>
        <v>-5.6560382601442249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8.9449648891747557</v>
      </c>
      <c r="C109" s="26">
        <f>IF(AND(D$6-C$6 &lt;&gt; 0,C35&lt;&gt;0,D35&lt;&gt;0),(EXP(LN(D35/C35)/(D$6-C$6))-1)*100,0)</f>
        <v>-2.920628505967382</v>
      </c>
      <c r="D109" s="26">
        <f>IF(AND(E$6-D$6 &lt;&gt; 0,D35&lt;&gt;0,E35&lt;&gt;0),(EXP(LN(E35/D35)/(E$6-D$6))-1)*100,0)</f>
        <v>5.3553884184361911</v>
      </c>
      <c r="E109" s="26">
        <f>IF(AND(F$6-E$6 &lt;&gt; 0,E35&lt;&gt;0,F35&lt;&gt;0),(EXP(LN(F35/E35)/(F$6-E$6))-1)*100,0)</f>
        <v>3.9770960447062409</v>
      </c>
      <c r="F109" s="26">
        <f>IF(AND(F$6-C$6 &lt;&gt; 0,C35&lt;&gt;0,F35&lt;&gt;0),(EXP(LN(F35/C35)/(F$6-C$6))-1)*100,0)</f>
        <v>3.9589112159937434</v>
      </c>
      <c r="H109" s="26">
        <f t="shared" ref="H109" si="271">IF($F$6-$D$6 &lt;&gt; 0,(EXP(LN(1+(H72/100))/($F$6-$D$6))-1)*100,0)</f>
        <v>4.4345116245828153</v>
      </c>
      <c r="I109" s="26">
        <f t="shared" ref="I109" si="272">IF(D35&gt;0,((1+(I35/D35))^(1/($F$6-$D$6))-1)*100,0)</f>
        <v>3.5161318307334932</v>
      </c>
      <c r="J109" s="26">
        <f t="shared" ref="J109" si="273">IF($F$6-$D$6 &lt;&gt; 0,(EXP(LN(1+(J72/100))/($F$6-$D$6))-1)*100,0)</f>
        <v>6.5676080849396801</v>
      </c>
      <c r="L109" s="24" t="str">
        <f>L35</f>
        <v>All occupations</v>
      </c>
      <c r="M109" s="26">
        <f>IF(AND(N$6-M$6 &lt;&gt; 0,M35&lt;&gt;0,N35&lt;&gt;0),(EXP(LN(N35/M35)/(N$6-M$6))-1)*100,0)</f>
        <v>9.2468859155145466</v>
      </c>
      <c r="N109" s="26">
        <f>IF(AND(O$6-N$6 &lt;&gt; 0,N35&lt;&gt;0,O35&lt;&gt;0),(EXP(LN(O35/N35)/(O$6-N$6))-1)*100,0)</f>
        <v>-0.52442432287815866</v>
      </c>
      <c r="O109" s="26">
        <f>IF(AND(P$6-O$6 &lt;&gt; 0,O35&lt;&gt;0,P35&lt;&gt;0),(EXP(LN(P35/O35)/(P$6-O$6))-1)*100,0)</f>
        <v>5.0345181097730896</v>
      </c>
      <c r="P109" s="26">
        <f>IF(AND(Q$6-P$6 &lt;&gt; 0,P35&lt;&gt;0,Q35&lt;&gt;0),(EXP(LN(Q35/P35)/(Q$6-P$6))-1)*100,0)</f>
        <v>4.0072813343810854</v>
      </c>
      <c r="Q109" s="26">
        <f>IF(AND(Q$6-N$6 &lt;&gt; 0,N35&lt;&gt;0,Q35&lt;&gt;0),(EXP(LN(Q35/N35)/(Q$6-N$6))-1)*100,0)</f>
        <v>4.0371349700174308</v>
      </c>
      <c r="S109" s="26">
        <f t="shared" ref="S109" si="274">IF($F$6-$D$6 &lt;&gt; 0,(EXP(LN(1+(S72/100))/($F$6-$D$6))-1)*100,0)</f>
        <v>4.3485724498823597</v>
      </c>
      <c r="T109" s="26">
        <f t="shared" ref="T109" si="275">IF(O35&gt;0,((1+(T35/O35))^(1/($F$6-$D$6))-1)*100,0)</f>
        <v>3.6195171003545301</v>
      </c>
      <c r="U109" s="26">
        <f t="shared" ref="U109" si="276">IF($F$6-$D$6 &lt;&gt; 0,(EXP(LN(1+(U72/100))/($F$6-$D$6))-1)*100,0)</f>
        <v>6.5725456520030701</v>
      </c>
      <c r="W109" s="24" t="str">
        <f>W35</f>
        <v>All occupations</v>
      </c>
      <c r="X109" s="26">
        <f>IF(AND(Y$6-X$6 &lt;&gt; 0,X35&lt;&gt;0,Y35&lt;&gt;0),(EXP(LN(Y35/X35)/(Y$6-X$6))-1)*100,0)</f>
        <v>6.868555445080915E-2</v>
      </c>
      <c r="Y109" s="26">
        <f>IF(AND(Z$6-Y$6 &lt;&gt; 0,Y35&lt;&gt;0,Z35&lt;&gt;0),(EXP(LN(Z35/Y35)/(Z$6-Y$6))-1)*100,0)</f>
        <v>10.923867846193058</v>
      </c>
      <c r="Z109" s="26">
        <f>IF(AND(AA$6-Z$6 &lt;&gt; 0,Z35&lt;&gt;0,AA35&lt;&gt;0),(EXP(LN(AA35/Z35)/(AA$6-Z$6))-1)*100,0)</f>
        <v>1.5549591624696379</v>
      </c>
      <c r="AA109" s="26">
        <f>IF(AND(AB$6-AA$6 &lt;&gt; 0,AA35&lt;&gt;0,AB35&lt;&gt;0),(EXP(LN(AB35/AA35)/(AB$6-AA$6))-1)*100,0)</f>
        <v>1.5244127306538013</v>
      </c>
      <c r="AB109" s="26">
        <f>IF(AND(AB$6-Y$6 &lt;&gt; 0,Y35&lt;&gt;0,AB35&lt;&gt;0),(EXP(LN(AB35/Y35)/(AB$6-Y$6))-1)*100,0)</f>
        <v>2.0974091583520593</v>
      </c>
      <c r="AD109" s="26">
        <f t="shared" ref="AD109" si="277">IF($F$6-$D$6 &lt;&gt; 0,(EXP(LN(1+(AD72/100))/($F$6-$D$6))-1)*100,0)</f>
        <v>1.5345938535697323</v>
      </c>
      <c r="AE109" s="26">
        <f t="shared" ref="AE109" si="278">IF(Z35&gt;0,((1+(AE35/Z35))^(1/($F$6-$D$6))-1)*100,0)</f>
        <v>3.2938837322254777</v>
      </c>
      <c r="AF109" s="26">
        <f t="shared" ref="AF109" si="279">IF($F$6-$D$6 &lt;&gt; 0,(EXP(LN(1+(AF72/100))/($F$6-$D$6))-1)*100,0)</f>
        <v>4.3080245849193677</v>
      </c>
      <c r="AH109" s="24" t="str">
        <f>AH35</f>
        <v>All occupations</v>
      </c>
      <c r="AI109" s="26">
        <f>IF(AND(AJ$6-AI$6 &lt;&gt; 0,AI35&lt;&gt;0,AJ35&lt;&gt;0),(EXP(LN(AJ35/AI35)/(AJ$6-AI$6))-1)*100,0)</f>
        <v>-2.2003143543638637</v>
      </c>
      <c r="AJ109" s="26">
        <f>IF(AND(AK$6-AJ$6 &lt;&gt; 0,AJ35&lt;&gt;0,AK35&lt;&gt;0),(EXP(LN(AK35/AJ35)/(AK$6-AJ$6))-1)*100,0)</f>
        <v>11.375355004939625</v>
      </c>
      <c r="AK109" s="26">
        <f>IF(AND(AL$6-AK$6 &lt;&gt; 0,AK35&lt;&gt;0,AL35&lt;&gt;0),(EXP(LN(AL35/AK35)/(AL$6-AK$6))-1)*100,0)</f>
        <v>-0.16704469530973709</v>
      </c>
      <c r="AL109" s="26">
        <f>IF(AND(AM$6-AL$6 &lt;&gt; 0,AL35&lt;&gt;0,AM35&lt;&gt;0),(EXP(LN(AM35/AL35)/(AM$6-AL$6))-1)*100,0)</f>
        <v>1.0665253929350804</v>
      </c>
      <c r="AM109" s="26">
        <f>IF(AND(AM$6-AJ$6 &lt;&gt; 0,AJ35&lt;&gt;0,AM35&lt;&gt;0),(EXP(LN(AM35/AJ35)/(AM$6-AJ$6))-1)*100,0)</f>
        <v>1.2924336621176424</v>
      </c>
      <c r="AO109" s="26">
        <f t="shared" ref="AO109" si="280">IF($F$6-$D$6 &lt;&gt; 0,(EXP(LN(1+(AO72/100))/($F$6-$D$6))-1)*100,0)</f>
        <v>0.65365099631815582</v>
      </c>
      <c r="AP109" s="26">
        <f t="shared" ref="AP109" si="281">IF(AK35&gt;0,((1+(AP35/AK35))^(1/($F$6-$D$6))-1)*100,0)</f>
        <v>2.9844039656392596</v>
      </c>
      <c r="AQ109" s="26">
        <f t="shared" ref="AQ109" si="282">IF($F$6-$D$6 &lt;&gt; 0,(EXP(LN(1+(AQ72/100))/($F$6-$D$6))-1)*100,0)</f>
        <v>3.4244403041905347</v>
      </c>
      <c r="AS109" s="24" t="str">
        <f>AS35</f>
        <v>All occupations</v>
      </c>
      <c r="AT109" s="26">
        <f>IF(AND(AU$6-AT$6 &lt;&gt; 0,AT35&lt;&gt;0,AU35&lt;&gt;0),(EXP(LN(AU35/AT35)/(AU$6-AT$6))-1)*100,0)</f>
        <v>-0.91842224493661195</v>
      </c>
      <c r="AU109" s="26">
        <f>IF(AND(AV$6-AU$6 &lt;&gt; 0,AU35&lt;&gt;0,AV35&lt;&gt;0),(EXP(LN(AV35/AU35)/(AV$6-AU$6))-1)*100,0)</f>
        <v>8.6313615326970794</v>
      </c>
      <c r="AV109" s="26">
        <f>IF(AND(AW$6-AV$6 &lt;&gt; 0,AV35&lt;&gt;0,AW35&lt;&gt;0),(EXP(LN(AW35/AV35)/(AW$6-AV$6))-1)*100,0)</f>
        <v>0.99352976591222664</v>
      </c>
      <c r="AW109" s="26">
        <f>IF(AND(AX$6-AW$6 &lt;&gt; 0,AW35&lt;&gt;0,AX35&lt;&gt;0),(EXP(LN(AX35/AW35)/(AX$6-AW$6))-1)*100,0)</f>
        <v>1.4340034502043686</v>
      </c>
      <c r="AX109" s="26">
        <f>IF(AND(AX$6-AU$6 &lt;&gt; 0,AU35&lt;&gt;0,AX35&lt;&gt;0),(EXP(LN(AX35/AU35)/(AX$6-AU$6))-1)*100,0)</f>
        <v>1.7310824216339782</v>
      </c>
      <c r="AZ109" s="26">
        <f t="shared" ref="AZ109" si="283">IF($F$6-$D$6 &lt;&gt; 0,(EXP(LN(1+(AZ72/100))/($F$6-$D$6))-1)*100,0)</f>
        <v>1.286965847691901</v>
      </c>
      <c r="BA109" s="26">
        <f t="shared" ref="BA109" si="284">IF(AV35&gt;0,((1+(BA35/AV35))^(1/($F$6-$D$6))-1)*100,0)</f>
        <v>3.0422264310592917</v>
      </c>
      <c r="BB109" s="26">
        <f t="shared" ref="BB109" si="285">IF($F$6-$D$6 &lt;&gt; 0,(EXP(LN(1+(BB72/100))/($F$6-$D$6))-1)*100,0)</f>
        <v>3.9151143846614556</v>
      </c>
      <c r="BD109" s="24" t="str">
        <f>BD35</f>
        <v>All occupations</v>
      </c>
      <c r="BE109" s="26">
        <f>IF(AND(BF$6-BE$6 &lt;&gt; 0,BE35&lt;&gt;0,BF35&lt;&gt;0),(EXP(LN(BF35/BE35)/(BF$6-BE$6))-1)*100,0)</f>
        <v>2.461813557832504</v>
      </c>
      <c r="BF109" s="26">
        <f>IF(AND(BG$6-BF$6 &lt;&gt; 0,BF35&lt;&gt;0,BG35&lt;&gt;0),(EXP(LN(BG35/BF35)/(BG$6-BF$6))-1)*100,0)</f>
        <v>-4.896982018675045</v>
      </c>
      <c r="BG109" s="26">
        <f>IF(AND(BH$6-BG$6 &lt;&gt; 0,BG35&lt;&gt;0,BH35&lt;&gt;0),(EXP(LN(BH35/BG35)/(BH$6-BG$6))-1)*100,0)</f>
        <v>1.0626468309989701</v>
      </c>
      <c r="BH109" s="26">
        <f>IF(AND(BI$6-BH$6 &lt;&gt; 0,BH35&lt;&gt;0,BI35&lt;&gt;0),(EXP(LN(BI35/BH35)/(BI$6-BH$6))-1)*100,0)</f>
        <v>0.16865961611776115</v>
      </c>
      <c r="BI109" s="26">
        <f>IF(AND(BI$6-BF$6 &lt;&gt; 0,BF35&lt;&gt;0,BI35&lt;&gt;0),(EXP(LN(BI35/BF35)/(BI$6-BF$6))-1)*100,0)</f>
        <v>0.12191358887698733</v>
      </c>
      <c r="BK109" s="26">
        <f t="shared" ref="BK109" si="286">IF($F$6-$D$6 &lt;&gt; 0,(EXP(LN(1+(BK72/100))/($F$6-$D$6))-1)*100,0)</f>
        <v>0.46577320459801896</v>
      </c>
      <c r="BL109" s="26">
        <f t="shared" ref="BL109" si="287">IF(BG35&gt;0,((1+(BL35/BG35))^(1/($F$6-$D$6))-1)*100,0)</f>
        <v>2.5963168338816622</v>
      </c>
      <c r="BM109" s="26">
        <f t="shared" ref="BM109" si="288">IF($F$6-$D$6 &lt;&gt; 0,(EXP(LN(1+(BM72/100))/($F$6-$D$6))-1)*100,0)</f>
        <v>2.9250011048566948</v>
      </c>
      <c r="BO109" s="24" t="str">
        <f>BO35</f>
        <v>All occupations</v>
      </c>
      <c r="BP109" s="26">
        <f>IF(AND(BQ$6-BP$6 &lt;&gt; 0,BP35&lt;&gt;0,BQ35&lt;&gt;0),(EXP(LN(BQ35/BP35)/(BQ$6-BP$6))-1)*100,0)</f>
        <v>1.1674217332482195</v>
      </c>
      <c r="BQ109" s="26">
        <f>IF(AND(BR$6-BQ$6 &lt;&gt; 0,BQ35&lt;&gt;0,BR35&lt;&gt;0),(EXP(LN(BR35/BQ35)/(BR$6-BQ$6))-1)*100,0)</f>
        <v>-13.643296868319144</v>
      </c>
      <c r="BR109" s="26">
        <f>IF(AND(BS$6-BR$6 &lt;&gt; 0,BR35&lt;&gt;0,BS35&lt;&gt;0),(EXP(LN(BS35/BR35)/(BS$6-BR$6))-1)*100,0)</f>
        <v>1.3765994217445066</v>
      </c>
      <c r="BS109" s="26">
        <f>IF(AND(BT$6-BS$6 &lt;&gt; 0,BS35&lt;&gt;0,BT35&lt;&gt;0),(EXP(LN(BT35/BS35)/(BT$6-BS$6))-1)*100,0)</f>
        <v>-1.1308134160233907</v>
      </c>
      <c r="BT109" s="26">
        <f>IF(AND(BT$6-BQ$6 &lt;&gt; 0,BQ35&lt;&gt;0,BT35&lt;&gt;0),(EXP(LN(BT35/BQ35)/(BT$6-BQ$6))-1)*100,0)</f>
        <v>-1.1931301451539533</v>
      </c>
      <c r="BV109" s="26">
        <f t="shared" ref="BV109" si="289">IF($F$6-$D$6 &lt;&gt; 0,(EXP(LN(1+(BV72/100))/($F$6-$D$6))-1)*100,0)</f>
        <v>-0.30197682587183028</v>
      </c>
      <c r="BW109" s="26">
        <f t="shared" ref="BW109" si="290">IF(BR35&gt;0,((1+(BW35/BR35))^(1/($F$6-$D$6))-1)*100,0)</f>
        <v>2.6668685462861719</v>
      </c>
      <c r="BX109" s="26">
        <f t="shared" ref="BX109" si="291">IF($F$6-$D$6 &lt;&gt; 0,(EXP(LN(1+(BX72/100))/($F$6-$D$6))-1)*100,0)</f>
        <v>2.4594131783091333</v>
      </c>
      <c r="BZ109" s="24" t="str">
        <f>BZ35</f>
        <v>All occupations</v>
      </c>
      <c r="CA109" s="26">
        <f>IF(AND(CB$6-CA$6 &lt;&gt; 0,CA35&lt;&gt;0,CB35&lt;&gt;0),(EXP(LN(CB35/CA35)/(CB$6-CA$6))-1)*100,0)</f>
        <v>-1.9040088592236826</v>
      </c>
      <c r="CB109" s="26">
        <f>IF(AND(CC$6-CB$6 &lt;&gt; 0,CB35&lt;&gt;0,CC35&lt;&gt;0),(EXP(LN(CC35/CB35)/(CC$6-CB$6))-1)*100,0)</f>
        <v>-8.9459309163555716</v>
      </c>
      <c r="CC109" s="26">
        <f>IF(AND(CD$6-CC$6 &lt;&gt; 0,CC35&lt;&gt;0,CD35&lt;&gt;0),(EXP(LN(CD35/CC35)/(CD$6-CC$6))-1)*100,0)</f>
        <v>-2.5210682371029858</v>
      </c>
      <c r="CD109" s="26">
        <f>IF(AND(CE$6-CD$6 &lt;&gt; 0,CD35&lt;&gt;0,CE35&lt;&gt;0),(EXP(LN(CE35/CD35)/(CE$6-CD$6))-1)*100,0)</f>
        <v>-4.5009954420970448</v>
      </c>
      <c r="CE109" s="26">
        <f>IF(AND(CE$6-CB$6 &lt;&gt; 0,CB35&lt;&gt;0,CE35&lt;&gt;0),(EXP(LN(CE35/CB35)/(CE$6-CB$6))-1)*100,0)</f>
        <v>-4.1725126743490382</v>
      </c>
      <c r="CG109" s="26">
        <f t="shared" ref="CG109" si="292">IF($F$6-$D$6 &lt;&gt; 0,(EXP(LN(1+(CG72/100))/($F$6-$D$6))-1)*100,0)</f>
        <v>-3.8455288576978219</v>
      </c>
      <c r="CH109" s="26">
        <f t="shared" ref="CH109" si="293">IF(CC35&gt;0,((1+(CH35/CC35))^(1/($F$6-$D$6))-1)*100,0)</f>
        <v>1.8500130173576546</v>
      </c>
      <c r="CI109" s="26">
        <f t="shared" ref="CI109" si="294">IF($F$6-$D$6 &lt;&gt; 0,(EXP(LN(1+(CI72/100))/($F$6-$D$6))-1)*100,0)</f>
        <v>-0.91042767548353831</v>
      </c>
      <c r="CK109" s="24" t="str">
        <f>CK35</f>
        <v>All occupations</v>
      </c>
      <c r="CL109" s="26">
        <f>IF(AND(CM$6-CL$6 &lt;&gt; 0,CL35&lt;&gt;0,CM35&lt;&gt;0),(EXP(LN(CM35/CL35)/(CM$6-CL$6))-1)*100,0)</f>
        <v>-4.7283144420377514</v>
      </c>
      <c r="CM109" s="26">
        <f>IF(AND(CN$6-CM$6 &lt;&gt; 0,CM35&lt;&gt;0,CN35&lt;&gt;0),(EXP(LN(CN35/CM35)/(CN$6-CM$6))-1)*100,0)</f>
        <v>-2.2737609700891004</v>
      </c>
      <c r="CN109" s="26">
        <f>IF(AND(CO$6-CN$6 &lt;&gt; 0,CN35&lt;&gt;0,CO35&lt;&gt;0),(EXP(LN(CO35/CN35)/(CO$6-CN$6))-1)*100,0)</f>
        <v>-8.5979163603350006</v>
      </c>
      <c r="CO109" s="26">
        <f>IF(AND(CP$6-CO$6 &lt;&gt; 0,CO35&lt;&gt;0,CP35&lt;&gt;0),(EXP(LN(CP35/CO35)/(CP$6-CO$6))-1)*100,0)</f>
        <v>-4.7806973264198476</v>
      </c>
      <c r="CP109" s="26">
        <f>IF(AND(CP$6-CM$6 &lt;&gt; 0,CM35&lt;&gt;0,CP35&lt;&gt;0),(EXP(LN(CP35/CM35)/(CP$6-CM$6))-1)*100,0)</f>
        <v>-5.8375820403197665</v>
      </c>
      <c r="CR109" s="26">
        <f t="shared" ref="CR109" si="295">IF($F$6-$D$6 &lt;&gt; 0,(EXP(LN(1+(CR72/100))/($F$6-$D$6))-1)*100,0)</f>
        <v>-6.0704958252509105</v>
      </c>
      <c r="CS109" s="26">
        <f t="shared" ref="CS109" si="296">IF(CN35&gt;0,((1+(CS35/CN35))^(1/($F$6-$D$6))-1)*100,0)</f>
        <v>1.219703420235696</v>
      </c>
      <c r="CT109" s="26">
        <f t="shared" ref="CT109" si="297">IF($F$6-$D$6 &lt;&gt; 0,(EXP(LN(1+(CT72/100))/($F$6-$D$6))-1)*100,0)</f>
        <v>-3.4531213839083863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Stoke-on-Trent and Staffordshire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Stoke-on-Trent and Staffordshire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Stoke-on-Trent and Staffordshire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Stoke-on-Trent and Staffordshire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Stoke-on-Trent and Staffordshire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Stoke-on-Trent and Staffordshire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Stoke-on-Trent and Staffordshire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Stoke-on-Trent and Staffordshire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Stoke-on-Trent and Staffordshire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0.13531312230590437</v>
      </c>
      <c r="C119" s="27">
        <f t="shared" si="299"/>
        <v>-3.2061481000216163E-2</v>
      </c>
      <c r="D119" s="27">
        <f t="shared" si="299"/>
        <v>7.7061695925452367E-2</v>
      </c>
      <c r="E119" s="27">
        <f t="shared" si="299"/>
        <v>0.28673958157716306</v>
      </c>
      <c r="F119" s="27">
        <f t="shared" ref="F119:F144" si="300">F8-D8</f>
        <v>0.36380127750261543</v>
      </c>
      <c r="L119" t="str">
        <f>A119</f>
        <v>11 Corporate managers and directors</v>
      </c>
      <c r="M119" s="27">
        <f t="shared" ref="M119:P144" si="301">N8-M8</f>
        <v>1.4824329496944446</v>
      </c>
      <c r="N119" s="27">
        <f t="shared" si="301"/>
        <v>-0.13657374631705821</v>
      </c>
      <c r="O119" s="27">
        <f t="shared" si="301"/>
        <v>0.57174398563104667</v>
      </c>
      <c r="P119" s="27">
        <f t="shared" si="301"/>
        <v>2.3654806788487077</v>
      </c>
      <c r="Q119" s="27">
        <f t="shared" ref="Q119:Q144" si="302">Q8-O8</f>
        <v>2.9372246644797544</v>
      </c>
      <c r="W119" t="str">
        <f>A119</f>
        <v>11 Corporate managers and directors</v>
      </c>
      <c r="X119" s="27">
        <f t="shared" ref="X119:AA144" si="303">Y8-X8</f>
        <v>0.81795328908902576</v>
      </c>
      <c r="Y119" s="27">
        <f t="shared" si="303"/>
        <v>0.69389146137608648</v>
      </c>
      <c r="Z119" s="27">
        <f t="shared" si="303"/>
        <v>-0.5833599056141221</v>
      </c>
      <c r="AA119" s="27">
        <f t="shared" si="303"/>
        <v>1.3541611713206922</v>
      </c>
      <c r="AB119" s="27">
        <f t="shared" ref="AB119:AB144" si="304">AB8-Z8</f>
        <v>0.77080126570657015</v>
      </c>
      <c r="AH119" t="str">
        <f>L119</f>
        <v>11 Corporate managers and directors</v>
      </c>
      <c r="AI119" s="27">
        <f t="shared" ref="AI119:AL144" si="305">AJ8-AI8</f>
        <v>0.101143369048736</v>
      </c>
      <c r="AJ119" s="27">
        <f t="shared" si="305"/>
        <v>0.20193807590439872</v>
      </c>
      <c r="AK119" s="27">
        <f t="shared" si="305"/>
        <v>-0.21553657440039897</v>
      </c>
      <c r="AL119" s="27">
        <f t="shared" si="305"/>
        <v>0.16014720335488297</v>
      </c>
      <c r="AM119" s="27">
        <f t="shared" ref="AM119:AM144" si="306">AM8-AK8</f>
        <v>-5.5389371045516E-2</v>
      </c>
      <c r="AS119" t="str">
        <f>W119</f>
        <v>11 Corporate managers and directors</v>
      </c>
      <c r="AT119" s="27">
        <f t="shared" ref="AT119:AW144" si="307">AU8-AT8</f>
        <v>0.1101590590943804</v>
      </c>
      <c r="AU119" s="27">
        <f t="shared" si="307"/>
        <v>0.16495579465699173</v>
      </c>
      <c r="AV119" s="27">
        <f t="shared" si="307"/>
        <v>-0.3755074973898691</v>
      </c>
      <c r="AW119" s="27">
        <f t="shared" si="307"/>
        <v>0.16558707684783158</v>
      </c>
      <c r="AX119" s="27">
        <f t="shared" ref="AX119:AX144" si="308">AX8-AV8</f>
        <v>-0.20992042054203752</v>
      </c>
      <c r="BD119" t="str">
        <f>AH119</f>
        <v>11 Corporate managers and directors</v>
      </c>
      <c r="BE119" s="27">
        <f t="shared" ref="BE119:BH144" si="309">BF8-BE8</f>
        <v>1.406548834350299</v>
      </c>
      <c r="BF119" s="27">
        <f t="shared" si="309"/>
        <v>0.15978418284199147</v>
      </c>
      <c r="BG119" s="27">
        <f t="shared" si="309"/>
        <v>-0.6999102572980993</v>
      </c>
      <c r="BH119" s="27">
        <f t="shared" si="309"/>
        <v>0.50574158429862148</v>
      </c>
      <c r="BI119" s="27">
        <f t="shared" ref="BI119:BI144" si="310">BI8-BG8</f>
        <v>-0.19416867299947782</v>
      </c>
      <c r="BO119" t="str">
        <f>AS119</f>
        <v>11 Corporate managers and directors</v>
      </c>
      <c r="BP119" s="27">
        <f t="shared" ref="BP119:BS144" si="311">BQ8-BP8</f>
        <v>0.82507380969220012</v>
      </c>
      <c r="BQ119" s="27">
        <f t="shared" si="311"/>
        <v>-0.3567492422197498</v>
      </c>
      <c r="BR119" s="27">
        <f t="shared" si="311"/>
        <v>-0.59809583374965314</v>
      </c>
      <c r="BS119" s="27">
        <f t="shared" si="311"/>
        <v>-0.53291137918011788</v>
      </c>
      <c r="BT119" s="27">
        <f t="shared" ref="BT119:BT144" si="312">BT8-BR8</f>
        <v>-1.131007212929771</v>
      </c>
      <c r="BZ119" t="str">
        <f>BD119</f>
        <v>11 Corporate managers and directors</v>
      </c>
      <c r="CA119" s="68">
        <f t="shared" ref="CA119:CD144" si="313">CB8-CA8</f>
        <v>0.27184076185852701</v>
      </c>
      <c r="CB119" s="68">
        <f t="shared" si="313"/>
        <v>0.16233129898416054</v>
      </c>
      <c r="CC119" s="68">
        <f t="shared" si="313"/>
        <v>-0.92395216945546821</v>
      </c>
      <c r="CD119" s="68">
        <f t="shared" si="313"/>
        <v>-0.86538395640577548</v>
      </c>
      <c r="CE119" s="68">
        <f t="shared" ref="CE119:CE144" si="314">CE8-CC8</f>
        <v>-1.7893361258612437</v>
      </c>
      <c r="CK119" t="str">
        <f>BO119</f>
        <v>11 Corporate managers and directors</v>
      </c>
      <c r="CL119" s="68">
        <f t="shared" ref="CL119:CO144" si="315">CM8-CL8</f>
        <v>0.10212633864261789</v>
      </c>
      <c r="CM119" s="68">
        <f t="shared" si="315"/>
        <v>0.10422775983705712</v>
      </c>
      <c r="CN119" s="68">
        <f t="shared" si="315"/>
        <v>-0.4644720287720534</v>
      </c>
      <c r="CO119" s="68">
        <f t="shared" si="315"/>
        <v>-0.14351191553705922</v>
      </c>
      <c r="CP119" s="68">
        <f t="shared" ref="CP119:CP144" si="316">CP8-CN8</f>
        <v>-0.60798394430911262</v>
      </c>
    </row>
    <row r="120" spans="1:94" x14ac:dyDescent="0.2">
      <c r="A120" t="str">
        <f t="shared" si="298"/>
        <v>12 Other managers and proprietors</v>
      </c>
      <c r="B120" s="27">
        <f t="shared" si="299"/>
        <v>4.3535931650002413E-2</v>
      </c>
      <c r="C120" s="27">
        <f t="shared" si="299"/>
        <v>-1.6824454459934246E-2</v>
      </c>
      <c r="D120" s="27">
        <f t="shared" si="299"/>
        <v>5.2322258489832602E-2</v>
      </c>
      <c r="E120" s="27">
        <f t="shared" si="299"/>
        <v>0.14178519135168755</v>
      </c>
      <c r="F120" s="27">
        <f t="shared" si="300"/>
        <v>0.19410744984152015</v>
      </c>
      <c r="L120" t="str">
        <f t="shared" ref="L120:L143" si="317">A120</f>
        <v>12 Other managers and proprietors</v>
      </c>
      <c r="M120" s="27">
        <f t="shared" si="301"/>
        <v>0.37923766772538747</v>
      </c>
      <c r="N120" s="27">
        <f t="shared" si="301"/>
        <v>2.4934710510522651E-2</v>
      </c>
      <c r="O120" s="27">
        <f t="shared" si="301"/>
        <v>0.4292243642838498</v>
      </c>
      <c r="P120" s="27">
        <f t="shared" si="301"/>
        <v>1.3044024207820262</v>
      </c>
      <c r="Q120" s="27">
        <f t="shared" si="302"/>
        <v>1.733626785065876</v>
      </c>
      <c r="W120" t="str">
        <f t="shared" ref="W120:W143" si="318">A120</f>
        <v>12 Other managers and proprietors</v>
      </c>
      <c r="X120" s="27">
        <f t="shared" si="303"/>
        <v>-3.6607851269476743E-2</v>
      </c>
      <c r="Y120" s="27">
        <f t="shared" si="303"/>
        <v>0.38179509166455317</v>
      </c>
      <c r="Z120" s="27">
        <f t="shared" si="303"/>
        <v>0.28331756022671595</v>
      </c>
      <c r="AA120" s="27">
        <f t="shared" si="303"/>
        <v>0.88942341859140805</v>
      </c>
      <c r="AB120" s="27">
        <f t="shared" si="304"/>
        <v>1.172740978818124</v>
      </c>
      <c r="AH120" t="str">
        <f t="shared" ref="AH120:AH143" si="319">L120</f>
        <v>12 Other managers and proprietors</v>
      </c>
      <c r="AI120" s="27">
        <f t="shared" si="305"/>
        <v>-3.5459072051907681E-2</v>
      </c>
      <c r="AJ120" s="27">
        <f t="shared" si="305"/>
        <v>0.15137937429636816</v>
      </c>
      <c r="AK120" s="27">
        <f t="shared" si="305"/>
        <v>-5.1204266000481891E-3</v>
      </c>
      <c r="AL120" s="27">
        <f t="shared" si="305"/>
        <v>0.24107890875201898</v>
      </c>
      <c r="AM120" s="27">
        <f t="shared" si="306"/>
        <v>0.23595848215197079</v>
      </c>
      <c r="AS120" t="str">
        <f t="shared" ref="AS120:AS143" si="320">W120</f>
        <v>12 Other managers and proprietors</v>
      </c>
      <c r="AT120" s="27">
        <f t="shared" si="307"/>
        <v>-3.9474081863650534E-2</v>
      </c>
      <c r="AU120" s="27">
        <f t="shared" si="307"/>
        <v>0.12141360949163227</v>
      </c>
      <c r="AV120" s="27">
        <f t="shared" si="307"/>
        <v>6.9925065339664583E-2</v>
      </c>
      <c r="AW120" s="27">
        <f t="shared" si="307"/>
        <v>0.20949366328823271</v>
      </c>
      <c r="AX120" s="27">
        <f t="shared" si="308"/>
        <v>0.27941872862789729</v>
      </c>
      <c r="BD120" t="str">
        <f t="shared" ref="BD120:BD143" si="321">AH120</f>
        <v>12 Other managers and proprietors</v>
      </c>
      <c r="BE120" s="27">
        <f t="shared" si="309"/>
        <v>9.0597560269731314E-2</v>
      </c>
      <c r="BF120" s="27">
        <f t="shared" si="309"/>
        <v>-3.042278228534645E-2</v>
      </c>
      <c r="BG120" s="27">
        <f t="shared" si="309"/>
        <v>3.990879181488971E-2</v>
      </c>
      <c r="BH120" s="27">
        <f t="shared" si="309"/>
        <v>0.18220141731674877</v>
      </c>
      <c r="BI120" s="27">
        <f t="shared" si="310"/>
        <v>0.22211020913163848</v>
      </c>
      <c r="BO120" t="str">
        <f t="shared" ref="BO120:BO143" si="322">AS120</f>
        <v>12 Other managers and proprietors</v>
      </c>
      <c r="BP120" s="27">
        <f t="shared" si="311"/>
        <v>7.2271480452998915E-2</v>
      </c>
      <c r="BQ120" s="27">
        <f t="shared" si="311"/>
        <v>-7.4168788099158611E-2</v>
      </c>
      <c r="BR120" s="27">
        <f t="shared" si="311"/>
        <v>0.17557119165878499</v>
      </c>
      <c r="BS120" s="27">
        <f t="shared" si="311"/>
        <v>-0.14299765284883437</v>
      </c>
      <c r="BT120" s="27">
        <f t="shared" si="312"/>
        <v>3.257353880995062E-2</v>
      </c>
      <c r="BZ120" t="str">
        <f t="shared" ref="BZ120:BZ143" si="323">BD120</f>
        <v>12 Other managers and proprietors</v>
      </c>
      <c r="CA120" s="68">
        <f t="shared" si="313"/>
        <v>-0.1052738498331629</v>
      </c>
      <c r="CB120" s="68">
        <f t="shared" si="313"/>
        <v>8.3322647010546369E-3</v>
      </c>
      <c r="CC120" s="68">
        <f t="shared" si="313"/>
        <v>-0.18466143056413564</v>
      </c>
      <c r="CD120" s="68">
        <f t="shared" si="313"/>
        <v>-0.46024022336414827</v>
      </c>
      <c r="CE120" s="68">
        <f t="shared" si="314"/>
        <v>-0.64490165392828391</v>
      </c>
      <c r="CK120" t="str">
        <f t="shared" ref="CK120:CK143" si="324">BO120</f>
        <v>12 Other managers and proprietors</v>
      </c>
      <c r="CL120" s="68">
        <f t="shared" si="315"/>
        <v>-0.11334985454683799</v>
      </c>
      <c r="CM120" s="68">
        <f t="shared" si="315"/>
        <v>3.770084884770597E-3</v>
      </c>
      <c r="CN120" s="68">
        <f t="shared" si="315"/>
        <v>-0.24131274166283978</v>
      </c>
      <c r="CO120" s="68">
        <f t="shared" si="315"/>
        <v>-0.19387594148702242</v>
      </c>
      <c r="CP120" s="68">
        <f t="shared" si="316"/>
        <v>-0.4351886831498622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0.44330256280644942</v>
      </c>
      <c r="C121" s="27">
        <f t="shared" si="299"/>
        <v>-0.12875773277014169</v>
      </c>
      <c r="D121" s="27">
        <f t="shared" si="299"/>
        <v>0.58237241096218195</v>
      </c>
      <c r="E121" s="27">
        <f t="shared" si="299"/>
        <v>0.84043595457562326</v>
      </c>
      <c r="F121" s="27">
        <f t="shared" si="300"/>
        <v>1.4228083655378052</v>
      </c>
      <c r="L121" t="str">
        <f t="shared" si="317"/>
        <v>21 Science, research, engineering and technology professionals</v>
      </c>
      <c r="M121" s="27">
        <f t="shared" si="301"/>
        <v>1.7407692004447592</v>
      </c>
      <c r="N121" s="27">
        <f t="shared" si="301"/>
        <v>-0.25574880834432889</v>
      </c>
      <c r="O121" s="27">
        <f t="shared" si="301"/>
        <v>2.6973416153755423</v>
      </c>
      <c r="P121" s="27">
        <f t="shared" si="301"/>
        <v>3.8068776174744174</v>
      </c>
      <c r="Q121" s="27">
        <f t="shared" si="302"/>
        <v>6.5042192328499597</v>
      </c>
      <c r="W121" t="str">
        <f t="shared" si="318"/>
        <v>21 Science, research, engineering and technology professionals</v>
      </c>
      <c r="X121" s="27">
        <f t="shared" si="303"/>
        <v>0.27200431006333581</v>
      </c>
      <c r="Y121" s="27">
        <f t="shared" si="303"/>
        <v>0.91411056533961066</v>
      </c>
      <c r="Z121" s="27">
        <f t="shared" si="303"/>
        <v>1.6693356936198231</v>
      </c>
      <c r="AA121" s="27">
        <f t="shared" si="303"/>
        <v>0.84172258121862953</v>
      </c>
      <c r="AB121" s="27">
        <f t="shared" si="304"/>
        <v>2.5110582748384527</v>
      </c>
      <c r="AH121" t="str">
        <f t="shared" si="319"/>
        <v>21 Science, research, engineering and technology professionals</v>
      </c>
      <c r="AI121" s="27">
        <f t="shared" si="305"/>
        <v>-2.2476861194256847E-2</v>
      </c>
      <c r="AJ121" s="27">
        <f t="shared" si="305"/>
        <v>0.13122885701694809</v>
      </c>
      <c r="AK121" s="27">
        <f t="shared" si="305"/>
        <v>0.1667332321007593</v>
      </c>
      <c r="AL121" s="27">
        <f t="shared" si="305"/>
        <v>0.13415681213352793</v>
      </c>
      <c r="AM121" s="27">
        <f t="shared" si="306"/>
        <v>0.30089004423428722</v>
      </c>
      <c r="AS121" t="str">
        <f t="shared" si="320"/>
        <v>21 Science, research, engineering and technology professionals</v>
      </c>
      <c r="AT121" s="27">
        <f t="shared" si="307"/>
        <v>6.7358877054104926E-2</v>
      </c>
      <c r="AU121" s="27">
        <f t="shared" si="307"/>
        <v>0.29062998489081338</v>
      </c>
      <c r="AV121" s="27">
        <f t="shared" si="307"/>
        <v>0.27157769148948674</v>
      </c>
      <c r="AW121" s="27">
        <f t="shared" si="307"/>
        <v>7.0672055510798248E-2</v>
      </c>
      <c r="AX121" s="27">
        <f t="shared" si="308"/>
        <v>0.34224974700028499</v>
      </c>
      <c r="BD121" t="str">
        <f t="shared" si="321"/>
        <v>21 Science, research, engineering and technology professionals</v>
      </c>
      <c r="BE121" s="27">
        <f t="shared" si="309"/>
        <v>0.79335749542224665</v>
      </c>
      <c r="BF121" s="27">
        <f t="shared" si="309"/>
        <v>0.29637085020338905</v>
      </c>
      <c r="BG121" s="27">
        <f t="shared" si="309"/>
        <v>0.81395380182041865</v>
      </c>
      <c r="BH121" s="27">
        <f t="shared" si="309"/>
        <v>0.38161765098275069</v>
      </c>
      <c r="BI121" s="27">
        <f t="shared" si="310"/>
        <v>1.1955714528031693</v>
      </c>
      <c r="BO121" t="str">
        <f t="shared" si="322"/>
        <v>21 Science, research, engineering and technology professionals</v>
      </c>
      <c r="BP121" s="27">
        <f t="shared" si="311"/>
        <v>0.45908675409578059</v>
      </c>
      <c r="BQ121" s="27">
        <f t="shared" si="311"/>
        <v>4.3834437893626621E-2</v>
      </c>
      <c r="BR121" s="27">
        <f t="shared" si="311"/>
        <v>0.59350105659777919</v>
      </c>
      <c r="BS121" s="27">
        <f t="shared" si="311"/>
        <v>-0.27357261094769525</v>
      </c>
      <c r="BT121" s="27">
        <f t="shared" si="312"/>
        <v>0.31992844565008394</v>
      </c>
      <c r="BZ121" t="str">
        <f t="shared" si="323"/>
        <v>21 Science, research, engineering and technology professionals</v>
      </c>
      <c r="CA121" s="68">
        <f t="shared" si="313"/>
        <v>0.12783243228328511</v>
      </c>
      <c r="CB121" s="68">
        <f t="shared" si="313"/>
        <v>0.15873638614686225</v>
      </c>
      <c r="CC121" s="68">
        <f t="shared" si="313"/>
        <v>7.833789889121956E-2</v>
      </c>
      <c r="CD121" s="68">
        <f t="shared" si="313"/>
        <v>-0.54586829720776175</v>
      </c>
      <c r="CE121" s="68">
        <f t="shared" si="314"/>
        <v>-0.4675303983165422</v>
      </c>
      <c r="CK121" t="str">
        <f t="shared" si="324"/>
        <v>21 Science, research, engineering and technology professionals</v>
      </c>
      <c r="CL121" s="68">
        <f t="shared" si="315"/>
        <v>0.10051357999151167</v>
      </c>
      <c r="CM121" s="68">
        <f t="shared" si="315"/>
        <v>9.8862253267145261E-2</v>
      </c>
      <c r="CN121" s="68">
        <f t="shared" si="315"/>
        <v>-7.020693879839468E-2</v>
      </c>
      <c r="CO121" s="68">
        <f t="shared" si="315"/>
        <v>-0.14976467819712902</v>
      </c>
      <c r="CP121" s="68">
        <f t="shared" si="316"/>
        <v>-0.2199716169955237</v>
      </c>
    </row>
    <row r="122" spans="1:94" x14ac:dyDescent="0.2">
      <c r="A122" t="str">
        <f t="shared" si="298"/>
        <v>22 Health professionals</v>
      </c>
      <c r="B122" s="27">
        <f t="shared" si="299"/>
        <v>0.63699022946149308</v>
      </c>
      <c r="C122" s="27">
        <f t="shared" si="299"/>
        <v>-3.4990714898065045E-2</v>
      </c>
      <c r="D122" s="27">
        <f t="shared" si="299"/>
        <v>0.51226422524978044</v>
      </c>
      <c r="E122" s="27">
        <f t="shared" si="299"/>
        <v>1.0529049996498978</v>
      </c>
      <c r="F122" s="27">
        <f t="shared" si="300"/>
        <v>1.5651692248996782</v>
      </c>
      <c r="L122" t="str">
        <f t="shared" si="317"/>
        <v>22 Health professionals</v>
      </c>
      <c r="M122" s="27">
        <f t="shared" si="301"/>
        <v>1.951854362593417</v>
      </c>
      <c r="N122" s="27">
        <f t="shared" si="301"/>
        <v>-5.159063495098426E-2</v>
      </c>
      <c r="O122" s="27">
        <f t="shared" si="301"/>
        <v>0.95275730328723363</v>
      </c>
      <c r="P122" s="27">
        <f t="shared" si="301"/>
        <v>2.5451449631061314</v>
      </c>
      <c r="Q122" s="27">
        <f t="shared" si="302"/>
        <v>3.497902266393365</v>
      </c>
      <c r="W122" t="str">
        <f t="shared" si="318"/>
        <v>22 Health professionals</v>
      </c>
      <c r="X122" s="27">
        <f t="shared" si="303"/>
        <v>0.97343321970375918</v>
      </c>
      <c r="Y122" s="27">
        <f t="shared" si="303"/>
        <v>0.57441825002080016</v>
      </c>
      <c r="Z122" s="27">
        <f t="shared" si="303"/>
        <v>-0.19088678012942673</v>
      </c>
      <c r="AA122" s="27">
        <f t="shared" si="303"/>
        <v>0.24980164390832904</v>
      </c>
      <c r="AB122" s="27">
        <f t="shared" si="304"/>
        <v>5.8914863778902316E-2</v>
      </c>
      <c r="AH122" t="str">
        <f t="shared" si="319"/>
        <v>22 Health professionals</v>
      </c>
      <c r="AI122" s="27">
        <f t="shared" si="305"/>
        <v>-0.92078960212265937</v>
      </c>
      <c r="AJ122" s="27">
        <f t="shared" si="305"/>
        <v>-5.8943661275152159E-2</v>
      </c>
      <c r="AK122" s="27">
        <f t="shared" si="305"/>
        <v>-1.5321437439206673</v>
      </c>
      <c r="AL122" s="27">
        <f t="shared" si="305"/>
        <v>-1.077739350918717</v>
      </c>
      <c r="AM122" s="27">
        <f t="shared" si="306"/>
        <v>-2.6098830948393843</v>
      </c>
      <c r="AS122" t="str">
        <f t="shared" si="320"/>
        <v>22 Health professionals</v>
      </c>
      <c r="AT122" s="27">
        <f t="shared" si="307"/>
        <v>3.723181382082863E-2</v>
      </c>
      <c r="AU122" s="27">
        <f t="shared" si="307"/>
        <v>7.7570395345830545E-2</v>
      </c>
      <c r="AV122" s="27">
        <f t="shared" si="307"/>
        <v>-2.2491426737561993E-3</v>
      </c>
      <c r="AW122" s="27">
        <f t="shared" si="307"/>
        <v>3.8210382295770118E-2</v>
      </c>
      <c r="AX122" s="27">
        <f t="shared" si="308"/>
        <v>3.5961239622013919E-2</v>
      </c>
      <c r="BD122" t="str">
        <f t="shared" si="321"/>
        <v>22 Health professionals</v>
      </c>
      <c r="BE122" s="27">
        <f t="shared" si="309"/>
        <v>0.74780876812714991</v>
      </c>
      <c r="BF122" s="27">
        <f t="shared" si="309"/>
        <v>-0.24724129065563272</v>
      </c>
      <c r="BG122" s="27">
        <f t="shared" si="309"/>
        <v>8.2884768670294484E-2</v>
      </c>
      <c r="BH122" s="27">
        <f t="shared" si="309"/>
        <v>-0.17744185232944165</v>
      </c>
      <c r="BI122" s="27">
        <f t="shared" si="310"/>
        <v>-9.4557083659147168E-2</v>
      </c>
      <c r="BO122" t="str">
        <f t="shared" si="322"/>
        <v>22 Health professionals</v>
      </c>
      <c r="BP122" s="27">
        <f t="shared" si="311"/>
        <v>0.41652198935765661</v>
      </c>
      <c r="BQ122" s="27">
        <f t="shared" si="311"/>
        <v>-0.38843023785853825</v>
      </c>
      <c r="BR122" s="27">
        <f t="shared" si="311"/>
        <v>1.9152399445033108E-2</v>
      </c>
      <c r="BS122" s="27">
        <f t="shared" si="311"/>
        <v>-0.38324468496652697</v>
      </c>
      <c r="BT122" s="27">
        <f t="shared" si="312"/>
        <v>-0.36409228552149386</v>
      </c>
      <c r="BZ122" t="str">
        <f t="shared" si="323"/>
        <v>22 Health professionals</v>
      </c>
      <c r="CA122" s="68">
        <f t="shared" si="313"/>
        <v>0.19464040739895005</v>
      </c>
      <c r="CB122" s="68">
        <f t="shared" si="313"/>
        <v>-0.29115900692042096</v>
      </c>
      <c r="CC122" s="68">
        <f t="shared" si="313"/>
        <v>-0.17712103722252526</v>
      </c>
      <c r="CD122" s="68">
        <f t="shared" si="313"/>
        <v>-0.39066731021383411</v>
      </c>
      <c r="CE122" s="68">
        <f t="shared" si="314"/>
        <v>-0.56778834743635942</v>
      </c>
      <c r="CK122" t="str">
        <f t="shared" si="324"/>
        <v>22 Health professionals</v>
      </c>
      <c r="CL122" s="68">
        <f t="shared" si="315"/>
        <v>4.3179704838058303E-2</v>
      </c>
      <c r="CM122" s="68">
        <f t="shared" si="315"/>
        <v>6.6345298159652955E-2</v>
      </c>
      <c r="CN122" s="68">
        <f t="shared" si="315"/>
        <v>-0.11082730371587896</v>
      </c>
      <c r="CO122" s="68">
        <f t="shared" si="315"/>
        <v>-3.1605758766102943E-2</v>
      </c>
      <c r="CP122" s="68">
        <f t="shared" si="316"/>
        <v>-0.1424330624819819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0.34730647746951115</v>
      </c>
      <c r="C123" s="27">
        <f t="shared" si="299"/>
        <v>5.0805183071888083E-2</v>
      </c>
      <c r="D123" s="27">
        <f t="shared" si="299"/>
        <v>0.2533309391659142</v>
      </c>
      <c r="E123" s="27">
        <f t="shared" si="299"/>
        <v>0.50238475470132382</v>
      </c>
      <c r="F123" s="27">
        <f t="shared" si="300"/>
        <v>0.75571569386723803</v>
      </c>
      <c r="L123" t="str">
        <f t="shared" si="317"/>
        <v>23 Teaching and other educational professionals</v>
      </c>
      <c r="M123" s="27">
        <f t="shared" si="301"/>
        <v>2.322958858807521</v>
      </c>
      <c r="N123" s="27">
        <f t="shared" si="301"/>
        <v>0.40989995661701961</v>
      </c>
      <c r="O123" s="27">
        <f t="shared" si="301"/>
        <v>1.291105261480908</v>
      </c>
      <c r="P123" s="27">
        <f t="shared" si="301"/>
        <v>2.6876795397660675</v>
      </c>
      <c r="Q123" s="27">
        <f t="shared" si="302"/>
        <v>3.9787848012469755</v>
      </c>
      <c r="W123" t="str">
        <f t="shared" si="318"/>
        <v>23 Teaching and other educational professionals</v>
      </c>
      <c r="X123" s="27">
        <f t="shared" si="303"/>
        <v>-1.232456639034182</v>
      </c>
      <c r="Y123" s="27">
        <f t="shared" si="303"/>
        <v>0.56696998563017953</v>
      </c>
      <c r="Z123" s="27">
        <f t="shared" si="303"/>
        <v>-1.2292421331238677</v>
      </c>
      <c r="AA123" s="27">
        <f t="shared" si="303"/>
        <v>-1.1738305254119599</v>
      </c>
      <c r="AB123" s="27">
        <f t="shared" si="304"/>
        <v>-2.4030726585358275</v>
      </c>
      <c r="AH123" t="str">
        <f t="shared" si="319"/>
        <v>23 Teaching and other educational professionals</v>
      </c>
      <c r="AI123" s="27">
        <f t="shared" si="305"/>
        <v>-0.41737079468827848</v>
      </c>
      <c r="AJ123" s="27">
        <f t="shared" si="305"/>
        <v>-5.2434335692562173E-3</v>
      </c>
      <c r="AK123" s="27">
        <f t="shared" si="305"/>
        <v>-0.18596340087271529</v>
      </c>
      <c r="AL123" s="27">
        <f t="shared" si="305"/>
        <v>-1.2996209336035569E-3</v>
      </c>
      <c r="AM123" s="27">
        <f t="shared" si="306"/>
        <v>-0.18726302180631885</v>
      </c>
      <c r="AS123" t="str">
        <f t="shared" si="320"/>
        <v>23 Teaching and other educational professionals</v>
      </c>
      <c r="AT123" s="27">
        <f t="shared" si="307"/>
        <v>-3.7110854209938315E-2</v>
      </c>
      <c r="AU123" s="27">
        <f t="shared" si="307"/>
        <v>2.4426745009635764E-2</v>
      </c>
      <c r="AV123" s="27">
        <f t="shared" si="307"/>
        <v>-4.6848303590034363E-2</v>
      </c>
      <c r="AW123" s="27">
        <f t="shared" si="307"/>
        <v>-2.2710973746452395E-2</v>
      </c>
      <c r="AX123" s="27">
        <f t="shared" si="308"/>
        <v>-6.9559277336486758E-2</v>
      </c>
      <c r="BD123" t="str">
        <f t="shared" si="321"/>
        <v>23 Teaching and other educational professionals</v>
      </c>
      <c r="BE123" s="27">
        <f t="shared" si="309"/>
        <v>1.5727249486412687E-2</v>
      </c>
      <c r="BF123" s="27">
        <f t="shared" si="309"/>
        <v>6.28110375741745E-2</v>
      </c>
      <c r="BG123" s="27">
        <f t="shared" si="309"/>
        <v>-8.1490746806105352E-2</v>
      </c>
      <c r="BH123" s="27">
        <f t="shared" si="309"/>
        <v>5.4195852524617782E-3</v>
      </c>
      <c r="BI123" s="27">
        <f t="shared" si="310"/>
        <v>-7.6071161553643574E-2</v>
      </c>
      <c r="BO123" t="str">
        <f t="shared" si="322"/>
        <v>23 Teaching and other educational professionals</v>
      </c>
      <c r="BP123" s="27">
        <f t="shared" si="311"/>
        <v>2.0845655771331018E-3</v>
      </c>
      <c r="BQ123" s="27">
        <f t="shared" si="311"/>
        <v>-7.0864583714412954E-2</v>
      </c>
      <c r="BR123" s="27">
        <f t="shared" si="311"/>
        <v>-7.217076584017712E-2</v>
      </c>
      <c r="BS123" s="27">
        <f t="shared" si="311"/>
        <v>-0.14163194194270529</v>
      </c>
      <c r="BT123" s="27">
        <f t="shared" si="312"/>
        <v>-0.21380270778288241</v>
      </c>
      <c r="BZ123" t="str">
        <f t="shared" si="323"/>
        <v>23 Teaching and other educational professionals</v>
      </c>
      <c r="CA123" s="68">
        <f t="shared" si="313"/>
        <v>-1.8539853859507349E-2</v>
      </c>
      <c r="CB123" s="68">
        <f t="shared" si="313"/>
        <v>4.0980614974437946E-3</v>
      </c>
      <c r="CC123" s="68">
        <f t="shared" si="313"/>
        <v>-9.9024399911716687E-2</v>
      </c>
      <c r="CD123" s="68">
        <f t="shared" si="313"/>
        <v>-0.15596582300677445</v>
      </c>
      <c r="CE123" s="68">
        <f t="shared" si="314"/>
        <v>-0.25499022291849116</v>
      </c>
      <c r="CK123" t="str">
        <f t="shared" si="324"/>
        <v>23 Teaching and other educational professionals</v>
      </c>
      <c r="CL123" s="68">
        <f t="shared" si="315"/>
        <v>5.893656465504743E-3</v>
      </c>
      <c r="CM123" s="68">
        <f t="shared" si="315"/>
        <v>5.7749423798727578E-2</v>
      </c>
      <c r="CN123" s="68">
        <f t="shared" si="315"/>
        <v>-6.6884245232636502E-2</v>
      </c>
      <c r="CO123" s="68">
        <f t="shared" si="315"/>
        <v>-2.6971031224220579E-2</v>
      </c>
      <c r="CP123" s="68">
        <f t="shared" si="316"/>
        <v>-9.3855276456857081E-2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0.16192097267588484</v>
      </c>
      <c r="C124" s="27">
        <f t="shared" si="299"/>
        <v>8.4422321200344208E-3</v>
      </c>
      <c r="D124" s="27">
        <f t="shared" si="299"/>
        <v>0.15699990185439494</v>
      </c>
      <c r="E124" s="27">
        <f t="shared" si="299"/>
        <v>0.35939177117213028</v>
      </c>
      <c r="F124" s="27">
        <f t="shared" si="300"/>
        <v>0.51639167302652522</v>
      </c>
      <c r="L124" t="str">
        <f t="shared" si="317"/>
        <v>24 Business, media and public service professionals</v>
      </c>
      <c r="M124" s="27">
        <f t="shared" si="301"/>
        <v>2.1795868351452112</v>
      </c>
      <c r="N124" s="27">
        <f t="shared" si="301"/>
        <v>2.5885400533908864E-2</v>
      </c>
      <c r="O124" s="27">
        <f t="shared" si="301"/>
        <v>1.4865398151344653</v>
      </c>
      <c r="P124" s="27">
        <f t="shared" si="301"/>
        <v>3.1078996215667356</v>
      </c>
      <c r="Q124" s="27">
        <f t="shared" si="302"/>
        <v>4.5944394367012009</v>
      </c>
      <c r="W124" t="str">
        <f t="shared" si="318"/>
        <v>24 Business, media and public service professionals</v>
      </c>
      <c r="X124" s="27">
        <f t="shared" si="303"/>
        <v>0.51964663693333435</v>
      </c>
      <c r="Y124" s="27">
        <f t="shared" si="303"/>
        <v>1.6303688585531511</v>
      </c>
      <c r="Z124" s="27">
        <f t="shared" si="303"/>
        <v>0.15661146096753598</v>
      </c>
      <c r="AA124" s="27">
        <f t="shared" si="303"/>
        <v>0.9039196099560538</v>
      </c>
      <c r="AB124" s="27">
        <f t="shared" si="304"/>
        <v>1.0605310709235898</v>
      </c>
      <c r="AH124" t="str">
        <f t="shared" si="319"/>
        <v>24 Business, media and public service professionals</v>
      </c>
      <c r="AI124" s="27">
        <f t="shared" si="305"/>
        <v>-8.1657044493821385E-2</v>
      </c>
      <c r="AJ124" s="27">
        <f t="shared" si="305"/>
        <v>0.18939686555978508</v>
      </c>
      <c r="AK124" s="27">
        <f t="shared" si="305"/>
        <v>-0.11100524620238006</v>
      </c>
      <c r="AL124" s="27">
        <f t="shared" si="305"/>
        <v>3.5199870700681757E-2</v>
      </c>
      <c r="AM124" s="27">
        <f t="shared" si="306"/>
        <v>-7.5805375501698302E-2</v>
      </c>
      <c r="AS124" t="str">
        <f t="shared" si="320"/>
        <v>24 Business, media and public service professionals</v>
      </c>
      <c r="AT124" s="27">
        <f t="shared" si="307"/>
        <v>7.0514079056940293E-3</v>
      </c>
      <c r="AU124" s="27">
        <f t="shared" si="307"/>
        <v>0.26378558613988679</v>
      </c>
      <c r="AV124" s="27">
        <f t="shared" si="307"/>
        <v>9.3892194216258495E-3</v>
      </c>
      <c r="AW124" s="27">
        <f t="shared" si="307"/>
        <v>0.15287562434059265</v>
      </c>
      <c r="AX124" s="27">
        <f t="shared" si="308"/>
        <v>0.1622648437622185</v>
      </c>
      <c r="BD124" t="str">
        <f t="shared" si="321"/>
        <v>24 Business, media and public service professionals</v>
      </c>
      <c r="BE124" s="27">
        <f t="shared" si="309"/>
        <v>0.83737014246003838</v>
      </c>
      <c r="BF124" s="27">
        <f t="shared" si="309"/>
        <v>0.44154174764012133</v>
      </c>
      <c r="BG124" s="27">
        <f t="shared" si="309"/>
        <v>0.31743296759594397</v>
      </c>
      <c r="BH124" s="27">
        <f t="shared" si="309"/>
        <v>0.51999856632205521</v>
      </c>
      <c r="BI124" s="27">
        <f t="shared" si="310"/>
        <v>0.83743153391799918</v>
      </c>
      <c r="BO124" t="str">
        <f t="shared" si="322"/>
        <v>24 Business, media and public service professionals</v>
      </c>
      <c r="BP124" s="27">
        <f t="shared" si="311"/>
        <v>0.3493011493784941</v>
      </c>
      <c r="BQ124" s="27">
        <f t="shared" si="311"/>
        <v>-5.2289980278259485E-2</v>
      </c>
      <c r="BR124" s="27">
        <f t="shared" si="311"/>
        <v>1.6207350981527924E-2</v>
      </c>
      <c r="BS124" s="27">
        <f t="shared" si="311"/>
        <v>-0.34580639297810034</v>
      </c>
      <c r="BT124" s="27">
        <f t="shared" si="312"/>
        <v>-0.32959904199657242</v>
      </c>
      <c r="BZ124" t="str">
        <f t="shared" si="323"/>
        <v>24 Business, media and public service professionals</v>
      </c>
      <c r="CA124" s="68">
        <f t="shared" si="313"/>
        <v>0.13420502319250249</v>
      </c>
      <c r="CB124" s="68">
        <f t="shared" si="313"/>
        <v>8.8228461412416248E-2</v>
      </c>
      <c r="CC124" s="68">
        <f t="shared" si="313"/>
        <v>-0.25443938129647914</v>
      </c>
      <c r="CD124" s="68">
        <f t="shared" si="313"/>
        <v>-0.57771335730482476</v>
      </c>
      <c r="CE124" s="68">
        <f t="shared" si="314"/>
        <v>-0.8321527386013039</v>
      </c>
      <c r="CK124" t="str">
        <f t="shared" si="324"/>
        <v>24 Business, media and public service professionals</v>
      </c>
      <c r="CL124" s="68">
        <f t="shared" si="315"/>
        <v>4.559417666444765E-2</v>
      </c>
      <c r="CM124" s="68">
        <f t="shared" si="315"/>
        <v>0.11859027165294211</v>
      </c>
      <c r="CN124" s="68">
        <f t="shared" si="315"/>
        <v>-0.1923480963419727</v>
      </c>
      <c r="CO124" s="68">
        <f t="shared" si="315"/>
        <v>-0.13092702386317562</v>
      </c>
      <c r="CP124" s="68">
        <f t="shared" si="316"/>
        <v>-0.32327512020514831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5.6548990072238126E-2</v>
      </c>
      <c r="C125" s="27">
        <f t="shared" si="299"/>
        <v>-8.6855904894521385E-3</v>
      </c>
      <c r="D125" s="27">
        <f t="shared" si="299"/>
        <v>3.784513682469498E-2</v>
      </c>
      <c r="E125" s="27">
        <f t="shared" si="299"/>
        <v>0.12330802145324296</v>
      </c>
      <c r="F125" s="27">
        <f t="shared" si="300"/>
        <v>0.16115315827793794</v>
      </c>
      <c r="L125" t="str">
        <f t="shared" si="317"/>
        <v>31 Science, engineering and technology associate professionals</v>
      </c>
      <c r="M125" s="27">
        <f t="shared" si="301"/>
        <v>0.34226868004847244</v>
      </c>
      <c r="N125" s="27">
        <f t="shared" si="301"/>
        <v>-4.7349739244669231E-2</v>
      </c>
      <c r="O125" s="27">
        <f t="shared" si="301"/>
        <v>0.14678171490885361</v>
      </c>
      <c r="P125" s="27">
        <f t="shared" si="301"/>
        <v>0.48936606915492042</v>
      </c>
      <c r="Q125" s="27">
        <f t="shared" si="302"/>
        <v>0.63614778406377404</v>
      </c>
      <c r="W125" t="str">
        <f t="shared" si="318"/>
        <v>31 Science, engineering and technology associate professionals</v>
      </c>
      <c r="X125" s="27">
        <f t="shared" si="303"/>
        <v>0.18620627980147542</v>
      </c>
      <c r="Y125" s="27">
        <f t="shared" si="303"/>
        <v>0.21116401236539017</v>
      </c>
      <c r="Z125" s="27">
        <f t="shared" si="303"/>
        <v>-6.1840931049465642E-2</v>
      </c>
      <c r="AA125" s="27">
        <f t="shared" si="303"/>
        <v>0.27106554876447175</v>
      </c>
      <c r="AB125" s="27">
        <f t="shared" si="304"/>
        <v>0.20922461771500611</v>
      </c>
      <c r="AH125" t="str">
        <f t="shared" si="319"/>
        <v>31 Science, engineering and technology associate professionals</v>
      </c>
      <c r="AI125" s="27">
        <f t="shared" si="305"/>
        <v>4.5646367078266414E-2</v>
      </c>
      <c r="AJ125" s="27">
        <f t="shared" si="305"/>
        <v>6.9455812006201989E-2</v>
      </c>
      <c r="AK125" s="27">
        <f t="shared" si="305"/>
        <v>1.1762607817332071E-2</v>
      </c>
      <c r="AL125" s="27">
        <f t="shared" si="305"/>
        <v>0.13528129197215999</v>
      </c>
      <c r="AM125" s="27">
        <f t="shared" si="306"/>
        <v>0.14704389978949206</v>
      </c>
      <c r="AS125" t="str">
        <f t="shared" si="320"/>
        <v>31 Science, engineering and technology associate professionals</v>
      </c>
      <c r="AT125" s="27">
        <f t="shared" si="307"/>
        <v>4.856500760426985E-3</v>
      </c>
      <c r="AU125" s="27">
        <f t="shared" si="307"/>
        <v>8.1574710550708751E-2</v>
      </c>
      <c r="AV125" s="27">
        <f t="shared" si="307"/>
        <v>-0.14090068076351103</v>
      </c>
      <c r="AW125" s="27">
        <f t="shared" si="307"/>
        <v>-8.7263558528993812E-4</v>
      </c>
      <c r="AX125" s="27">
        <f t="shared" si="308"/>
        <v>-0.14177331634880097</v>
      </c>
      <c r="BD125" t="str">
        <f t="shared" si="321"/>
        <v>31 Science, engineering and technology associate professionals</v>
      </c>
      <c r="BE125" s="27">
        <f t="shared" si="309"/>
        <v>0.16178653714032176</v>
      </c>
      <c r="BF125" s="27">
        <f t="shared" si="309"/>
        <v>0.1253063818546023</v>
      </c>
      <c r="BG125" s="27">
        <f t="shared" si="309"/>
        <v>-0.2352425968155798</v>
      </c>
      <c r="BH125" s="27">
        <f t="shared" si="309"/>
        <v>-0.19807358609673842</v>
      </c>
      <c r="BI125" s="27">
        <f t="shared" si="310"/>
        <v>-0.43331618291231822</v>
      </c>
      <c r="BO125" t="str">
        <f t="shared" si="322"/>
        <v>31 Science, engineering and technology associate professionals</v>
      </c>
      <c r="BP125" s="27">
        <f t="shared" si="311"/>
        <v>0.22671617363117624</v>
      </c>
      <c r="BQ125" s="27">
        <f t="shared" si="311"/>
        <v>4.2064256588416615E-2</v>
      </c>
      <c r="BR125" s="27">
        <f t="shared" si="311"/>
        <v>-6.0621522202273237E-2</v>
      </c>
      <c r="BS125" s="27">
        <f t="shared" si="311"/>
        <v>-3.5078192986822909E-2</v>
      </c>
      <c r="BT125" s="27">
        <f t="shared" si="312"/>
        <v>-9.5699715189096146E-2</v>
      </c>
      <c r="BZ125" t="str">
        <f t="shared" si="323"/>
        <v>31 Science, engineering and technology associate professionals</v>
      </c>
      <c r="CA125" s="68">
        <f t="shared" si="313"/>
        <v>0.10614685076707142</v>
      </c>
      <c r="CB125" s="68">
        <f t="shared" si="313"/>
        <v>0.15423013585082379</v>
      </c>
      <c r="CC125" s="68">
        <f t="shared" si="313"/>
        <v>-0.22932171248954569</v>
      </c>
      <c r="CD125" s="68">
        <f t="shared" si="313"/>
        <v>-0.20428101501176155</v>
      </c>
      <c r="CE125" s="68">
        <f t="shared" si="314"/>
        <v>-0.43360272750130724</v>
      </c>
      <c r="CK125" t="str">
        <f t="shared" si="324"/>
        <v>31 Science, engineering and technology associate professionals</v>
      </c>
      <c r="CL125" s="68">
        <f t="shared" si="315"/>
        <v>4.7252404030366318E-2</v>
      </c>
      <c r="CM125" s="68">
        <f t="shared" si="315"/>
        <v>8.911508984500488E-2</v>
      </c>
      <c r="CN125" s="68">
        <f t="shared" si="315"/>
        <v>-7.5438155766511084E-2</v>
      </c>
      <c r="CO125" s="68">
        <f t="shared" si="315"/>
        <v>4.5080514620393863E-2</v>
      </c>
      <c r="CP125" s="68">
        <f t="shared" si="316"/>
        <v>-3.035764114611722E-2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1.3953295962420245E-2</v>
      </c>
      <c r="C126" s="27">
        <f t="shared" si="299"/>
        <v>-4.3208402441924643E-3</v>
      </c>
      <c r="D126" s="27">
        <f t="shared" si="299"/>
        <v>4.4302259186827793E-2</v>
      </c>
      <c r="E126" s="27">
        <f t="shared" si="299"/>
        <v>9.2789562781853865E-2</v>
      </c>
      <c r="F126" s="27">
        <f t="shared" si="300"/>
        <v>0.13709182196868167</v>
      </c>
      <c r="L126" t="str">
        <f t="shared" si="317"/>
        <v>32 Health and social care associate professionals</v>
      </c>
      <c r="M126" s="27">
        <f t="shared" si="301"/>
        <v>0.44678212862602518</v>
      </c>
      <c r="N126" s="27">
        <f t="shared" si="301"/>
        <v>2.5035312477178717E-2</v>
      </c>
      <c r="O126" s="27">
        <f t="shared" si="301"/>
        <v>1.296824778795858</v>
      </c>
      <c r="P126" s="27">
        <f t="shared" si="301"/>
        <v>2.2219328742617401</v>
      </c>
      <c r="Q126" s="27">
        <f t="shared" si="302"/>
        <v>3.5187576530575981</v>
      </c>
      <c r="W126" t="str">
        <f t="shared" si="318"/>
        <v>32 Health and social care associate professionals</v>
      </c>
      <c r="X126" s="27">
        <f t="shared" si="303"/>
        <v>0.37384895291916687</v>
      </c>
      <c r="Y126" s="27">
        <f t="shared" si="303"/>
        <v>0.34293554040150909</v>
      </c>
      <c r="Z126" s="27">
        <f t="shared" si="303"/>
        <v>2.3891801291175296</v>
      </c>
      <c r="AA126" s="27">
        <f t="shared" si="303"/>
        <v>1.6121215170617544</v>
      </c>
      <c r="AB126" s="27">
        <f t="shared" si="304"/>
        <v>4.0013016461792841</v>
      </c>
      <c r="AH126" t="str">
        <f t="shared" si="319"/>
        <v>32 Health and social care associate professionals</v>
      </c>
      <c r="AI126" s="27">
        <f t="shared" si="305"/>
        <v>-0.26455774187453507</v>
      </c>
      <c r="AJ126" s="27">
        <f t="shared" si="305"/>
        <v>9.4432926552011853E-2</v>
      </c>
      <c r="AK126" s="27">
        <f t="shared" si="305"/>
        <v>0.22007466717991742</v>
      </c>
      <c r="AL126" s="27">
        <f t="shared" si="305"/>
        <v>-0.71916773846878423</v>
      </c>
      <c r="AM126" s="27">
        <f t="shared" si="306"/>
        <v>-0.49909307128886682</v>
      </c>
      <c r="AS126" t="str">
        <f t="shared" si="320"/>
        <v>32 Health and social care associate professionals</v>
      </c>
      <c r="AT126" s="27">
        <f t="shared" si="307"/>
        <v>1.7037723745109257E-2</v>
      </c>
      <c r="AU126" s="27">
        <f t="shared" si="307"/>
        <v>6.7260226689456803E-2</v>
      </c>
      <c r="AV126" s="27">
        <f t="shared" si="307"/>
        <v>0.2160207290852203</v>
      </c>
      <c r="AW126" s="27">
        <f t="shared" si="307"/>
        <v>0.12469541714350463</v>
      </c>
      <c r="AX126" s="27">
        <f t="shared" si="308"/>
        <v>0.34071614622872493</v>
      </c>
      <c r="BD126" t="str">
        <f t="shared" si="321"/>
        <v>32 Health and social care associate professionals</v>
      </c>
      <c r="BE126" s="27">
        <f t="shared" si="309"/>
        <v>0.47822619343516881</v>
      </c>
      <c r="BF126" s="27">
        <f t="shared" si="309"/>
        <v>-0.10678104525053222</v>
      </c>
      <c r="BG126" s="27">
        <f t="shared" si="309"/>
        <v>1.2764223149807963</v>
      </c>
      <c r="BH126" s="27">
        <f t="shared" si="309"/>
        <v>0.32230678661978507</v>
      </c>
      <c r="BI126" s="27">
        <f t="shared" si="310"/>
        <v>1.5987291016005813</v>
      </c>
      <c r="BO126" t="str">
        <f t="shared" si="322"/>
        <v>32 Health and social care associate professionals</v>
      </c>
      <c r="BP126" s="27">
        <f t="shared" si="311"/>
        <v>0.24026578851087321</v>
      </c>
      <c r="BQ126" s="27">
        <f t="shared" si="311"/>
        <v>-0.28261840054181309</v>
      </c>
      <c r="BR126" s="27">
        <f t="shared" si="311"/>
        <v>0.82746788139675798</v>
      </c>
      <c r="BS126" s="27">
        <f t="shared" si="311"/>
        <v>-0.30784995746420818</v>
      </c>
      <c r="BT126" s="27">
        <f t="shared" si="312"/>
        <v>0.5196179239325498</v>
      </c>
      <c r="BZ126" t="str">
        <f t="shared" si="323"/>
        <v>32 Health and social care associate professionals</v>
      </c>
      <c r="CA126" s="68">
        <f t="shared" si="313"/>
        <v>-1.259993701446338E-2</v>
      </c>
      <c r="CB126" s="68">
        <f t="shared" si="313"/>
        <v>-9.2582823885513477E-2</v>
      </c>
      <c r="CC126" s="68">
        <f t="shared" si="313"/>
        <v>9.6710025539577804E-2</v>
      </c>
      <c r="CD126" s="68">
        <f t="shared" si="313"/>
        <v>-0.2286696307931142</v>
      </c>
      <c r="CE126" s="68">
        <f t="shared" si="314"/>
        <v>-0.13195960525353639</v>
      </c>
      <c r="CK126" t="str">
        <f t="shared" si="324"/>
        <v>32 Health and social care associate professionals</v>
      </c>
      <c r="CL126" s="68">
        <f t="shared" si="315"/>
        <v>7.078109942930913E-3</v>
      </c>
      <c r="CM126" s="68">
        <f t="shared" si="315"/>
        <v>1.8714806152172747E-2</v>
      </c>
      <c r="CN126" s="68">
        <f t="shared" si="315"/>
        <v>6.6683732701352527E-3</v>
      </c>
      <c r="CO126" s="68">
        <f t="shared" si="315"/>
        <v>-1.1204631511203808E-2</v>
      </c>
      <c r="CP126" s="68">
        <f t="shared" si="316"/>
        <v>-4.5362582410685554E-3</v>
      </c>
    </row>
    <row r="127" spans="1:94" x14ac:dyDescent="0.2">
      <c r="A127" t="str">
        <f t="shared" si="298"/>
        <v>33 Protective service occupations</v>
      </c>
      <c r="B127" s="27">
        <f t="shared" si="299"/>
        <v>8.5819784079026809E-3</v>
      </c>
      <c r="C127" s="27">
        <f t="shared" si="299"/>
        <v>-2.9143273956785572E-3</v>
      </c>
      <c r="D127" s="27">
        <f t="shared" si="299"/>
        <v>5.8797056473322666E-3</v>
      </c>
      <c r="E127" s="27">
        <f t="shared" si="299"/>
        <v>2.1793295217094864E-2</v>
      </c>
      <c r="F127" s="27">
        <f t="shared" si="300"/>
        <v>2.767300086442713E-2</v>
      </c>
      <c r="L127" t="str">
        <f t="shared" si="317"/>
        <v>33 Protective service occupations</v>
      </c>
      <c r="M127" s="27">
        <f t="shared" si="301"/>
        <v>8.2422352474603389E-2</v>
      </c>
      <c r="N127" s="27">
        <f t="shared" si="301"/>
        <v>-2.8447118247275249E-2</v>
      </c>
      <c r="O127" s="27">
        <f t="shared" si="301"/>
        <v>3.2800359541723778E-2</v>
      </c>
      <c r="P127" s="27">
        <f t="shared" si="301"/>
        <v>0.208214844170312</v>
      </c>
      <c r="Q127" s="27">
        <f t="shared" si="302"/>
        <v>0.24101520371203577</v>
      </c>
      <c r="W127" t="str">
        <f t="shared" si="318"/>
        <v>33 Protective service occupations</v>
      </c>
      <c r="X127" s="27">
        <f t="shared" si="303"/>
        <v>-1.0757152977849627E-2</v>
      </c>
      <c r="Y127" s="27">
        <f t="shared" si="303"/>
        <v>0.19043942411835846</v>
      </c>
      <c r="Z127" s="27">
        <f t="shared" si="303"/>
        <v>-0.11507290755753319</v>
      </c>
      <c r="AA127" s="27">
        <f t="shared" si="303"/>
        <v>0.45336405517398548</v>
      </c>
      <c r="AB127" s="27">
        <f t="shared" si="304"/>
        <v>0.33829114761645229</v>
      </c>
      <c r="AH127" t="str">
        <f t="shared" si="319"/>
        <v>33 Protective service occupations</v>
      </c>
      <c r="AI127" s="27">
        <f t="shared" si="305"/>
        <v>-7.2627645019168185E-3</v>
      </c>
      <c r="AJ127" s="27">
        <f t="shared" si="305"/>
        <v>5.1608983777968243E-2</v>
      </c>
      <c r="AK127" s="27">
        <f t="shared" si="305"/>
        <v>-1.9477596845520917E-2</v>
      </c>
      <c r="AL127" s="27">
        <f t="shared" si="305"/>
        <v>0.13598396510814759</v>
      </c>
      <c r="AM127" s="27">
        <f t="shared" si="306"/>
        <v>0.11650636826262667</v>
      </c>
      <c r="AS127" t="str">
        <f t="shared" si="320"/>
        <v>33 Protective service occupations</v>
      </c>
      <c r="AT127" s="27">
        <f t="shared" si="307"/>
        <v>-3.7896797234698576E-2</v>
      </c>
      <c r="AU127" s="27">
        <f t="shared" si="307"/>
        <v>3.6833582569247625E-2</v>
      </c>
      <c r="AV127" s="27">
        <f t="shared" si="307"/>
        <v>-5.2081955062598856E-2</v>
      </c>
      <c r="AW127" s="27">
        <f t="shared" si="307"/>
        <v>4.5585881859335792E-2</v>
      </c>
      <c r="AX127" s="27">
        <f t="shared" si="308"/>
        <v>-6.4960732032630641E-3</v>
      </c>
      <c r="BD127" t="str">
        <f t="shared" si="321"/>
        <v>33 Protective service occupations</v>
      </c>
      <c r="BE127" s="27">
        <f t="shared" si="309"/>
        <v>-1.7691525737007274E-2</v>
      </c>
      <c r="BF127" s="27">
        <f t="shared" si="309"/>
        <v>4.3142924523208781E-2</v>
      </c>
      <c r="BG127" s="27">
        <f t="shared" si="309"/>
        <v>-0.1483611783017178</v>
      </c>
      <c r="BH127" s="27">
        <f t="shared" si="309"/>
        <v>-4.8760914859926618E-2</v>
      </c>
      <c r="BI127" s="27">
        <f t="shared" si="310"/>
        <v>-0.19712209316164442</v>
      </c>
      <c r="BO127" t="str">
        <f t="shared" si="322"/>
        <v>33 Protective service occupations</v>
      </c>
      <c r="BP127" s="27">
        <f t="shared" si="311"/>
        <v>3.9938232301920618E-2</v>
      </c>
      <c r="BQ127" s="27">
        <f t="shared" si="311"/>
        <v>-3.8858814841978173E-2</v>
      </c>
      <c r="BR127" s="27">
        <f t="shared" si="311"/>
        <v>-0.1765063974530563</v>
      </c>
      <c r="BS127" s="27">
        <f t="shared" si="311"/>
        <v>-0.17915919289466442</v>
      </c>
      <c r="BT127" s="27">
        <f t="shared" si="312"/>
        <v>-0.35566559034772072</v>
      </c>
      <c r="BZ127" t="str">
        <f t="shared" si="323"/>
        <v>33 Protective service occupations</v>
      </c>
      <c r="CA127" s="68">
        <f t="shared" si="313"/>
        <v>-4.4337147459906689E-2</v>
      </c>
      <c r="CB127" s="68">
        <f t="shared" si="313"/>
        <v>1.5256509979018174E-2</v>
      </c>
      <c r="CC127" s="68">
        <f t="shared" si="313"/>
        <v>-0.1705197304346745</v>
      </c>
      <c r="CD127" s="68">
        <f t="shared" si="313"/>
        <v>-0.16745739054391995</v>
      </c>
      <c r="CE127" s="68">
        <f t="shared" si="314"/>
        <v>-0.33797712097859445</v>
      </c>
      <c r="CK127" t="str">
        <f t="shared" si="324"/>
        <v>33 Protective service occupations</v>
      </c>
      <c r="CL127" s="68">
        <f t="shared" si="315"/>
        <v>-3.9044911595156162E-2</v>
      </c>
      <c r="CM127" s="68">
        <f t="shared" si="315"/>
        <v>1.4229176906832036E-2</v>
      </c>
      <c r="CN127" s="68">
        <f t="shared" si="315"/>
        <v>-4.1450918712546705E-2</v>
      </c>
      <c r="CO127" s="68">
        <f t="shared" si="315"/>
        <v>-2.4380413065982182E-2</v>
      </c>
      <c r="CP127" s="68">
        <f t="shared" si="316"/>
        <v>-6.5831331778528887E-2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2.5953771430829199E-2</v>
      </c>
      <c r="C128" s="27">
        <f t="shared" si="299"/>
        <v>2.0322028099209605E-3</v>
      </c>
      <c r="D128" s="27">
        <f t="shared" si="299"/>
        <v>1.3792882913117394E-2</v>
      </c>
      <c r="E128" s="27">
        <f t="shared" si="299"/>
        <v>3.9948837897409259E-2</v>
      </c>
      <c r="F128" s="27">
        <f t="shared" si="300"/>
        <v>5.3741720810526653E-2</v>
      </c>
      <c r="L128" t="str">
        <f t="shared" si="317"/>
        <v>34 Culture, media and sports occupations</v>
      </c>
      <c r="M128" s="27">
        <f t="shared" si="301"/>
        <v>0.50245441597980145</v>
      </c>
      <c r="N128" s="27">
        <f t="shared" si="301"/>
        <v>-4.3179180282679974E-2</v>
      </c>
      <c r="O128" s="27">
        <f t="shared" si="301"/>
        <v>7.3446603033385793E-2</v>
      </c>
      <c r="P128" s="27">
        <f t="shared" si="301"/>
        <v>0.65869680169557832</v>
      </c>
      <c r="Q128" s="27">
        <f t="shared" si="302"/>
        <v>0.73214340472896411</v>
      </c>
      <c r="W128" t="str">
        <f t="shared" si="318"/>
        <v>34 Culture, media and sports occupations</v>
      </c>
      <c r="X128" s="27">
        <f t="shared" si="303"/>
        <v>1.3706287597242461E-2</v>
      </c>
      <c r="Y128" s="27">
        <f t="shared" si="303"/>
        <v>9.7018195316860734E-2</v>
      </c>
      <c r="Z128" s="27">
        <f t="shared" si="303"/>
        <v>-0.40393022935911871</v>
      </c>
      <c r="AA128" s="27">
        <f t="shared" si="303"/>
        <v>0.3025911448020473</v>
      </c>
      <c r="AB128" s="27">
        <f t="shared" si="304"/>
        <v>-0.10133908455707141</v>
      </c>
      <c r="AH128" t="str">
        <f t="shared" si="319"/>
        <v>34 Culture, media and sports occupations</v>
      </c>
      <c r="AI128" s="27">
        <f t="shared" si="305"/>
        <v>-6.607458840116115E-2</v>
      </c>
      <c r="AJ128" s="27">
        <f t="shared" si="305"/>
        <v>8.0816590601822946E-2</v>
      </c>
      <c r="AK128" s="27">
        <f t="shared" si="305"/>
        <v>-4.088884736906101E-2</v>
      </c>
      <c r="AL128" s="27">
        <f t="shared" si="305"/>
        <v>0.13976700596106539</v>
      </c>
      <c r="AM128" s="27">
        <f t="shared" si="306"/>
        <v>9.8878158592004384E-2</v>
      </c>
      <c r="AS128" t="str">
        <f t="shared" si="320"/>
        <v>34 Culture, media and sports occupations</v>
      </c>
      <c r="AT128" s="27">
        <f t="shared" si="307"/>
        <v>-2.5482965411396163E-2</v>
      </c>
      <c r="AU128" s="27">
        <f t="shared" si="307"/>
        <v>1.3613233143916492E-2</v>
      </c>
      <c r="AV128" s="27">
        <f t="shared" si="307"/>
        <v>-8.7041912882750816E-2</v>
      </c>
      <c r="AW128" s="27">
        <f t="shared" si="307"/>
        <v>2.4942588694904066E-2</v>
      </c>
      <c r="AX128" s="27">
        <f t="shared" si="308"/>
        <v>-6.2099324187846749E-2</v>
      </c>
      <c r="BD128" t="str">
        <f t="shared" si="321"/>
        <v>34 Culture, media and sports occupations</v>
      </c>
      <c r="BE128" s="27">
        <f t="shared" si="309"/>
        <v>0.11501448318945662</v>
      </c>
      <c r="BF128" s="27">
        <f t="shared" si="309"/>
        <v>2.0728741702889186E-2</v>
      </c>
      <c r="BG128" s="27">
        <f t="shared" si="309"/>
        <v>-0.19068796430228874</v>
      </c>
      <c r="BH128" s="27">
        <f t="shared" si="309"/>
        <v>0.17346992999807265</v>
      </c>
      <c r="BI128" s="27">
        <f t="shared" si="310"/>
        <v>-1.721803430421609E-2</v>
      </c>
      <c r="BO128" t="str">
        <f t="shared" si="322"/>
        <v>34 Culture, media and sports occupations</v>
      </c>
      <c r="BP128" s="27">
        <f t="shared" si="311"/>
        <v>-1.3114837783923083E-2</v>
      </c>
      <c r="BQ128" s="27">
        <f t="shared" si="311"/>
        <v>-0.11635145032226002</v>
      </c>
      <c r="BR128" s="27">
        <f t="shared" si="311"/>
        <v>-0.14860838348168681</v>
      </c>
      <c r="BS128" s="27">
        <f t="shared" si="311"/>
        <v>-0.17623088763556127</v>
      </c>
      <c r="BT128" s="27">
        <f t="shared" si="312"/>
        <v>-0.32483927111724809</v>
      </c>
      <c r="BZ128" t="str">
        <f t="shared" si="323"/>
        <v>34 Culture, media and sports occupations</v>
      </c>
      <c r="CA128" s="68">
        <f t="shared" si="313"/>
        <v>-7.355592675586875E-2</v>
      </c>
      <c r="CB128" s="68">
        <f t="shared" si="313"/>
        <v>-2.0328933067168542E-2</v>
      </c>
      <c r="CC128" s="68">
        <f t="shared" si="313"/>
        <v>-0.19779359845310751</v>
      </c>
      <c r="CD128" s="68">
        <f t="shared" si="313"/>
        <v>-0.1605215514255994</v>
      </c>
      <c r="CE128" s="68">
        <f t="shared" si="314"/>
        <v>-0.35831514987870694</v>
      </c>
      <c r="CK128" t="str">
        <f t="shared" si="324"/>
        <v>34 Culture, media and sports occupations</v>
      </c>
      <c r="CL128" s="68">
        <f t="shared" si="315"/>
        <v>-7.265430858676647E-3</v>
      </c>
      <c r="CM128" s="68">
        <f t="shared" si="315"/>
        <v>2.1785165776700643E-2</v>
      </c>
      <c r="CN128" s="68">
        <f t="shared" si="315"/>
        <v>-0.12636972831116483</v>
      </c>
      <c r="CO128" s="68">
        <f t="shared" si="315"/>
        <v>-3.8778840222816247E-2</v>
      </c>
      <c r="CP128" s="68">
        <f t="shared" si="316"/>
        <v>-0.16514856853398108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0.10768570726478999</v>
      </c>
      <c r="C129" s="27">
        <f t="shared" si="299"/>
        <v>-2.1809734126386038E-2</v>
      </c>
      <c r="D129" s="27">
        <f t="shared" si="299"/>
        <v>0.12084367485986447</v>
      </c>
      <c r="E129" s="27">
        <f t="shared" si="299"/>
        <v>0.31045539670184852</v>
      </c>
      <c r="F129" s="27">
        <f t="shared" si="300"/>
        <v>0.43129907156171299</v>
      </c>
      <c r="L129" t="str">
        <f t="shared" si="317"/>
        <v>35 Business and public service associate professionals</v>
      </c>
      <c r="M129" s="27">
        <f t="shared" si="301"/>
        <v>0.98232870860047994</v>
      </c>
      <c r="N129" s="27">
        <f t="shared" si="301"/>
        <v>-0.10264779028721183</v>
      </c>
      <c r="O129" s="27">
        <f t="shared" si="301"/>
        <v>0.96476221778629601</v>
      </c>
      <c r="P129" s="27">
        <f t="shared" si="301"/>
        <v>2.1838570527487722</v>
      </c>
      <c r="Q129" s="27">
        <f t="shared" si="302"/>
        <v>3.1486192705350682</v>
      </c>
      <c r="W129" t="str">
        <f t="shared" si="318"/>
        <v>35 Business and public service associate professionals</v>
      </c>
      <c r="X129" s="27">
        <f t="shared" si="303"/>
        <v>-0.36494270527881234</v>
      </c>
      <c r="Y129" s="27">
        <f t="shared" si="303"/>
        <v>0.74270468953580338</v>
      </c>
      <c r="Z129" s="27">
        <f t="shared" si="303"/>
        <v>0.14616319522405075</v>
      </c>
      <c r="AA129" s="27">
        <f t="shared" si="303"/>
        <v>0.56642527225204375</v>
      </c>
      <c r="AB129" s="27">
        <f t="shared" si="304"/>
        <v>0.7125884674760945</v>
      </c>
      <c r="AH129" t="str">
        <f t="shared" si="319"/>
        <v>35 Business and public service associate professionals</v>
      </c>
      <c r="AI129" s="27">
        <f t="shared" si="305"/>
        <v>-4.0588991019193887E-2</v>
      </c>
      <c r="AJ129" s="27">
        <f t="shared" si="305"/>
        <v>0.30312875828711583</v>
      </c>
      <c r="AK129" s="27">
        <f t="shared" si="305"/>
        <v>6.8716431891191032E-2</v>
      </c>
      <c r="AL129" s="27">
        <f t="shared" si="305"/>
        <v>0.28149125473011383</v>
      </c>
      <c r="AM129" s="27">
        <f t="shared" si="306"/>
        <v>0.35020768662130486</v>
      </c>
      <c r="AS129" t="str">
        <f t="shared" si="320"/>
        <v>35 Business and public service associate professionals</v>
      </c>
      <c r="AT129" s="27">
        <f t="shared" si="307"/>
        <v>-8.7706100000065845E-2</v>
      </c>
      <c r="AU129" s="27">
        <f t="shared" si="307"/>
        <v>0.20582315054271416</v>
      </c>
      <c r="AV129" s="27">
        <f t="shared" si="307"/>
        <v>4.3743036230180721E-2</v>
      </c>
      <c r="AW129" s="27">
        <f t="shared" si="307"/>
        <v>0.23715740933488094</v>
      </c>
      <c r="AX129" s="27">
        <f t="shared" si="308"/>
        <v>0.28090044556506166</v>
      </c>
      <c r="BD129" t="str">
        <f t="shared" si="321"/>
        <v>35 Business and public service associate professionals</v>
      </c>
      <c r="BE129" s="27">
        <f t="shared" si="309"/>
        <v>0.4572518055587409</v>
      </c>
      <c r="BF129" s="27">
        <f t="shared" si="309"/>
        <v>8.4916831511860913E-2</v>
      </c>
      <c r="BG129" s="27">
        <f t="shared" si="309"/>
        <v>-2.6021234112306502E-2</v>
      </c>
      <c r="BH129" s="27">
        <f t="shared" si="309"/>
        <v>-4.3281522206583212E-2</v>
      </c>
      <c r="BI129" s="27">
        <f t="shared" si="310"/>
        <v>-6.9302756318889713E-2</v>
      </c>
      <c r="BO129" t="str">
        <f t="shared" si="322"/>
        <v>35 Business and public service associate professionals</v>
      </c>
      <c r="BP129" s="27">
        <f t="shared" si="311"/>
        <v>0.13022009455475203</v>
      </c>
      <c r="BQ129" s="27">
        <f t="shared" si="311"/>
        <v>-0.35722563799363716</v>
      </c>
      <c r="BR129" s="27">
        <f t="shared" si="311"/>
        <v>-5.2489138596429896E-3</v>
      </c>
      <c r="BS129" s="27">
        <f t="shared" si="311"/>
        <v>-0.58268286650143875</v>
      </c>
      <c r="BT129" s="27">
        <f t="shared" si="312"/>
        <v>-0.58793178036108174</v>
      </c>
      <c r="BZ129" t="str">
        <f t="shared" si="323"/>
        <v>35 Business and public service associate professionals</v>
      </c>
      <c r="CA129" s="68">
        <f t="shared" si="313"/>
        <v>-0.10592134328940084</v>
      </c>
      <c r="CB129" s="68">
        <f t="shared" si="313"/>
        <v>-4.7784678049690665E-2</v>
      </c>
      <c r="CC129" s="68">
        <f t="shared" si="313"/>
        <v>-0.48511587489401098</v>
      </c>
      <c r="CD129" s="68">
        <f t="shared" si="313"/>
        <v>-0.86897673511009965</v>
      </c>
      <c r="CE129" s="68">
        <f t="shared" si="314"/>
        <v>-1.3540926100041106</v>
      </c>
      <c r="CK129" t="str">
        <f t="shared" si="324"/>
        <v>35 Business and public service associate professionals</v>
      </c>
      <c r="CL129" s="68">
        <f t="shared" si="315"/>
        <v>-6.4595805147702023E-2</v>
      </c>
      <c r="CM129" s="68">
        <f t="shared" si="315"/>
        <v>0.1166964804112588</v>
      </c>
      <c r="CN129" s="68">
        <f t="shared" si="315"/>
        <v>-0.36566694254234888</v>
      </c>
      <c r="CO129" s="68">
        <f t="shared" si="315"/>
        <v>-8.9698980727825561E-2</v>
      </c>
      <c r="CP129" s="68">
        <f t="shared" si="316"/>
        <v>-0.45536592327017444</v>
      </c>
    </row>
    <row r="130" spans="1:94" x14ac:dyDescent="0.2">
      <c r="A130" t="str">
        <f t="shared" si="298"/>
        <v>41 Administrative occupations</v>
      </c>
      <c r="B130" s="27">
        <f t="shared" si="299"/>
        <v>6.092540320089157E-2</v>
      </c>
      <c r="C130" s="27">
        <f t="shared" si="299"/>
        <v>1.5912835212180287E-2</v>
      </c>
      <c r="D130" s="27">
        <f t="shared" si="299"/>
        <v>0.12022809215871144</v>
      </c>
      <c r="E130" s="27">
        <f t="shared" si="299"/>
        <v>0.29677679475334712</v>
      </c>
      <c r="F130" s="27">
        <f t="shared" si="300"/>
        <v>0.41700488691205856</v>
      </c>
      <c r="L130" t="str">
        <f t="shared" si="317"/>
        <v>41 Administrative occupations</v>
      </c>
      <c r="M130" s="27">
        <f t="shared" si="301"/>
        <v>0.72380221902009056</v>
      </c>
      <c r="N130" s="27">
        <f t="shared" si="301"/>
        <v>0.24214415723052829</v>
      </c>
      <c r="O130" s="27">
        <f t="shared" si="301"/>
        <v>1.1618231913658721</v>
      </c>
      <c r="P130" s="27">
        <f t="shared" si="301"/>
        <v>2.2021063070042208</v>
      </c>
      <c r="Q130" s="27">
        <f t="shared" si="302"/>
        <v>3.3639294983700929</v>
      </c>
      <c r="W130" t="str">
        <f t="shared" si="318"/>
        <v>41 Administrative occupations</v>
      </c>
      <c r="X130" s="27">
        <f t="shared" si="303"/>
        <v>-0.76162606083005358</v>
      </c>
      <c r="Y130" s="27">
        <f t="shared" si="303"/>
        <v>1.630983795456455</v>
      </c>
      <c r="Z130" s="27">
        <f t="shared" si="303"/>
        <v>1.5883276835103448</v>
      </c>
      <c r="AA130" s="27">
        <f t="shared" si="303"/>
        <v>2.459782854383219</v>
      </c>
      <c r="AB130" s="27">
        <f t="shared" si="304"/>
        <v>4.0481105378935638</v>
      </c>
      <c r="AH130" t="str">
        <f t="shared" si="319"/>
        <v>41 Administrative occupations</v>
      </c>
      <c r="AI130" s="27">
        <f t="shared" si="305"/>
        <v>-0.11949039815032325</v>
      </c>
      <c r="AJ130" s="27">
        <f t="shared" si="305"/>
        <v>0.67389950577230984</v>
      </c>
      <c r="AK130" s="27">
        <f t="shared" si="305"/>
        <v>0.45791427550631081</v>
      </c>
      <c r="AL130" s="27">
        <f t="shared" si="305"/>
        <v>0.90708733132928732</v>
      </c>
      <c r="AM130" s="27">
        <f t="shared" si="306"/>
        <v>1.3650016068355981</v>
      </c>
      <c r="AS130" t="str">
        <f t="shared" si="320"/>
        <v>41 Administrative occupations</v>
      </c>
      <c r="AT130" s="27">
        <f t="shared" si="307"/>
        <v>-0.32344382960543561</v>
      </c>
      <c r="AU130" s="27">
        <f t="shared" si="307"/>
        <v>0.61584871234518346</v>
      </c>
      <c r="AV130" s="27">
        <f t="shared" si="307"/>
        <v>0.25789997243953122</v>
      </c>
      <c r="AW130" s="27">
        <f t="shared" si="307"/>
        <v>0.66125275979255393</v>
      </c>
      <c r="AX130" s="27">
        <f t="shared" si="308"/>
        <v>0.91915273223208516</v>
      </c>
      <c r="BD130" t="str">
        <f t="shared" si="321"/>
        <v>41 Administrative occupations</v>
      </c>
      <c r="BE130" s="27">
        <f t="shared" si="309"/>
        <v>-5.9333297700582932E-2</v>
      </c>
      <c r="BF130" s="27">
        <f t="shared" si="309"/>
        <v>0.1783472605657046</v>
      </c>
      <c r="BG130" s="27">
        <f t="shared" si="309"/>
        <v>0.4438889588859265</v>
      </c>
      <c r="BH130" s="27">
        <f t="shared" si="309"/>
        <v>-0.69615021115541253</v>
      </c>
      <c r="BI130" s="27">
        <f t="shared" si="310"/>
        <v>-0.25226125226948604</v>
      </c>
      <c r="BO130" t="str">
        <f t="shared" si="322"/>
        <v>41 Administrative occupations</v>
      </c>
      <c r="BP130" s="27">
        <f t="shared" si="311"/>
        <v>-0.63470894342155049</v>
      </c>
      <c r="BQ130" s="27">
        <f t="shared" si="311"/>
        <v>-1.0332026479463856</v>
      </c>
      <c r="BR130" s="27">
        <f t="shared" si="311"/>
        <v>0.52528184797218991</v>
      </c>
      <c r="BS130" s="27">
        <f t="shared" si="311"/>
        <v>-2.7357458185660253</v>
      </c>
      <c r="BT130" s="27">
        <f t="shared" si="312"/>
        <v>-2.2104639705938354</v>
      </c>
      <c r="BZ130" t="str">
        <f t="shared" si="323"/>
        <v>41 Administrative occupations</v>
      </c>
      <c r="CA130" s="68">
        <f t="shared" si="313"/>
        <v>-1.2267493212614138</v>
      </c>
      <c r="CB130" s="68">
        <f t="shared" si="313"/>
        <v>-0.52988426213339235</v>
      </c>
      <c r="CC130" s="68">
        <f t="shared" si="313"/>
        <v>-1.2784160984710713</v>
      </c>
      <c r="CD130" s="68">
        <f t="shared" si="313"/>
        <v>-2.5393689313779575</v>
      </c>
      <c r="CE130" s="68">
        <f t="shared" si="314"/>
        <v>-3.8177850298490288</v>
      </c>
      <c r="CK130" t="str">
        <f t="shared" si="324"/>
        <v>41 Administrative occupations</v>
      </c>
      <c r="CL130" s="68">
        <f t="shared" si="315"/>
        <v>-0.61615089439008619</v>
      </c>
      <c r="CM130" s="68">
        <f t="shared" si="315"/>
        <v>0.25641546236243684</v>
      </c>
      <c r="CN130" s="68">
        <f t="shared" si="315"/>
        <v>-0.67289687994298597</v>
      </c>
      <c r="CO130" s="68">
        <f t="shared" si="315"/>
        <v>-0.44477122302772965</v>
      </c>
      <c r="CP130" s="68">
        <f t="shared" si="316"/>
        <v>-1.1176681029707156</v>
      </c>
    </row>
    <row r="131" spans="1:94" x14ac:dyDescent="0.2">
      <c r="A131" t="str">
        <f t="shared" si="298"/>
        <v>42 Secretarial and related occupations</v>
      </c>
      <c r="B131" s="27">
        <f t="shared" si="299"/>
        <v>2.1694762144179557E-3</v>
      </c>
      <c r="C131" s="27">
        <f t="shared" si="299"/>
        <v>3.6995578950771435E-3</v>
      </c>
      <c r="D131" s="27">
        <f t="shared" si="299"/>
        <v>1.2150024919840033E-2</v>
      </c>
      <c r="E131" s="27">
        <f t="shared" si="299"/>
        <v>2.4867194248277019E-2</v>
      </c>
      <c r="F131" s="27">
        <f t="shared" si="300"/>
        <v>3.7017219168117052E-2</v>
      </c>
      <c r="L131" t="str">
        <f t="shared" si="317"/>
        <v>42 Secretarial and related occupations</v>
      </c>
      <c r="M131" s="27">
        <f t="shared" si="301"/>
        <v>8.3215673197374496E-2</v>
      </c>
      <c r="N131" s="27">
        <f t="shared" si="301"/>
        <v>6.3855438466342784E-2</v>
      </c>
      <c r="O131" s="27">
        <f t="shared" si="301"/>
        <v>0.14484514215635169</v>
      </c>
      <c r="P131" s="27">
        <f t="shared" si="301"/>
        <v>-5.2973998998644078E-2</v>
      </c>
      <c r="Q131" s="27">
        <f t="shared" si="302"/>
        <v>9.1871143157707613E-2</v>
      </c>
      <c r="W131" t="str">
        <f t="shared" si="318"/>
        <v>42 Secretarial and related occupations</v>
      </c>
      <c r="X131" s="27">
        <f t="shared" si="303"/>
        <v>-0.16912821111468168</v>
      </c>
      <c r="Y131" s="27">
        <f t="shared" si="303"/>
        <v>0.25663365404388117</v>
      </c>
      <c r="Z131" s="27">
        <f t="shared" si="303"/>
        <v>0.33566618378192348</v>
      </c>
      <c r="AA131" s="27">
        <f t="shared" si="303"/>
        <v>0.55529060696568044</v>
      </c>
      <c r="AB131" s="27">
        <f t="shared" si="304"/>
        <v>0.89095679074760392</v>
      </c>
      <c r="AH131" t="str">
        <f t="shared" si="319"/>
        <v>42 Secretarial and related occupations</v>
      </c>
      <c r="AI131" s="27">
        <f t="shared" si="305"/>
        <v>-8.4758324748740677E-2</v>
      </c>
      <c r="AJ131" s="27">
        <f t="shared" si="305"/>
        <v>0.14369928594042769</v>
      </c>
      <c r="AK131" s="27">
        <f t="shared" si="305"/>
        <v>3.1387457185787393E-2</v>
      </c>
      <c r="AL131" s="27">
        <f t="shared" si="305"/>
        <v>-1.4660827821208366E-2</v>
      </c>
      <c r="AM131" s="27">
        <f t="shared" si="306"/>
        <v>1.6726629364579026E-2</v>
      </c>
      <c r="AS131" t="str">
        <f t="shared" si="320"/>
        <v>42 Secretarial and related occupations</v>
      </c>
      <c r="AT131" s="27">
        <f t="shared" si="307"/>
        <v>-0.10740372278400206</v>
      </c>
      <c r="AU131" s="27">
        <f t="shared" si="307"/>
        <v>0.10948876388815104</v>
      </c>
      <c r="AV131" s="27">
        <f t="shared" si="307"/>
        <v>1.2775642537553145E-2</v>
      </c>
      <c r="AW131" s="27">
        <f t="shared" si="307"/>
        <v>-2.278525098086126E-3</v>
      </c>
      <c r="AX131" s="27">
        <f t="shared" si="308"/>
        <v>1.0497117439467019E-2</v>
      </c>
      <c r="BD131" t="str">
        <f t="shared" si="321"/>
        <v>42 Secretarial and related occupations</v>
      </c>
      <c r="BE131" s="27">
        <f t="shared" si="309"/>
        <v>-0.17727150265356095</v>
      </c>
      <c r="BF131" s="27">
        <f t="shared" si="309"/>
        <v>-0.12161170177433789</v>
      </c>
      <c r="BG131" s="27">
        <f t="shared" si="309"/>
        <v>-5.3291572668967113E-2</v>
      </c>
      <c r="BH131" s="27">
        <f t="shared" si="309"/>
        <v>-1.2234660475080537</v>
      </c>
      <c r="BI131" s="27">
        <f t="shared" si="310"/>
        <v>-1.2767576201770208</v>
      </c>
      <c r="BO131" t="str">
        <f t="shared" si="322"/>
        <v>42 Secretarial and related occupations</v>
      </c>
      <c r="BP131" s="27">
        <f t="shared" si="311"/>
        <v>-0.58841679993040197</v>
      </c>
      <c r="BQ131" s="27">
        <f t="shared" si="311"/>
        <v>-0.41380403862592852</v>
      </c>
      <c r="BR131" s="27">
        <f t="shared" si="311"/>
        <v>-0.49413356537322306</v>
      </c>
      <c r="BS131" s="27">
        <f t="shared" si="311"/>
        <v>-1.196829210323259</v>
      </c>
      <c r="BT131" s="27">
        <f t="shared" si="312"/>
        <v>-1.690962775696482</v>
      </c>
      <c r="BZ131" t="str">
        <f t="shared" si="323"/>
        <v>42 Secretarial and related occupations</v>
      </c>
      <c r="CA131" s="68">
        <f t="shared" si="313"/>
        <v>-0.33042286434733814</v>
      </c>
      <c r="CB131" s="68">
        <f t="shared" si="313"/>
        <v>-0.38421821696682645</v>
      </c>
      <c r="CC131" s="68">
        <f t="shared" si="313"/>
        <v>-0.45448415581069934</v>
      </c>
      <c r="CD131" s="68">
        <f t="shared" si="313"/>
        <v>-1.0713262629807474</v>
      </c>
      <c r="CE131" s="68">
        <f t="shared" si="314"/>
        <v>-1.5258104187914467</v>
      </c>
      <c r="CK131" t="str">
        <f t="shared" si="324"/>
        <v>42 Secretarial and related occupations</v>
      </c>
      <c r="CL131" s="68">
        <f t="shared" si="315"/>
        <v>-0.13585274173862683</v>
      </c>
      <c r="CM131" s="68">
        <f t="shared" si="315"/>
        <v>0.10163010498273328</v>
      </c>
      <c r="CN131" s="68">
        <f t="shared" si="315"/>
        <v>-0.14582149957576862</v>
      </c>
      <c r="CO131" s="68">
        <f t="shared" si="315"/>
        <v>-0.13100005397697245</v>
      </c>
      <c r="CP131" s="68">
        <f t="shared" si="316"/>
        <v>-0.27682155355274107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6.0007318635198446E-3</v>
      </c>
      <c r="C132" s="27">
        <f t="shared" si="299"/>
        <v>-2.6994646801954281E-3</v>
      </c>
      <c r="D132" s="27">
        <f t="shared" si="299"/>
        <v>2.974986529253024E-3</v>
      </c>
      <c r="E132" s="27">
        <f t="shared" si="299"/>
        <v>1.0535050660921148E-2</v>
      </c>
      <c r="F132" s="27">
        <f t="shared" si="300"/>
        <v>1.3510037190174172E-2</v>
      </c>
      <c r="L132" t="str">
        <f t="shared" si="317"/>
        <v>51 Skilled agricultural and related trades</v>
      </c>
      <c r="M132" s="27">
        <f t="shared" si="301"/>
        <v>-2.3122071169507652E-3</v>
      </c>
      <c r="N132" s="27">
        <f t="shared" si="301"/>
        <v>-1.4429461038333313E-2</v>
      </c>
      <c r="O132" s="27">
        <f t="shared" si="301"/>
        <v>1.4744623639541932E-2</v>
      </c>
      <c r="P132" s="27">
        <f t="shared" si="301"/>
        <v>4.2898718270687808E-2</v>
      </c>
      <c r="Q132" s="27">
        <f t="shared" si="302"/>
        <v>5.764334191022974E-2</v>
      </c>
      <c r="W132" t="str">
        <f t="shared" si="318"/>
        <v>51 Skilled agricultural and related trades</v>
      </c>
      <c r="X132" s="27">
        <f t="shared" si="303"/>
        <v>-0.12152186592306735</v>
      </c>
      <c r="Y132" s="27">
        <f t="shared" si="303"/>
        <v>-2.2954947751207322E-2</v>
      </c>
      <c r="Z132" s="27">
        <f t="shared" si="303"/>
        <v>9.0154005765852641E-2</v>
      </c>
      <c r="AA132" s="27">
        <f t="shared" si="303"/>
        <v>0.27393369220362762</v>
      </c>
      <c r="AB132" s="27">
        <f t="shared" si="304"/>
        <v>0.36408769796948026</v>
      </c>
      <c r="AH132" t="str">
        <f t="shared" si="319"/>
        <v>51 Skilled agricultural and related trades</v>
      </c>
      <c r="AI132" s="27">
        <f t="shared" si="305"/>
        <v>-2.7845086091457971E-2</v>
      </c>
      <c r="AJ132" s="27">
        <f t="shared" si="305"/>
        <v>-2.4022145132163775E-2</v>
      </c>
      <c r="AK132" s="27">
        <f t="shared" si="305"/>
        <v>3.9723013221589609E-2</v>
      </c>
      <c r="AL132" s="27">
        <f t="shared" si="305"/>
        <v>9.4373446171431563E-2</v>
      </c>
      <c r="AM132" s="27">
        <f t="shared" si="306"/>
        <v>0.13409645939302117</v>
      </c>
      <c r="AS132" t="str">
        <f t="shared" si="320"/>
        <v>51 Skilled agricultural and related trades</v>
      </c>
      <c r="AT132" s="27">
        <f t="shared" si="307"/>
        <v>-8.9917992309693218E-2</v>
      </c>
      <c r="AU132" s="27">
        <f t="shared" si="307"/>
        <v>-7.1719201551000755E-2</v>
      </c>
      <c r="AV132" s="27">
        <f t="shared" si="307"/>
        <v>5.7770831468429873E-2</v>
      </c>
      <c r="AW132" s="27">
        <f t="shared" si="307"/>
        <v>0.20828922315099918</v>
      </c>
      <c r="AX132" s="27">
        <f t="shared" si="308"/>
        <v>0.26606005461942905</v>
      </c>
      <c r="BD132" t="str">
        <f t="shared" si="321"/>
        <v>51 Skilled agricultural and related trades</v>
      </c>
      <c r="BE132" s="27">
        <f t="shared" si="309"/>
        <v>-3.2186213076349501E-2</v>
      </c>
      <c r="BF132" s="27">
        <f t="shared" si="309"/>
        <v>-0.21835175303371923</v>
      </c>
      <c r="BG132" s="27">
        <f t="shared" si="309"/>
        <v>1.4597644478770544E-2</v>
      </c>
      <c r="BH132" s="27">
        <f t="shared" si="309"/>
        <v>3.6523860531139096E-2</v>
      </c>
      <c r="BI132" s="27">
        <f t="shared" si="310"/>
        <v>5.112150500990964E-2</v>
      </c>
      <c r="BO132" t="str">
        <f t="shared" si="322"/>
        <v>51 Skilled agricultural and related trades</v>
      </c>
      <c r="BP132" s="27">
        <f t="shared" si="311"/>
        <v>-3.5729304639064541E-2</v>
      </c>
      <c r="BQ132" s="27">
        <f t="shared" si="311"/>
        <v>-0.440233295800049</v>
      </c>
      <c r="BR132" s="27">
        <f t="shared" si="311"/>
        <v>5.2234877801915935E-2</v>
      </c>
      <c r="BS132" s="27">
        <f t="shared" si="311"/>
        <v>-8.452408571449066E-2</v>
      </c>
      <c r="BT132" s="27">
        <f t="shared" si="312"/>
        <v>-3.2289207912574724E-2</v>
      </c>
      <c r="BZ132" t="str">
        <f t="shared" si="323"/>
        <v>51 Skilled agricultural and related trades</v>
      </c>
      <c r="CA132" s="68">
        <f t="shared" si="313"/>
        <v>-0.21252234744248399</v>
      </c>
      <c r="CB132" s="68">
        <f t="shared" si="313"/>
        <v>-6.3156037529505715E-2</v>
      </c>
      <c r="CC132" s="68">
        <f t="shared" si="313"/>
        <v>-6.2293382725733704E-2</v>
      </c>
      <c r="CD132" s="68">
        <f t="shared" si="313"/>
        <v>6.374381899101933E-2</v>
      </c>
      <c r="CE132" s="68">
        <f t="shared" si="314"/>
        <v>1.4504362652856262E-3</v>
      </c>
      <c r="CK132" t="str">
        <f t="shared" si="324"/>
        <v>51 Skilled agricultural and related trades</v>
      </c>
      <c r="CL132" s="68">
        <f t="shared" si="315"/>
        <v>-0.28506074540941939</v>
      </c>
      <c r="CM132" s="68">
        <f t="shared" si="315"/>
        <v>-0.23552525022529458</v>
      </c>
      <c r="CN132" s="68">
        <f t="shared" si="315"/>
        <v>-0.25846605852144311</v>
      </c>
      <c r="CO132" s="68">
        <f t="shared" si="315"/>
        <v>-0.33245393342405755</v>
      </c>
      <c r="CP132" s="68">
        <f t="shared" si="316"/>
        <v>-0.5909199919455006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7.1375515651724356E-4</v>
      </c>
      <c r="C133" s="27">
        <f t="shared" si="299"/>
        <v>-3.677772539651564E-3</v>
      </c>
      <c r="D133" s="27">
        <f t="shared" si="299"/>
        <v>2.4901169117170358E-3</v>
      </c>
      <c r="E133" s="27">
        <f t="shared" si="299"/>
        <v>5.248698765808529E-3</v>
      </c>
      <c r="F133" s="27">
        <f t="shared" si="300"/>
        <v>7.7388156775255647E-3</v>
      </c>
      <c r="L133" t="str">
        <f t="shared" si="317"/>
        <v>52 Skilled metal, electrical and electronic trades</v>
      </c>
      <c r="M133" s="27">
        <f t="shared" si="301"/>
        <v>0.13659036292138671</v>
      </c>
      <c r="N133" s="27">
        <f t="shared" si="301"/>
        <v>-0.15117300760086294</v>
      </c>
      <c r="O133" s="27">
        <f t="shared" si="301"/>
        <v>0.23507680535488862</v>
      </c>
      <c r="P133" s="27">
        <f t="shared" si="301"/>
        <v>0.38067660175120588</v>
      </c>
      <c r="Q133" s="27">
        <f t="shared" si="302"/>
        <v>0.6157534071060945</v>
      </c>
      <c r="W133" t="str">
        <f t="shared" si="318"/>
        <v>52 Skilled metal, electrical and electronic trades</v>
      </c>
      <c r="X133" s="27">
        <f t="shared" si="303"/>
        <v>-4.7332769014152287E-3</v>
      </c>
      <c r="Y133" s="27">
        <f t="shared" si="303"/>
        <v>-0.25692604142637809</v>
      </c>
      <c r="Z133" s="27">
        <f t="shared" si="303"/>
        <v>0.20961011686273889</v>
      </c>
      <c r="AA133" s="27">
        <f t="shared" si="303"/>
        <v>0.27254854277205487</v>
      </c>
      <c r="AB133" s="27">
        <f t="shared" si="304"/>
        <v>0.48215865963479376</v>
      </c>
      <c r="AH133" t="str">
        <f t="shared" si="319"/>
        <v>52 Skilled metal, electrical and electronic trades</v>
      </c>
      <c r="AI133" s="27">
        <f t="shared" si="305"/>
        <v>-4.0154952046548842E-2</v>
      </c>
      <c r="AJ133" s="27">
        <f t="shared" si="305"/>
        <v>-8.0375552202467893E-2</v>
      </c>
      <c r="AK133" s="27">
        <f t="shared" si="305"/>
        <v>5.7508837997501561E-2</v>
      </c>
      <c r="AL133" s="27">
        <f t="shared" si="305"/>
        <v>0.11273497412582434</v>
      </c>
      <c r="AM133" s="27">
        <f t="shared" si="306"/>
        <v>0.1702438121233259</v>
      </c>
      <c r="AS133" t="str">
        <f t="shared" si="320"/>
        <v>52 Skilled metal, electrical and electronic trades</v>
      </c>
      <c r="AT133" s="27">
        <f t="shared" si="307"/>
        <v>-0.14646829486832358</v>
      </c>
      <c r="AU133" s="27">
        <f t="shared" si="307"/>
        <v>-0.24883679601024178</v>
      </c>
      <c r="AV133" s="27">
        <f t="shared" si="307"/>
        <v>8.4574806828820792E-2</v>
      </c>
      <c r="AW133" s="27">
        <f t="shared" si="307"/>
        <v>0.21050209963871458</v>
      </c>
      <c r="AX133" s="27">
        <f t="shared" si="308"/>
        <v>0.29507690646753537</v>
      </c>
      <c r="BD133" t="str">
        <f t="shared" si="321"/>
        <v>52 Skilled metal, electrical and electronic trades</v>
      </c>
      <c r="BE133" s="27">
        <f t="shared" si="309"/>
        <v>1.2284669832154496</v>
      </c>
      <c r="BF133" s="27">
        <f t="shared" si="309"/>
        <v>-1.8751740000959263</v>
      </c>
      <c r="BG133" s="27">
        <f t="shared" si="309"/>
        <v>0.16731801378176492</v>
      </c>
      <c r="BH133" s="27">
        <f t="shared" si="309"/>
        <v>-0.35072893415967243</v>
      </c>
      <c r="BI133" s="27">
        <f t="shared" si="310"/>
        <v>-0.18341092037790752</v>
      </c>
      <c r="BO133" t="str">
        <f t="shared" si="322"/>
        <v>52 Skilled metal, electrical and electronic trades</v>
      </c>
      <c r="BP133" s="27">
        <f t="shared" si="311"/>
        <v>0.42680767818302368</v>
      </c>
      <c r="BQ133" s="27">
        <f t="shared" si="311"/>
        <v>-1.3910598784224639</v>
      </c>
      <c r="BR133" s="27">
        <f t="shared" si="311"/>
        <v>0.15244745311190666</v>
      </c>
      <c r="BS133" s="27">
        <f t="shared" si="311"/>
        <v>-0.77969536221135716</v>
      </c>
      <c r="BT133" s="27">
        <f t="shared" si="312"/>
        <v>-0.6272479090994505</v>
      </c>
      <c r="BZ133" t="str">
        <f t="shared" si="323"/>
        <v>52 Skilled metal, electrical and electronic trades</v>
      </c>
      <c r="CA133" s="68">
        <f t="shared" si="313"/>
        <v>-0.29179500702162953</v>
      </c>
      <c r="CB133" s="68">
        <f t="shared" si="313"/>
        <v>-0.39194274016053665</v>
      </c>
      <c r="CC133" s="68">
        <f t="shared" si="313"/>
        <v>-0.50525263781650143</v>
      </c>
      <c r="CD133" s="68">
        <f t="shared" si="313"/>
        <v>-1.1189762445925087</v>
      </c>
      <c r="CE133" s="68">
        <f t="shared" si="314"/>
        <v>-1.6242288824090101</v>
      </c>
      <c r="CK133" t="str">
        <f t="shared" si="324"/>
        <v>52 Skilled metal, electrical and electronic trades</v>
      </c>
      <c r="CL133" s="68">
        <f t="shared" si="315"/>
        <v>-0.30357574322707248</v>
      </c>
      <c r="CM133" s="68">
        <f t="shared" si="315"/>
        <v>-0.36174619051172585</v>
      </c>
      <c r="CN133" s="68">
        <f t="shared" si="315"/>
        <v>-0.57119471915004194</v>
      </c>
      <c r="CO133" s="68">
        <f t="shared" si="315"/>
        <v>-0.36644026209352587</v>
      </c>
      <c r="CP133" s="68">
        <f t="shared" si="316"/>
        <v>-0.93763498124356781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-8.197462762299882E-4</v>
      </c>
      <c r="C134" s="27">
        <f t="shared" si="299"/>
        <v>-2.2730993379303684E-3</v>
      </c>
      <c r="D134" s="27">
        <f t="shared" si="299"/>
        <v>1.7241427757659581E-3</v>
      </c>
      <c r="E134" s="27">
        <f t="shared" si="299"/>
        <v>3.3559766431719498E-4</v>
      </c>
      <c r="F134" s="27">
        <f t="shared" si="300"/>
        <v>2.0597404400831531E-3</v>
      </c>
      <c r="L134" t="str">
        <f t="shared" si="317"/>
        <v>53 Skilled construction and building trades</v>
      </c>
      <c r="M134" s="27">
        <f t="shared" si="301"/>
        <v>6.3246936026849693E-2</v>
      </c>
      <c r="N134" s="27">
        <f t="shared" si="301"/>
        <v>-6.3432813164950835E-2</v>
      </c>
      <c r="O134" s="27">
        <f t="shared" si="301"/>
        <v>5.5521197278056683E-2</v>
      </c>
      <c r="P134" s="27">
        <f t="shared" si="301"/>
        <v>9.0190255346118881E-2</v>
      </c>
      <c r="Q134" s="27">
        <f t="shared" si="302"/>
        <v>0.14571145262417556</v>
      </c>
      <c r="W134" t="str">
        <f t="shared" si="318"/>
        <v>53 Skilled construction and building trades</v>
      </c>
      <c r="X134" s="27">
        <f t="shared" si="303"/>
        <v>-8.3028199950411219E-3</v>
      </c>
      <c r="Y134" s="27">
        <f t="shared" si="303"/>
        <v>-0.12498892098572867</v>
      </c>
      <c r="Z134" s="27">
        <f t="shared" si="303"/>
        <v>8.2151776029987689E-2</v>
      </c>
      <c r="AA134" s="27">
        <f t="shared" si="303"/>
        <v>6.6396409450068195E-2</v>
      </c>
      <c r="AB134" s="27">
        <f t="shared" si="304"/>
        <v>0.14854818548005588</v>
      </c>
      <c r="AH134" t="str">
        <f t="shared" si="319"/>
        <v>53 Skilled construction and building trades</v>
      </c>
      <c r="AI134" s="27">
        <f t="shared" si="305"/>
        <v>7.1196227892718733E-2</v>
      </c>
      <c r="AJ134" s="27">
        <f t="shared" si="305"/>
        <v>-5.9475361835724716E-2</v>
      </c>
      <c r="AK134" s="27">
        <f t="shared" si="305"/>
        <v>6.4300981132708879E-2</v>
      </c>
      <c r="AL134" s="27">
        <f t="shared" si="305"/>
        <v>7.2589950914915158E-2</v>
      </c>
      <c r="AM134" s="27">
        <f t="shared" si="306"/>
        <v>0.13689093204762404</v>
      </c>
      <c r="AS134" t="str">
        <f t="shared" si="320"/>
        <v>53 Skilled construction and building trades</v>
      </c>
      <c r="AT134" s="27">
        <f t="shared" si="307"/>
        <v>7.6839266899677461E-2</v>
      </c>
      <c r="AU134" s="27">
        <f t="shared" si="307"/>
        <v>-9.8184561202731002E-2</v>
      </c>
      <c r="AV134" s="27">
        <f t="shared" si="307"/>
        <v>7.3905421965429596E-2</v>
      </c>
      <c r="AW134" s="27">
        <f t="shared" si="307"/>
        <v>2.5198883189864962E-2</v>
      </c>
      <c r="AX134" s="27">
        <f t="shared" si="308"/>
        <v>9.9104305155294559E-2</v>
      </c>
      <c r="BD134" t="str">
        <f t="shared" si="321"/>
        <v>53 Skilled construction and building trades</v>
      </c>
      <c r="BE134" s="27">
        <f t="shared" si="309"/>
        <v>1.437861881298458</v>
      </c>
      <c r="BF134" s="27">
        <f t="shared" si="309"/>
        <v>-1.3626506525726061</v>
      </c>
      <c r="BG134" s="27">
        <f t="shared" si="309"/>
        <v>-2.6996033623401416E-2</v>
      </c>
      <c r="BH134" s="27">
        <f t="shared" si="309"/>
        <v>-0.70241485098645828</v>
      </c>
      <c r="BI134" s="27">
        <f t="shared" si="310"/>
        <v>-0.7294108846098597</v>
      </c>
      <c r="BO134" t="str">
        <f t="shared" si="322"/>
        <v>53 Skilled construction and building trades</v>
      </c>
      <c r="BP134" s="27">
        <f t="shared" si="311"/>
        <v>1.8054075993486043</v>
      </c>
      <c r="BQ134" s="27">
        <f t="shared" si="311"/>
        <v>-1.5766423830659795</v>
      </c>
      <c r="BR134" s="27">
        <f t="shared" si="311"/>
        <v>0.62667790527917067</v>
      </c>
      <c r="BS134" s="27">
        <f t="shared" si="311"/>
        <v>-0.4386463383517949</v>
      </c>
      <c r="BT134" s="27">
        <f t="shared" si="312"/>
        <v>0.18803156692737577</v>
      </c>
      <c r="BZ134" t="str">
        <f t="shared" si="323"/>
        <v>53 Skilled construction and building trades</v>
      </c>
      <c r="CA134" s="68">
        <f t="shared" si="313"/>
        <v>0.11296379589790373</v>
      </c>
      <c r="CB134" s="68">
        <f t="shared" si="313"/>
        <v>-0.4380943895196463</v>
      </c>
      <c r="CC134" s="68">
        <f t="shared" si="313"/>
        <v>-0.42373902355815174</v>
      </c>
      <c r="CD134" s="68">
        <f t="shared" si="313"/>
        <v>-0.76280164596551003</v>
      </c>
      <c r="CE134" s="68">
        <f t="shared" si="314"/>
        <v>-1.1865406695236618</v>
      </c>
      <c r="CK134" t="str">
        <f t="shared" si="324"/>
        <v>53 Skilled construction and building trades</v>
      </c>
      <c r="CL134" s="68">
        <f t="shared" si="315"/>
        <v>0.15216531925246812</v>
      </c>
      <c r="CM134" s="68">
        <f t="shared" si="315"/>
        <v>-0.50065047397389906</v>
      </c>
      <c r="CN134" s="68">
        <f t="shared" si="315"/>
        <v>-1.0636262348739116</v>
      </c>
      <c r="CO134" s="68">
        <f t="shared" si="315"/>
        <v>-0.88923169236157018</v>
      </c>
      <c r="CP134" s="68">
        <f t="shared" si="316"/>
        <v>-1.9528579272354818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1.8936334173191155E-4</v>
      </c>
      <c r="C135" s="27">
        <f t="shared" si="299"/>
        <v>-2.7687033836427156E-3</v>
      </c>
      <c r="D135" s="27">
        <f t="shared" si="299"/>
        <v>1.1633936373886437E-2</v>
      </c>
      <c r="E135" s="27">
        <f t="shared" si="299"/>
        <v>1.4707330738395176E-2</v>
      </c>
      <c r="F135" s="27">
        <f t="shared" si="300"/>
        <v>2.6341267112281613E-2</v>
      </c>
      <c r="L135" t="str">
        <f t="shared" si="317"/>
        <v>54 Textiles, printing and other skilled trades</v>
      </c>
      <c r="M135" s="27">
        <f t="shared" si="301"/>
        <v>6.0860607086933804E-2</v>
      </c>
      <c r="N135" s="27">
        <f t="shared" si="301"/>
        <v>2.4400692138797975E-2</v>
      </c>
      <c r="O135" s="27">
        <f t="shared" si="301"/>
        <v>0.1015441843372395</v>
      </c>
      <c r="P135" s="27">
        <f t="shared" si="301"/>
        <v>0.27265443557034291</v>
      </c>
      <c r="Q135" s="27">
        <f t="shared" si="302"/>
        <v>0.37419861990758241</v>
      </c>
      <c r="W135" t="str">
        <f t="shared" si="318"/>
        <v>54 Textiles, printing and other skilled trades</v>
      </c>
      <c r="X135" s="27">
        <f t="shared" si="303"/>
        <v>-0.11550064175168406</v>
      </c>
      <c r="Y135" s="27">
        <f t="shared" si="303"/>
        <v>7.1522154938755023E-2</v>
      </c>
      <c r="Z135" s="27">
        <f t="shared" si="303"/>
        <v>0.14919688819161459</v>
      </c>
      <c r="AA135" s="27">
        <f t="shared" si="303"/>
        <v>0.23464904520791963</v>
      </c>
      <c r="AB135" s="27">
        <f t="shared" si="304"/>
        <v>0.38384593339953421</v>
      </c>
      <c r="AH135" t="str">
        <f t="shared" si="319"/>
        <v>54 Textiles, printing and other skilled trades</v>
      </c>
      <c r="AI135" s="27">
        <f t="shared" si="305"/>
        <v>-7.0943283028401222E-2</v>
      </c>
      <c r="AJ135" s="27">
        <f t="shared" si="305"/>
        <v>5.6052736077673665E-2</v>
      </c>
      <c r="AK135" s="27">
        <f t="shared" si="305"/>
        <v>2.1196170809783088E-2</v>
      </c>
      <c r="AL135" s="27">
        <f t="shared" si="305"/>
        <v>7.7141623340171606E-2</v>
      </c>
      <c r="AM135" s="27">
        <f t="shared" si="306"/>
        <v>9.8337794149954694E-2</v>
      </c>
      <c r="AS135" t="str">
        <f t="shared" si="320"/>
        <v>54 Textiles, printing and other skilled trades</v>
      </c>
      <c r="AT135" s="27">
        <f t="shared" si="307"/>
        <v>-7.477948575484672E-2</v>
      </c>
      <c r="AU135" s="27">
        <f t="shared" si="307"/>
        <v>4.5815835878049549E-2</v>
      </c>
      <c r="AV135" s="27">
        <f t="shared" si="307"/>
        <v>3.2012077757066604E-2</v>
      </c>
      <c r="AW135" s="27">
        <f t="shared" si="307"/>
        <v>6.4582258607655985E-2</v>
      </c>
      <c r="AX135" s="27">
        <f t="shared" si="308"/>
        <v>9.6594336364722588E-2</v>
      </c>
      <c r="BD135" t="str">
        <f t="shared" si="321"/>
        <v>54 Textiles, printing and other skilled trades</v>
      </c>
      <c r="BE135" s="27">
        <f t="shared" si="309"/>
        <v>-8.3833344581372149E-2</v>
      </c>
      <c r="BF135" s="27">
        <f t="shared" si="309"/>
        <v>-9.4087716857125248E-2</v>
      </c>
      <c r="BG135" s="27">
        <f t="shared" si="309"/>
        <v>0.36338170746275678</v>
      </c>
      <c r="BH135" s="27">
        <f t="shared" si="309"/>
        <v>5.9802073206095763E-2</v>
      </c>
      <c r="BI135" s="27">
        <f t="shared" si="310"/>
        <v>0.42318378066885254</v>
      </c>
      <c r="BO135" t="str">
        <f t="shared" si="322"/>
        <v>54 Textiles, printing and other skilled trades</v>
      </c>
      <c r="BP135" s="27">
        <f t="shared" si="311"/>
        <v>-0.46116847934141436</v>
      </c>
      <c r="BQ135" s="27">
        <f t="shared" si="311"/>
        <v>-0.12657034984521243</v>
      </c>
      <c r="BR135" s="27">
        <f t="shared" si="311"/>
        <v>0.1281836603249471</v>
      </c>
      <c r="BS135" s="27">
        <f t="shared" si="311"/>
        <v>-7.1275920920975455E-2</v>
      </c>
      <c r="BT135" s="27">
        <f t="shared" si="312"/>
        <v>5.6907739403971647E-2</v>
      </c>
      <c r="BZ135" t="str">
        <f t="shared" si="323"/>
        <v>54 Textiles, printing and other skilled trades</v>
      </c>
      <c r="CA135" s="68">
        <f t="shared" si="313"/>
        <v>-0.50290621399607027</v>
      </c>
      <c r="CB135" s="68">
        <f t="shared" si="313"/>
        <v>-3.2242050023708391E-2</v>
      </c>
      <c r="CC135" s="68">
        <f t="shared" si="313"/>
        <v>-8.5285618530239748E-2</v>
      </c>
      <c r="CD135" s="68">
        <f t="shared" si="313"/>
        <v>-0.63924273564634571</v>
      </c>
      <c r="CE135" s="68">
        <f t="shared" si="314"/>
        <v>-0.72452835417658545</v>
      </c>
      <c r="CK135" t="str">
        <f t="shared" si="324"/>
        <v>54 Textiles, printing and other skilled trades</v>
      </c>
      <c r="CL135" s="68">
        <f t="shared" si="315"/>
        <v>-0.47078668847533289</v>
      </c>
      <c r="CM135" s="68">
        <f t="shared" si="315"/>
        <v>8.0275977725462466E-2</v>
      </c>
      <c r="CN135" s="68">
        <f t="shared" si="315"/>
        <v>-0.55185451465417257</v>
      </c>
      <c r="CO135" s="68">
        <f t="shared" si="315"/>
        <v>-0.23210300809909057</v>
      </c>
      <c r="CP135" s="68">
        <f t="shared" si="316"/>
        <v>-0.78395752275326314</v>
      </c>
    </row>
    <row r="136" spans="1:94" x14ac:dyDescent="0.2">
      <c r="A136" t="str">
        <f t="shared" si="298"/>
        <v>61 Caring personal service occupations</v>
      </c>
      <c r="B136" s="27">
        <f t="shared" si="299"/>
        <v>7.1717004888754154E-3</v>
      </c>
      <c r="C136" s="27">
        <f t="shared" si="299"/>
        <v>6.3214158979044144E-5</v>
      </c>
      <c r="D136" s="27">
        <f t="shared" si="299"/>
        <v>1.0135550815877341E-2</v>
      </c>
      <c r="E136" s="27">
        <f t="shared" si="299"/>
        <v>2.8859987115631064E-2</v>
      </c>
      <c r="F136" s="27">
        <f t="shared" si="300"/>
        <v>3.8995537931508409E-2</v>
      </c>
      <c r="L136" t="str">
        <f t="shared" si="317"/>
        <v>61 Caring personal service occupations</v>
      </c>
      <c r="M136" s="27">
        <f t="shared" si="301"/>
        <v>0.50754953382094325</v>
      </c>
      <c r="N136" s="27">
        <f t="shared" si="301"/>
        <v>4.1243321170897795E-2</v>
      </c>
      <c r="O136" s="27">
        <f t="shared" si="301"/>
        <v>0.71134611734740916</v>
      </c>
      <c r="P136" s="27">
        <f t="shared" si="301"/>
        <v>2.0705219327136688</v>
      </c>
      <c r="Q136" s="27">
        <f t="shared" si="302"/>
        <v>2.7818680500610782</v>
      </c>
      <c r="W136" t="str">
        <f t="shared" si="318"/>
        <v>61 Caring personal service occupations</v>
      </c>
      <c r="X136" s="27">
        <f t="shared" si="303"/>
        <v>6.4142470715003341E-2</v>
      </c>
      <c r="Y136" s="27">
        <f t="shared" si="303"/>
        <v>0.70288672586185363</v>
      </c>
      <c r="Z136" s="27">
        <f t="shared" si="303"/>
        <v>0.71060651951340859</v>
      </c>
      <c r="AA136" s="27">
        <f t="shared" si="303"/>
        <v>1.6114970007390834</v>
      </c>
      <c r="AB136" s="27">
        <f t="shared" si="304"/>
        <v>2.322103520252492</v>
      </c>
      <c r="AH136" t="str">
        <f t="shared" si="319"/>
        <v>61 Caring personal service occupations</v>
      </c>
      <c r="AI136" s="27">
        <f t="shared" si="305"/>
        <v>-0.38007525443162216</v>
      </c>
      <c r="AJ136" s="27">
        <f t="shared" si="305"/>
        <v>0.63867298464806366</v>
      </c>
      <c r="AK136" s="27">
        <f t="shared" si="305"/>
        <v>-0.17886051016875371</v>
      </c>
      <c r="AL136" s="27">
        <f t="shared" si="305"/>
        <v>0.40454107486166802</v>
      </c>
      <c r="AM136" s="27">
        <f t="shared" si="306"/>
        <v>0.22568056469291431</v>
      </c>
      <c r="AS136" t="str">
        <f t="shared" si="320"/>
        <v>61 Caring personal service occupations</v>
      </c>
      <c r="AT136" s="27">
        <f t="shared" si="307"/>
        <v>-5.0594352129993636E-2</v>
      </c>
      <c r="AU136" s="27">
        <f t="shared" si="307"/>
        <v>0.3196815583874737</v>
      </c>
      <c r="AV136" s="27">
        <f t="shared" si="307"/>
        <v>-4.344521212529795E-2</v>
      </c>
      <c r="AW136" s="27">
        <f t="shared" si="307"/>
        <v>0.32652280401587763</v>
      </c>
      <c r="AX136" s="27">
        <f t="shared" si="308"/>
        <v>0.28307759189057968</v>
      </c>
      <c r="BD136" t="str">
        <f t="shared" si="321"/>
        <v>61 Caring personal service occupations</v>
      </c>
      <c r="BE136" s="27">
        <f t="shared" si="309"/>
        <v>1.8872098318341965</v>
      </c>
      <c r="BF136" s="27">
        <f t="shared" si="309"/>
        <v>-0.72161161879381197</v>
      </c>
      <c r="BG136" s="27">
        <f t="shared" si="309"/>
        <v>0.77838296605694346</v>
      </c>
      <c r="BH136" s="27">
        <f t="shared" si="309"/>
        <v>0.99544842117137478</v>
      </c>
      <c r="BI136" s="27">
        <f t="shared" si="310"/>
        <v>1.7738313872283182</v>
      </c>
      <c r="BO136" t="str">
        <f t="shared" si="322"/>
        <v>61 Caring personal service occupations</v>
      </c>
      <c r="BP136" s="27">
        <f t="shared" si="311"/>
        <v>0.21326187087535686</v>
      </c>
      <c r="BQ136" s="27">
        <f t="shared" si="311"/>
        <v>-2.0461519993631363</v>
      </c>
      <c r="BR136" s="27">
        <f t="shared" si="311"/>
        <v>0.10036989039346977</v>
      </c>
      <c r="BS136" s="27">
        <f t="shared" si="311"/>
        <v>-1.8001622643998418</v>
      </c>
      <c r="BT136" s="27">
        <f t="shared" si="312"/>
        <v>-1.6997923740063721</v>
      </c>
      <c r="BZ136" t="str">
        <f t="shared" si="323"/>
        <v>61 Caring personal service occupations</v>
      </c>
      <c r="CA136" s="68">
        <f t="shared" si="313"/>
        <v>-1.3660482602479085</v>
      </c>
      <c r="CB136" s="68">
        <f t="shared" si="313"/>
        <v>-0.33848997511520729</v>
      </c>
      <c r="CC136" s="68">
        <f t="shared" si="313"/>
        <v>-0.393581708403409</v>
      </c>
      <c r="CD136" s="68">
        <f t="shared" si="313"/>
        <v>-0.29356747684324769</v>
      </c>
      <c r="CE136" s="68">
        <f t="shared" si="314"/>
        <v>-0.68714918524665669</v>
      </c>
      <c r="CK136" t="str">
        <f t="shared" si="324"/>
        <v>61 Caring personal service occupations</v>
      </c>
      <c r="CL136" s="68">
        <f t="shared" si="315"/>
        <v>-0.15671769183862594</v>
      </c>
      <c r="CM136" s="68">
        <f t="shared" si="315"/>
        <v>2.5104804707395401E-2</v>
      </c>
      <c r="CN136" s="68">
        <f t="shared" si="315"/>
        <v>-0.12280073402273256</v>
      </c>
      <c r="CO136" s="68">
        <f t="shared" si="315"/>
        <v>-0.11808722168211222</v>
      </c>
      <c r="CP136" s="68">
        <f t="shared" si="316"/>
        <v>-0.24088795570484478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7.4911303763258892E-3</v>
      </c>
      <c r="C137" s="27">
        <f t="shared" si="299"/>
        <v>1.4947075399970797E-3</v>
      </c>
      <c r="D137" s="27">
        <f t="shared" si="299"/>
        <v>7.8207119592498299E-3</v>
      </c>
      <c r="E137" s="27">
        <f t="shared" si="299"/>
        <v>2.0695005046950651E-2</v>
      </c>
      <c r="F137" s="27">
        <f t="shared" si="300"/>
        <v>2.8515717006200481E-2</v>
      </c>
      <c r="L137" t="str">
        <f t="shared" si="317"/>
        <v>62 Leisure, travel and related personal service occupations</v>
      </c>
      <c r="M137" s="27">
        <f t="shared" si="301"/>
        <v>5.9110739630646641E-2</v>
      </c>
      <c r="N137" s="27">
        <f t="shared" si="301"/>
        <v>-2.9237859075083028E-3</v>
      </c>
      <c r="O137" s="27">
        <f t="shared" si="301"/>
        <v>4.487964771847841E-2</v>
      </c>
      <c r="P137" s="27">
        <f t="shared" si="301"/>
        <v>0.23791171217664037</v>
      </c>
      <c r="Q137" s="27">
        <f t="shared" si="302"/>
        <v>0.28279135989511878</v>
      </c>
      <c r="W137" t="str">
        <f t="shared" si="318"/>
        <v>62 Leisure, travel and related personal service occupations</v>
      </c>
      <c r="X137" s="27">
        <f t="shared" si="303"/>
        <v>7.5453951962989319E-2</v>
      </c>
      <c r="Y137" s="27">
        <f t="shared" si="303"/>
        <v>4.6099694237670796E-2</v>
      </c>
      <c r="Z137" s="27">
        <f t="shared" si="303"/>
        <v>0.15914076455464343</v>
      </c>
      <c r="AA137" s="27">
        <f t="shared" si="303"/>
        <v>0.49132897902354533</v>
      </c>
      <c r="AB137" s="27">
        <f t="shared" si="304"/>
        <v>0.65046974357818876</v>
      </c>
      <c r="AH137" t="str">
        <f t="shared" si="319"/>
        <v>62 Leisure, travel and related personal service occupations</v>
      </c>
      <c r="AI137" s="27">
        <f t="shared" si="305"/>
        <v>2.5793739736530319E-2</v>
      </c>
      <c r="AJ137" s="27">
        <f t="shared" si="305"/>
        <v>5.6006443466992906E-2</v>
      </c>
      <c r="AK137" s="27">
        <f t="shared" si="305"/>
        <v>3.247238061621549E-2</v>
      </c>
      <c r="AL137" s="27">
        <f t="shared" si="305"/>
        <v>0.26545850941892812</v>
      </c>
      <c r="AM137" s="27">
        <f t="shared" si="306"/>
        <v>0.29793089003514361</v>
      </c>
      <c r="AS137" t="str">
        <f t="shared" si="320"/>
        <v>62 Leisure, travel and related personal service occupations</v>
      </c>
      <c r="AT137" s="27">
        <f t="shared" si="307"/>
        <v>2.2624898217232126E-2</v>
      </c>
      <c r="AU137" s="27">
        <f t="shared" si="307"/>
        <v>8.8446376777511992E-2</v>
      </c>
      <c r="AV137" s="27">
        <f t="shared" si="307"/>
        <v>4.427548094728917E-2</v>
      </c>
      <c r="AW137" s="27">
        <f t="shared" si="307"/>
        <v>0.32146178171010564</v>
      </c>
      <c r="AX137" s="27">
        <f t="shared" si="308"/>
        <v>0.36573726265739481</v>
      </c>
      <c r="BD137" t="str">
        <f t="shared" si="321"/>
        <v>62 Leisure, travel and related personal service occupations</v>
      </c>
      <c r="BE137" s="27">
        <f t="shared" si="309"/>
        <v>-0.11649046118641637</v>
      </c>
      <c r="BF137" s="27">
        <f t="shared" si="309"/>
        <v>-0.27399826636143843</v>
      </c>
      <c r="BG137" s="27">
        <f t="shared" si="309"/>
        <v>-0.12647354562348756</v>
      </c>
      <c r="BH137" s="27">
        <f t="shared" si="309"/>
        <v>-0.13842043670004323</v>
      </c>
      <c r="BI137" s="27">
        <f t="shared" si="310"/>
        <v>-0.26489398232353079</v>
      </c>
      <c r="BO137" t="str">
        <f t="shared" si="322"/>
        <v>62 Leisure, travel and related personal service occupations</v>
      </c>
      <c r="BP137" s="27">
        <f t="shared" si="311"/>
        <v>-0.17830151762800428</v>
      </c>
      <c r="BQ137" s="27">
        <f t="shared" si="311"/>
        <v>-0.64167238347374589</v>
      </c>
      <c r="BR137" s="27">
        <f t="shared" si="311"/>
        <v>-0.16344798225064716</v>
      </c>
      <c r="BS137" s="27">
        <f t="shared" si="311"/>
        <v>-0.43564296787756973</v>
      </c>
      <c r="BT137" s="27">
        <f t="shared" si="312"/>
        <v>-0.59909095012821689</v>
      </c>
      <c r="BZ137" t="str">
        <f t="shared" si="323"/>
        <v>62 Leisure, travel and related personal service occupations</v>
      </c>
      <c r="CA137" s="68">
        <f t="shared" si="313"/>
        <v>-0.1888009219413822</v>
      </c>
      <c r="CB137" s="68">
        <f t="shared" si="313"/>
        <v>-0.28418499243649298</v>
      </c>
      <c r="CC137" s="68">
        <f t="shared" si="313"/>
        <v>-0.24742955388852761</v>
      </c>
      <c r="CD137" s="68">
        <f t="shared" si="313"/>
        <v>-0.4691598961610004</v>
      </c>
      <c r="CE137" s="68">
        <f t="shared" si="314"/>
        <v>-0.71658945004952801</v>
      </c>
      <c r="CK137" t="str">
        <f t="shared" si="324"/>
        <v>62 Leisure, travel and related personal service occupations</v>
      </c>
      <c r="CL137" s="68">
        <f t="shared" si="315"/>
        <v>-0.26427951532999772</v>
      </c>
      <c r="CM137" s="68">
        <f t="shared" si="315"/>
        <v>1.2071968335393257E-2</v>
      </c>
      <c r="CN137" s="68">
        <f t="shared" si="315"/>
        <v>-0.39925890721924234</v>
      </c>
      <c r="CO137" s="68">
        <f t="shared" si="315"/>
        <v>-0.18764824134885405</v>
      </c>
      <c r="CP137" s="68">
        <f t="shared" si="316"/>
        <v>-0.58690714856809634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6.2591284881438353E-4</v>
      </c>
      <c r="C138" s="27">
        <f t="shared" si="299"/>
        <v>-3.5476452913081277E-4</v>
      </c>
      <c r="D138" s="27">
        <f t="shared" si="299"/>
        <v>6.54358692983342E-4</v>
      </c>
      <c r="E138" s="27">
        <f t="shared" si="299"/>
        <v>1.2343295848243718E-3</v>
      </c>
      <c r="F138" s="27">
        <f t="shared" si="300"/>
        <v>1.8886882778077138E-3</v>
      </c>
      <c r="L138" t="str">
        <f t="shared" si="317"/>
        <v>63 Community and civil enforcement occupations</v>
      </c>
      <c r="M138" s="27">
        <f t="shared" si="301"/>
        <v>2.3631228313467628E-3</v>
      </c>
      <c r="N138" s="27">
        <f t="shared" si="301"/>
        <v>3.5281061237580486E-4</v>
      </c>
      <c r="O138" s="27">
        <f t="shared" si="301"/>
        <v>1.1992066595797463E-3</v>
      </c>
      <c r="P138" s="27">
        <f t="shared" si="301"/>
        <v>1.2813482123598532E-2</v>
      </c>
      <c r="Q138" s="27">
        <f t="shared" si="302"/>
        <v>1.4012688783178278E-2</v>
      </c>
      <c r="W138" t="str">
        <f t="shared" si="318"/>
        <v>63 Community and civil enforcement occupations</v>
      </c>
      <c r="X138" s="27">
        <f t="shared" si="303"/>
        <v>-6.1165752732813827E-3</v>
      </c>
      <c r="Y138" s="27">
        <f t="shared" si="303"/>
        <v>1.0383100833193895E-2</v>
      </c>
      <c r="Z138" s="27">
        <f t="shared" si="303"/>
        <v>3.4420116236036635E-3</v>
      </c>
      <c r="AA138" s="27">
        <f t="shared" si="303"/>
        <v>2.3222062562826759E-2</v>
      </c>
      <c r="AB138" s="27">
        <f t="shared" si="304"/>
        <v>2.6664074186430423E-2</v>
      </c>
      <c r="AH138" t="str">
        <f t="shared" si="319"/>
        <v>63 Community and civil enforcement occupations</v>
      </c>
      <c r="AI138" s="27">
        <f t="shared" si="305"/>
        <v>-3.6537267410918159E-3</v>
      </c>
      <c r="AJ138" s="27">
        <f t="shared" si="305"/>
        <v>5.7937223573235642E-3</v>
      </c>
      <c r="AK138" s="27">
        <f t="shared" si="305"/>
        <v>-4.0384942431507635E-3</v>
      </c>
      <c r="AL138" s="27">
        <f t="shared" si="305"/>
        <v>6.0128375963408622E-3</v>
      </c>
      <c r="AM138" s="27">
        <f t="shared" si="306"/>
        <v>1.9743433531900986E-3</v>
      </c>
      <c r="AS138" t="str">
        <f t="shared" si="320"/>
        <v>63 Community and civil enforcement occupations</v>
      </c>
      <c r="AT138" s="27">
        <f t="shared" si="307"/>
        <v>-4.4612468151880198E-3</v>
      </c>
      <c r="AU138" s="27">
        <f t="shared" si="307"/>
        <v>5.0518369227095725E-3</v>
      </c>
      <c r="AV138" s="27">
        <f t="shared" si="307"/>
        <v>-5.0627773032181252E-3</v>
      </c>
      <c r="AW138" s="27">
        <f t="shared" si="307"/>
        <v>1.6594994836922616E-3</v>
      </c>
      <c r="AX138" s="27">
        <f t="shared" si="308"/>
        <v>-3.4032778195258635E-3</v>
      </c>
      <c r="BD138" t="str">
        <f t="shared" si="321"/>
        <v>63 Community and civil enforcement occupations</v>
      </c>
      <c r="BE138" s="27">
        <f t="shared" si="309"/>
        <v>-2.1774851448820361E-2</v>
      </c>
      <c r="BF138" s="27">
        <f t="shared" si="309"/>
        <v>2.1928328877895302E-2</v>
      </c>
      <c r="BG138" s="27">
        <f t="shared" si="309"/>
        <v>-2.6363215044361205E-2</v>
      </c>
      <c r="BH138" s="27">
        <f t="shared" si="309"/>
        <v>1.0697243373146745E-2</v>
      </c>
      <c r="BI138" s="27">
        <f t="shared" si="310"/>
        <v>-1.566597167121446E-2</v>
      </c>
      <c r="BO138" t="str">
        <f t="shared" si="322"/>
        <v>63 Community and civil enforcement occupations</v>
      </c>
      <c r="BP138" s="27">
        <f t="shared" si="311"/>
        <v>-1.4053082420524846E-2</v>
      </c>
      <c r="BQ138" s="27">
        <f t="shared" si="311"/>
        <v>1.6872384402888671E-2</v>
      </c>
      <c r="BR138" s="27">
        <f t="shared" si="311"/>
        <v>-2.9220063274586067E-2</v>
      </c>
      <c r="BS138" s="27">
        <f t="shared" si="311"/>
        <v>7.396920057947079E-3</v>
      </c>
      <c r="BT138" s="27">
        <f t="shared" si="312"/>
        <v>-2.1823143216638988E-2</v>
      </c>
      <c r="BZ138" t="str">
        <f t="shared" si="323"/>
        <v>63 Community and civil enforcement occupations</v>
      </c>
      <c r="CA138" s="68">
        <f t="shared" si="313"/>
        <v>-1.6506068342742097E-2</v>
      </c>
      <c r="CB138" s="68">
        <f t="shared" si="313"/>
        <v>1.8438249616009678E-2</v>
      </c>
      <c r="CC138" s="68">
        <f t="shared" si="313"/>
        <v>-3.2451601463928004E-2</v>
      </c>
      <c r="CD138" s="68">
        <f t="shared" si="313"/>
        <v>-1.3017395001765381E-2</v>
      </c>
      <c r="CE138" s="68">
        <f t="shared" si="314"/>
        <v>-4.5468996465693384E-2</v>
      </c>
      <c r="CK138" t="str">
        <f t="shared" si="324"/>
        <v>63 Community and civil enforcement occupations</v>
      </c>
      <c r="CL138" s="68">
        <f t="shared" si="315"/>
        <v>-2.2330848999808237E-2</v>
      </c>
      <c r="CM138" s="68">
        <f t="shared" si="315"/>
        <v>1.463846493082855E-2</v>
      </c>
      <c r="CN138" s="68">
        <f t="shared" si="315"/>
        <v>-3.2796341717099067E-2</v>
      </c>
      <c r="CO138" s="68">
        <f t="shared" si="315"/>
        <v>-6.6870877083768671E-3</v>
      </c>
      <c r="CP138" s="68">
        <f t="shared" si="316"/>
        <v>-3.9483429425475933E-2</v>
      </c>
    </row>
    <row r="139" spans="1:94" x14ac:dyDescent="0.2">
      <c r="A139" t="str">
        <f t="shared" si="298"/>
        <v>71 Sales occupations</v>
      </c>
      <c r="B139" s="27">
        <f t="shared" si="299"/>
        <v>1.1392775302879014E-2</v>
      </c>
      <c r="C139" s="27">
        <f t="shared" si="299"/>
        <v>-7.6568939180416962E-3</v>
      </c>
      <c r="D139" s="27">
        <f t="shared" si="299"/>
        <v>1.5702566908160714E-2</v>
      </c>
      <c r="E139" s="27">
        <f t="shared" si="299"/>
        <v>3.8048380428393327E-2</v>
      </c>
      <c r="F139" s="27">
        <f t="shared" si="300"/>
        <v>5.3750947336554042E-2</v>
      </c>
      <c r="L139" t="str">
        <f t="shared" si="317"/>
        <v>71 Sales occupations</v>
      </c>
      <c r="M139" s="27">
        <f t="shared" si="301"/>
        <v>0.20899324190948265</v>
      </c>
      <c r="N139" s="27">
        <f t="shared" si="301"/>
        <v>-1.0418815073808041E-2</v>
      </c>
      <c r="O139" s="27">
        <f t="shared" si="301"/>
        <v>0.40347257519277213</v>
      </c>
      <c r="P139" s="27">
        <f t="shared" si="301"/>
        <v>1.0912162479206504</v>
      </c>
      <c r="Q139" s="27">
        <f t="shared" si="302"/>
        <v>1.4946888231134225</v>
      </c>
      <c r="W139" t="str">
        <f t="shared" si="318"/>
        <v>71 Sales occupations</v>
      </c>
      <c r="X139" s="27">
        <f t="shared" si="303"/>
        <v>-0.32975951105987145</v>
      </c>
      <c r="Y139" s="27">
        <f t="shared" si="303"/>
        <v>0.49306870860449026</v>
      </c>
      <c r="Z139" s="27">
        <f t="shared" si="303"/>
        <v>0.47736171500217717</v>
      </c>
      <c r="AA139" s="27">
        <f t="shared" si="303"/>
        <v>1.4142560375434297</v>
      </c>
      <c r="AB139" s="27">
        <f t="shared" si="304"/>
        <v>1.8916177525456068</v>
      </c>
      <c r="AH139" t="str">
        <f t="shared" si="319"/>
        <v>71 Sales occupations</v>
      </c>
      <c r="AI139" s="27">
        <f t="shared" si="305"/>
        <v>-0.14555449665930764</v>
      </c>
      <c r="AJ139" s="27">
        <f t="shared" si="305"/>
        <v>0.19869199724839426</v>
      </c>
      <c r="AK139" s="27">
        <f t="shared" si="305"/>
        <v>5.4466365562663377E-2</v>
      </c>
      <c r="AL139" s="27">
        <f t="shared" si="305"/>
        <v>0.36968704189133739</v>
      </c>
      <c r="AM139" s="27">
        <f t="shared" si="306"/>
        <v>0.42415340745400076</v>
      </c>
      <c r="AS139" t="str">
        <f t="shared" si="320"/>
        <v>71 Sales occupations</v>
      </c>
      <c r="AT139" s="27">
        <f t="shared" si="307"/>
        <v>-0.1580447215916696</v>
      </c>
      <c r="AU139" s="27">
        <f t="shared" si="307"/>
        <v>0.11955517435908836</v>
      </c>
      <c r="AV139" s="27">
        <f t="shared" si="307"/>
        <v>-5.9397809112371469E-4</v>
      </c>
      <c r="AW139" s="27">
        <f t="shared" si="307"/>
        <v>0.26991438521946742</v>
      </c>
      <c r="AX139" s="27">
        <f t="shared" si="308"/>
        <v>0.26932040712834371</v>
      </c>
      <c r="BD139" t="str">
        <f t="shared" si="321"/>
        <v>71 Sales occupations</v>
      </c>
      <c r="BE139" s="27">
        <f t="shared" si="309"/>
        <v>-0.14831240204311946</v>
      </c>
      <c r="BF139" s="27">
        <f t="shared" si="309"/>
        <v>-8.8806879648135606E-3</v>
      </c>
      <c r="BG139" s="27">
        <f t="shared" si="309"/>
        <v>0.29576771946394942</v>
      </c>
      <c r="BH139" s="27">
        <f t="shared" si="309"/>
        <v>6.5507164884031965E-2</v>
      </c>
      <c r="BI139" s="27">
        <f t="shared" si="310"/>
        <v>0.36127488434798138</v>
      </c>
      <c r="BO139" t="str">
        <f t="shared" si="322"/>
        <v>71 Sales occupations</v>
      </c>
      <c r="BP139" s="27">
        <f t="shared" si="311"/>
        <v>-0.85384302173496707</v>
      </c>
      <c r="BQ139" s="27">
        <f t="shared" si="311"/>
        <v>-1.0498705122994521</v>
      </c>
      <c r="BR139" s="27">
        <f t="shared" si="311"/>
        <v>0.26642581609698901</v>
      </c>
      <c r="BS139" s="27">
        <f t="shared" si="311"/>
        <v>-1.1557308856086541</v>
      </c>
      <c r="BT139" s="27">
        <f t="shared" si="312"/>
        <v>-0.8893050695116651</v>
      </c>
      <c r="BZ139" t="str">
        <f t="shared" si="323"/>
        <v>71 Sales occupations</v>
      </c>
      <c r="CA139" s="68">
        <f t="shared" si="313"/>
        <v>-0.80480969841556238</v>
      </c>
      <c r="CB139" s="68">
        <f t="shared" si="313"/>
        <v>-0.45495616931148586</v>
      </c>
      <c r="CC139" s="68">
        <f t="shared" si="313"/>
        <v>-0.90570395154736127</v>
      </c>
      <c r="CD139" s="68">
        <f t="shared" si="313"/>
        <v>-2.2469370347252013</v>
      </c>
      <c r="CE139" s="68">
        <f t="shared" si="314"/>
        <v>-3.1526409862725631</v>
      </c>
      <c r="CK139" t="str">
        <f t="shared" si="324"/>
        <v>71 Sales occupations</v>
      </c>
      <c r="CL139" s="68">
        <f t="shared" si="315"/>
        <v>-1.127104955824954</v>
      </c>
      <c r="CM139" s="68">
        <f t="shared" si="315"/>
        <v>6.6509200419597736E-2</v>
      </c>
      <c r="CN139" s="68">
        <f t="shared" si="315"/>
        <v>-1.3163642477733313</v>
      </c>
      <c r="CO139" s="68">
        <f t="shared" si="315"/>
        <v>-0.8122314068214489</v>
      </c>
      <c r="CP139" s="68">
        <f t="shared" si="316"/>
        <v>-2.12859565459478</v>
      </c>
    </row>
    <row r="140" spans="1:94" x14ac:dyDescent="0.2">
      <c r="A140" t="str">
        <f t="shared" si="298"/>
        <v>72 Customer service occupations</v>
      </c>
      <c r="B140" s="27">
        <f t="shared" si="299"/>
        <v>6.0682502713645115E-3</v>
      </c>
      <c r="C140" s="27">
        <f t="shared" si="299"/>
        <v>1.3101371696973008E-3</v>
      </c>
      <c r="D140" s="27">
        <f t="shared" si="299"/>
        <v>2.2863866281711984E-2</v>
      </c>
      <c r="E140" s="27">
        <f t="shared" si="299"/>
        <v>4.6173468484152019E-2</v>
      </c>
      <c r="F140" s="27">
        <f t="shared" si="300"/>
        <v>6.9037334765864003E-2</v>
      </c>
      <c r="L140" t="str">
        <f t="shared" si="317"/>
        <v>72 Customer service occupations</v>
      </c>
      <c r="M140" s="27">
        <f t="shared" si="301"/>
        <v>9.623234481102938E-2</v>
      </c>
      <c r="N140" s="27">
        <f t="shared" si="301"/>
        <v>1.8728397416800491E-2</v>
      </c>
      <c r="O140" s="27">
        <f t="shared" si="301"/>
        <v>0.16934982605458226</v>
      </c>
      <c r="P140" s="27">
        <f t="shared" si="301"/>
        <v>0.3932408066958416</v>
      </c>
      <c r="Q140" s="27">
        <f t="shared" si="302"/>
        <v>0.56259063275042387</v>
      </c>
      <c r="W140" t="str">
        <f t="shared" si="318"/>
        <v>72 Customer service occupations</v>
      </c>
      <c r="X140" s="27">
        <f t="shared" si="303"/>
        <v>-1.7362058822617321E-2</v>
      </c>
      <c r="Y140" s="27">
        <f t="shared" si="303"/>
        <v>0.24527672636003262</v>
      </c>
      <c r="Z140" s="27">
        <f t="shared" si="303"/>
        <v>0.32029501939978489</v>
      </c>
      <c r="AA140" s="27">
        <f t="shared" si="303"/>
        <v>0.63690368974761546</v>
      </c>
      <c r="AB140" s="27">
        <f t="shared" si="304"/>
        <v>0.95719870914740035</v>
      </c>
      <c r="AH140" t="str">
        <f t="shared" si="319"/>
        <v>72 Customer service occupations</v>
      </c>
      <c r="AI140" s="27">
        <f t="shared" si="305"/>
        <v>9.3051050618797593E-3</v>
      </c>
      <c r="AJ140" s="27">
        <f t="shared" si="305"/>
        <v>0.10019606308606066</v>
      </c>
      <c r="AK140" s="27">
        <f t="shared" si="305"/>
        <v>0.10248930838248116</v>
      </c>
      <c r="AL140" s="27">
        <f t="shared" si="305"/>
        <v>0.22406211594442749</v>
      </c>
      <c r="AM140" s="27">
        <f t="shared" si="306"/>
        <v>0.32655142432690865</v>
      </c>
      <c r="AS140" t="str">
        <f t="shared" si="320"/>
        <v>72 Customer service occupations</v>
      </c>
      <c r="AT140" s="27">
        <f t="shared" si="307"/>
        <v>-6.6962665714812797E-2</v>
      </c>
      <c r="AU140" s="27">
        <f t="shared" si="307"/>
        <v>5.817467652242192E-2</v>
      </c>
      <c r="AV140" s="27">
        <f t="shared" si="307"/>
        <v>0.1801445026418329</v>
      </c>
      <c r="AW140" s="27">
        <f t="shared" si="307"/>
        <v>0.18158697998534101</v>
      </c>
      <c r="AX140" s="27">
        <f t="shared" si="308"/>
        <v>0.36173148262717392</v>
      </c>
      <c r="BD140" t="str">
        <f t="shared" si="321"/>
        <v>72 Customer service occupations</v>
      </c>
      <c r="BE140" s="27">
        <f t="shared" si="309"/>
        <v>0.19108992423290649</v>
      </c>
      <c r="BF140" s="27">
        <f t="shared" si="309"/>
        <v>-7.3278974445374345E-3</v>
      </c>
      <c r="BG140" s="27">
        <f t="shared" si="309"/>
        <v>0.41787354151858791</v>
      </c>
      <c r="BH140" s="27">
        <f t="shared" si="309"/>
        <v>0.36507646898169988</v>
      </c>
      <c r="BI140" s="27">
        <f t="shared" si="310"/>
        <v>0.78295001050028779</v>
      </c>
      <c r="BO140" t="str">
        <f t="shared" si="322"/>
        <v>72 Customer service occupations</v>
      </c>
      <c r="BP140" s="27">
        <f t="shared" si="311"/>
        <v>0.17484488103438078</v>
      </c>
      <c r="BQ140" s="27">
        <f t="shared" si="311"/>
        <v>-0.32184304525112273</v>
      </c>
      <c r="BR140" s="27">
        <f t="shared" si="311"/>
        <v>0.32985789564401236</v>
      </c>
      <c r="BS140" s="27">
        <f t="shared" si="311"/>
        <v>-0.10266088811771068</v>
      </c>
      <c r="BT140" s="27">
        <f t="shared" si="312"/>
        <v>0.22719700752630168</v>
      </c>
      <c r="BZ140" t="str">
        <f t="shared" si="323"/>
        <v>72 Customer service occupations</v>
      </c>
      <c r="CA140" s="68">
        <f t="shared" si="313"/>
        <v>-0.10654516679383419</v>
      </c>
      <c r="CB140" s="68">
        <f t="shared" si="313"/>
        <v>-2.9605808922891441E-2</v>
      </c>
      <c r="CC140" s="68">
        <f t="shared" si="313"/>
        <v>-6.2464053903155126E-2</v>
      </c>
      <c r="CD140" s="68">
        <f t="shared" si="313"/>
        <v>-0.19605595621138505</v>
      </c>
      <c r="CE140" s="68">
        <f t="shared" si="314"/>
        <v>-0.25852001011454018</v>
      </c>
      <c r="CK140" t="str">
        <f t="shared" si="324"/>
        <v>72 Customer service occupations</v>
      </c>
      <c r="CL140" s="68">
        <f t="shared" si="315"/>
        <v>3.2516288021118278E-3</v>
      </c>
      <c r="CM140" s="68">
        <f t="shared" si="315"/>
        <v>0.10474805248851915</v>
      </c>
      <c r="CN140" s="68">
        <f t="shared" si="315"/>
        <v>-8.6016890166900506E-2</v>
      </c>
      <c r="CO140" s="68">
        <f t="shared" si="315"/>
        <v>-5.3864509208459976E-2</v>
      </c>
      <c r="CP140" s="68">
        <f t="shared" si="316"/>
        <v>-0.13988139937536048</v>
      </c>
    </row>
    <row r="141" spans="1:94" x14ac:dyDescent="0.2">
      <c r="A141" t="str">
        <f t="shared" si="298"/>
        <v>81 Process, plant and machine operatives</v>
      </c>
      <c r="B141" s="27">
        <f t="shared" si="299"/>
        <v>9.7265977234825031E-3</v>
      </c>
      <c r="C141" s="27">
        <f t="shared" si="299"/>
        <v>-4.50264378912495E-3</v>
      </c>
      <c r="D141" s="27">
        <f t="shared" si="299"/>
        <v>1.7229874804499012E-2</v>
      </c>
      <c r="E141" s="27">
        <f t="shared" si="299"/>
        <v>5.8077338335448696E-2</v>
      </c>
      <c r="F141" s="27">
        <f t="shared" si="300"/>
        <v>7.5307213139947704E-2</v>
      </c>
      <c r="L141" t="str">
        <f t="shared" si="317"/>
        <v>81 Process, plant and machine operatives</v>
      </c>
      <c r="M141" s="27">
        <f t="shared" si="301"/>
        <v>7.9075792332498118E-2</v>
      </c>
      <c r="N141" s="27">
        <f t="shared" si="301"/>
        <v>-4.2647226638915736E-2</v>
      </c>
      <c r="O141" s="27">
        <f t="shared" si="301"/>
        <v>0.16113574715255491</v>
      </c>
      <c r="P141" s="27">
        <f t="shared" si="301"/>
        <v>0.34059131759386385</v>
      </c>
      <c r="Q141" s="27">
        <f t="shared" si="302"/>
        <v>0.5017270647464187</v>
      </c>
      <c r="W141" t="str">
        <f t="shared" si="318"/>
        <v>81 Process, plant and machine operatives</v>
      </c>
      <c r="X141" s="27">
        <f t="shared" si="303"/>
        <v>-3.8673369818589265E-3</v>
      </c>
      <c r="Y141" s="27">
        <f t="shared" si="303"/>
        <v>-2.4037324595775789E-2</v>
      </c>
      <c r="Z141" s="27">
        <f t="shared" si="303"/>
        <v>0.32456522882615901</v>
      </c>
      <c r="AA141" s="27">
        <f t="shared" si="303"/>
        <v>0.63606225095785018</v>
      </c>
      <c r="AB141" s="27">
        <f t="shared" si="304"/>
        <v>0.9606274797840092</v>
      </c>
      <c r="AH141" t="str">
        <f t="shared" si="319"/>
        <v>81 Process, plant and machine operatives</v>
      </c>
      <c r="AI141" s="27">
        <f t="shared" si="305"/>
        <v>-7.9775079953612882E-3</v>
      </c>
      <c r="AJ141" s="27">
        <f t="shared" si="305"/>
        <v>-9.8218702371902777E-3</v>
      </c>
      <c r="AK141" s="27">
        <f t="shared" si="305"/>
        <v>9.035926919204551E-2</v>
      </c>
      <c r="AL141" s="27">
        <f t="shared" si="305"/>
        <v>0.12202519216324509</v>
      </c>
      <c r="AM141" s="27">
        <f t="shared" si="306"/>
        <v>0.2123844613552906</v>
      </c>
      <c r="AS141" t="str">
        <f t="shared" si="320"/>
        <v>81 Process, plant and machine operatives</v>
      </c>
      <c r="AT141" s="27">
        <f t="shared" si="307"/>
        <v>-6.7717170770821289E-2</v>
      </c>
      <c r="AU141" s="27">
        <f t="shared" si="307"/>
        <v>-4.6501752583502087E-2</v>
      </c>
      <c r="AV141" s="27">
        <f t="shared" si="307"/>
        <v>0.16649808574520508</v>
      </c>
      <c r="AW141" s="27">
        <f t="shared" si="307"/>
        <v>0.250349464349374</v>
      </c>
      <c r="AX141" s="27">
        <f t="shared" si="308"/>
        <v>0.41684755009457908</v>
      </c>
      <c r="BD141" t="str">
        <f t="shared" si="321"/>
        <v>81 Process, plant and machine operatives</v>
      </c>
      <c r="BE141" s="27">
        <f t="shared" si="309"/>
        <v>0.43281465423881382</v>
      </c>
      <c r="BF141" s="27">
        <f t="shared" si="309"/>
        <v>-0.6225545333886382</v>
      </c>
      <c r="BG141" s="27">
        <f t="shared" si="309"/>
        <v>0.93227783819464527</v>
      </c>
      <c r="BH141" s="27">
        <f t="shared" si="309"/>
        <v>0.50517532505062768</v>
      </c>
      <c r="BI141" s="27">
        <f t="shared" si="310"/>
        <v>1.4374531632452729</v>
      </c>
      <c r="BO141" t="str">
        <f t="shared" si="322"/>
        <v>81 Process, plant and machine operatives</v>
      </c>
      <c r="BP141" s="27">
        <f t="shared" si="311"/>
        <v>0.38246398349090693</v>
      </c>
      <c r="BQ141" s="27">
        <f t="shared" si="311"/>
        <v>-1.2353278120661502</v>
      </c>
      <c r="BR141" s="27">
        <f t="shared" si="311"/>
        <v>1.1946820457738809</v>
      </c>
      <c r="BS141" s="27">
        <f t="shared" si="311"/>
        <v>-0.43588142140137176</v>
      </c>
      <c r="BT141" s="27">
        <f t="shared" si="312"/>
        <v>0.75880062437250917</v>
      </c>
      <c r="BZ141" t="str">
        <f t="shared" si="323"/>
        <v>81 Process, plant and machine operatives</v>
      </c>
      <c r="CA141" s="68">
        <f t="shared" si="313"/>
        <v>-0.5051067055660976</v>
      </c>
      <c r="CB141" s="68">
        <f t="shared" si="313"/>
        <v>-0.66144510267781609</v>
      </c>
      <c r="CC141" s="68">
        <f t="shared" si="313"/>
        <v>-0.28771979700459394</v>
      </c>
      <c r="CD141" s="68">
        <f t="shared" si="313"/>
        <v>-2.1518556064176582</v>
      </c>
      <c r="CE141" s="68">
        <f t="shared" si="314"/>
        <v>-2.4395754034222521</v>
      </c>
      <c r="CK141" t="str">
        <f t="shared" si="324"/>
        <v>81 Process, plant and machine operatives</v>
      </c>
      <c r="CL141" s="68">
        <f t="shared" si="315"/>
        <v>-1.2267293779392201</v>
      </c>
      <c r="CM141" s="68">
        <f t="shared" si="315"/>
        <v>-0.31530671460677295</v>
      </c>
      <c r="CN141" s="68">
        <f t="shared" si="315"/>
        <v>-1.6190816552117169</v>
      </c>
      <c r="CO141" s="68">
        <f t="shared" si="315"/>
        <v>-0.59941470677306119</v>
      </c>
      <c r="CP141" s="68">
        <f t="shared" si="316"/>
        <v>-2.2184963619847782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3.3781952116151127E-2</v>
      </c>
      <c r="C142" s="27">
        <f t="shared" si="299"/>
        <v>-1.939134453830136E-2</v>
      </c>
      <c r="D142" s="27">
        <f t="shared" si="299"/>
        <v>3.7725943945346598E-2</v>
      </c>
      <c r="E142" s="27">
        <f t="shared" si="299"/>
        <v>8.2263618112188436E-2</v>
      </c>
      <c r="F142" s="27">
        <f t="shared" si="300"/>
        <v>0.11998956205753503</v>
      </c>
      <c r="L142" t="str">
        <f t="shared" si="317"/>
        <v>82 Transport and mobile machine drivers and operatives</v>
      </c>
      <c r="M142" s="27">
        <f t="shared" si="301"/>
        <v>0.13736651233841896</v>
      </c>
      <c r="N142" s="27">
        <f t="shared" si="301"/>
        <v>-8.1550462800638823E-2</v>
      </c>
      <c r="O142" s="27">
        <f t="shared" si="301"/>
        <v>0.17517754371805011</v>
      </c>
      <c r="P142" s="27">
        <f t="shared" si="301"/>
        <v>0.38684522190281878</v>
      </c>
      <c r="Q142" s="27">
        <f t="shared" si="302"/>
        <v>0.56202276562086895</v>
      </c>
      <c r="W142" t="str">
        <f t="shared" si="318"/>
        <v>82 Transport and mobile machine drivers and operatives</v>
      </c>
      <c r="X142" s="27">
        <f t="shared" si="303"/>
        <v>0.23540443592419091</v>
      </c>
      <c r="Y142" s="27">
        <f t="shared" si="303"/>
        <v>-3.5164945330283803E-2</v>
      </c>
      <c r="Z142" s="27">
        <f t="shared" si="303"/>
        <v>0.37927939360071572</v>
      </c>
      <c r="AA142" s="27">
        <f t="shared" si="303"/>
        <v>0.71235290264187312</v>
      </c>
      <c r="AB142" s="27">
        <f t="shared" si="304"/>
        <v>1.0916322962425888</v>
      </c>
      <c r="AH142" t="str">
        <f t="shared" si="319"/>
        <v>82 Transport and mobile machine drivers and operatives</v>
      </c>
      <c r="AI142" s="27">
        <f t="shared" si="305"/>
        <v>0.11385835494507651</v>
      </c>
      <c r="AJ142" s="27">
        <f t="shared" si="305"/>
        <v>-4.1620339761404224E-2</v>
      </c>
      <c r="AK142" s="27">
        <f t="shared" si="305"/>
        <v>0.15065242157764502</v>
      </c>
      <c r="AL142" s="27">
        <f t="shared" si="305"/>
        <v>0.21257153297903053</v>
      </c>
      <c r="AM142" s="27">
        <f t="shared" si="306"/>
        <v>0.36322395455667555</v>
      </c>
      <c r="AS142" t="str">
        <f t="shared" si="320"/>
        <v>82 Transport and mobile machine drivers and operatives</v>
      </c>
      <c r="AT142" s="27">
        <f t="shared" si="307"/>
        <v>9.7287997803588211E-2</v>
      </c>
      <c r="AU142" s="27">
        <f t="shared" si="307"/>
        <v>-6.0562328918777775E-2</v>
      </c>
      <c r="AV142" s="27">
        <f t="shared" si="307"/>
        <v>0.16707548583228593</v>
      </c>
      <c r="AW142" s="27">
        <f t="shared" si="307"/>
        <v>0.24696939712300503</v>
      </c>
      <c r="AX142" s="27">
        <f t="shared" si="308"/>
        <v>0.41404488295529096</v>
      </c>
      <c r="BD142" t="str">
        <f t="shared" si="321"/>
        <v>82 Transport and mobile machine drivers and operatives</v>
      </c>
      <c r="BE142" s="27">
        <f t="shared" si="309"/>
        <v>1.2039785823921161</v>
      </c>
      <c r="BF142" s="27">
        <f t="shared" si="309"/>
        <v>-0.46347375054114792</v>
      </c>
      <c r="BG142" s="27">
        <f t="shared" si="309"/>
        <v>1.0792775767114389</v>
      </c>
      <c r="BH142" s="27">
        <f t="shared" si="309"/>
        <v>1.1589689918473809</v>
      </c>
      <c r="BI142" s="27">
        <f t="shared" si="310"/>
        <v>2.2382465685588198</v>
      </c>
      <c r="BO142" t="str">
        <f t="shared" si="322"/>
        <v>82 Transport and mobile machine drivers and operatives</v>
      </c>
      <c r="BP142" s="27">
        <f t="shared" si="311"/>
        <v>1.913155727918384</v>
      </c>
      <c r="BQ142" s="27">
        <f t="shared" si="311"/>
        <v>-1.5432739982631682</v>
      </c>
      <c r="BR142" s="27">
        <f t="shared" si="311"/>
        <v>1.7968247429156152</v>
      </c>
      <c r="BS142" s="27">
        <f t="shared" si="311"/>
        <v>0.56622851531660601</v>
      </c>
      <c r="BT142" s="27">
        <f t="shared" si="312"/>
        <v>2.3630532582322212</v>
      </c>
      <c r="BZ142" t="str">
        <f t="shared" si="323"/>
        <v>82 Transport and mobile machine drivers and operatives</v>
      </c>
      <c r="CA142" s="68">
        <f t="shared" si="313"/>
        <v>0.20054096465796345</v>
      </c>
      <c r="CB142" s="68">
        <f t="shared" si="313"/>
        <v>-0.73060611747482618</v>
      </c>
      <c r="CC142" s="68">
        <f t="shared" si="313"/>
        <v>-0.5053540694591705</v>
      </c>
      <c r="CD142" s="68">
        <f t="shared" si="313"/>
        <v>-1.378028103253385</v>
      </c>
      <c r="CE142" s="68">
        <f t="shared" si="314"/>
        <v>-1.8833821727125555</v>
      </c>
      <c r="CK142" t="str">
        <f t="shared" si="324"/>
        <v>82 Transport and mobile machine drivers and operatives</v>
      </c>
      <c r="CL142" s="68">
        <f t="shared" si="315"/>
        <v>0.33429315644019031</v>
      </c>
      <c r="CM142" s="68">
        <f t="shared" si="315"/>
        <v>-0.44167382590594073</v>
      </c>
      <c r="CN142" s="68">
        <f t="shared" si="315"/>
        <v>-1.6400861035547214</v>
      </c>
      <c r="CO142" s="68">
        <f t="shared" si="315"/>
        <v>-1.5029058530170722</v>
      </c>
      <c r="CP142" s="68">
        <f t="shared" si="316"/>
        <v>-3.1429919565717936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1.5050490438802918E-5</v>
      </c>
      <c r="C143" s="27">
        <f t="shared" si="299"/>
        <v>-8.4794365782253568E-5</v>
      </c>
      <c r="D143" s="27">
        <f t="shared" si="299"/>
        <v>1.4442944906717982E-3</v>
      </c>
      <c r="E143" s="27">
        <f t="shared" si="299"/>
        <v>3.0146292845322255E-3</v>
      </c>
      <c r="F143" s="27">
        <f t="shared" si="300"/>
        <v>4.4589237752040234E-3</v>
      </c>
      <c r="L143" t="str">
        <f t="shared" si="317"/>
        <v>91 Elementary trades and related occupations</v>
      </c>
      <c r="M143" s="27">
        <f t="shared" si="301"/>
        <v>2.6810024553368908E-2</v>
      </c>
      <c r="N143" s="27">
        <f t="shared" si="301"/>
        <v>-4.7698247974043137E-2</v>
      </c>
      <c r="O143" s="27">
        <f t="shared" si="301"/>
        <v>0.16288133751830053</v>
      </c>
      <c r="P143" s="27">
        <f t="shared" si="301"/>
        <v>0.3809792469072662</v>
      </c>
      <c r="Q143" s="27">
        <f t="shared" si="302"/>
        <v>0.54386058442556673</v>
      </c>
      <c r="W143" t="str">
        <f t="shared" si="318"/>
        <v>91 Elementary trades and related occupations</v>
      </c>
      <c r="X143" s="27">
        <f t="shared" si="303"/>
        <v>-7.0276709339710197E-2</v>
      </c>
      <c r="Y143" s="27">
        <f t="shared" si="303"/>
        <v>-3.65971486729047E-2</v>
      </c>
      <c r="Z143" s="27">
        <f t="shared" si="303"/>
        <v>0.6321863361369755</v>
      </c>
      <c r="AA143" s="27">
        <f t="shared" si="303"/>
        <v>0.58199250480428333</v>
      </c>
      <c r="AB143" s="27">
        <f t="shared" si="304"/>
        <v>1.2141788409412588</v>
      </c>
      <c r="AH143" t="str">
        <f t="shared" si="319"/>
        <v>91 Elementary trades and related occupations</v>
      </c>
      <c r="AI143" s="27">
        <f t="shared" si="305"/>
        <v>-4.4407113798726527E-2</v>
      </c>
      <c r="AJ143" s="27">
        <f t="shared" si="305"/>
        <v>-3.516324067987367E-2</v>
      </c>
      <c r="AK143" s="27">
        <f t="shared" si="305"/>
        <v>0.37277039078462371</v>
      </c>
      <c r="AL143" s="27">
        <f t="shared" si="305"/>
        <v>0.33109826231778949</v>
      </c>
      <c r="AM143" s="27">
        <f t="shared" si="306"/>
        <v>0.7038686531024132</v>
      </c>
      <c r="AS143" t="str">
        <f t="shared" si="320"/>
        <v>91 Elementary trades and related occupations</v>
      </c>
      <c r="AT143" s="27">
        <f t="shared" si="307"/>
        <v>-4.5733734686776384E-2</v>
      </c>
      <c r="AU143" s="27">
        <f t="shared" si="307"/>
        <v>-1.8861334713864142E-2</v>
      </c>
      <c r="AV143" s="27">
        <f t="shared" si="307"/>
        <v>0.46725421852952109</v>
      </c>
      <c r="AW143" s="27">
        <f t="shared" si="307"/>
        <v>0.36976556094609359</v>
      </c>
      <c r="AX143" s="27">
        <f t="shared" si="308"/>
        <v>0.83701977947561468</v>
      </c>
      <c r="BD143" t="str">
        <f t="shared" si="321"/>
        <v>91 Elementary trades and related occupations</v>
      </c>
      <c r="BE143" s="27">
        <f t="shared" si="309"/>
        <v>3.0688099948407155E-2</v>
      </c>
      <c r="BF143" s="27">
        <f t="shared" si="309"/>
        <v>-0.26862329236303251</v>
      </c>
      <c r="BG143" s="27">
        <f t="shared" si="309"/>
        <v>1.2049838277133984</v>
      </c>
      <c r="BH143" s="27">
        <f t="shared" si="309"/>
        <v>0.84866409841347235</v>
      </c>
      <c r="BI143" s="27">
        <f t="shared" si="310"/>
        <v>2.053647926126871</v>
      </c>
      <c r="BO143" t="str">
        <f t="shared" si="322"/>
        <v>91 Elementary trades and related occupations</v>
      </c>
      <c r="BP143" s="27">
        <f t="shared" si="311"/>
        <v>-0.10251166199457939</v>
      </c>
      <c r="BQ143" s="27">
        <f t="shared" si="311"/>
        <v>-0.48440318098809332</v>
      </c>
      <c r="BR143" s="27">
        <f t="shared" si="311"/>
        <v>2.1044444925926551</v>
      </c>
      <c r="BS143" s="27">
        <f t="shared" si="311"/>
        <v>0.66595284751023698</v>
      </c>
      <c r="BT143" s="27">
        <f t="shared" si="312"/>
        <v>2.7703973401028921</v>
      </c>
      <c r="BZ143" t="str">
        <f t="shared" si="323"/>
        <v>91 Elementary trades and related occupations</v>
      </c>
      <c r="CA143" s="68">
        <f t="shared" si="313"/>
        <v>-0.37800904330733776</v>
      </c>
      <c r="CB143" s="68">
        <f t="shared" si="313"/>
        <v>-0.50425825059432938</v>
      </c>
      <c r="CC143" s="68">
        <f t="shared" si="313"/>
        <v>1.6882051906162676</v>
      </c>
      <c r="CD143" s="68">
        <f t="shared" si="313"/>
        <v>-0.69793290625487181</v>
      </c>
      <c r="CE143" s="68">
        <f t="shared" si="314"/>
        <v>0.9902722843613958</v>
      </c>
      <c r="CK143" t="str">
        <f t="shared" si="324"/>
        <v>91 Elementary trades and related occupations</v>
      </c>
      <c r="CL143" s="68">
        <f t="shared" si="315"/>
        <v>-0.64021232739378364</v>
      </c>
      <c r="CM143" s="68">
        <f t="shared" si="315"/>
        <v>-0.11376907090188304</v>
      </c>
      <c r="CN143" s="68">
        <f t="shared" si="315"/>
        <v>0.52697356642302617</v>
      </c>
      <c r="CO143" s="68">
        <f t="shared" si="315"/>
        <v>-0.59544459283221673</v>
      </c>
      <c r="CP143" s="68">
        <f t="shared" si="316"/>
        <v>-6.8471026409190561E-2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1.1992643715454582E-2</v>
      </c>
      <c r="C144" s="27">
        <f t="shared" si="299"/>
        <v>-5.2551481332702363E-3</v>
      </c>
      <c r="D144" s="27">
        <f t="shared" si="299"/>
        <v>1.0705151606273916E-2</v>
      </c>
      <c r="E144" s="27">
        <f t="shared" si="299"/>
        <v>2.7430262861925764E-2</v>
      </c>
      <c r="F144" s="27">
        <f t="shared" si="300"/>
        <v>3.813541446819968E-2</v>
      </c>
      <c r="L144" t="str">
        <f t="shared" ref="L144" si="325">A144</f>
        <v>92 Elementary administration and service occupations</v>
      </c>
      <c r="M144" s="27">
        <f t="shared" si="301"/>
        <v>0.26662726357776501</v>
      </c>
      <c r="N144" s="27">
        <f t="shared" si="301"/>
        <v>-5.8261626326838512E-2</v>
      </c>
      <c r="O144" s="27">
        <f t="shared" si="301"/>
        <v>0.32698620222743469</v>
      </c>
      <c r="P144" s="27">
        <f t="shared" si="301"/>
        <v>1.100118703841571</v>
      </c>
      <c r="Q144" s="27">
        <f t="shared" si="302"/>
        <v>1.4271049060690055</v>
      </c>
      <c r="W144" t="str">
        <f t="shared" ref="W144" si="326">A144</f>
        <v>92 Elementary administration and service occupations</v>
      </c>
      <c r="X144" s="27">
        <f t="shared" si="303"/>
        <v>-3.804884858312807E-2</v>
      </c>
      <c r="Y144" s="27">
        <f t="shared" si="303"/>
        <v>0.28841976522060486</v>
      </c>
      <c r="Z144" s="27">
        <f t="shared" si="303"/>
        <v>0.28827829754057355</v>
      </c>
      <c r="AA144" s="27">
        <f t="shared" si="303"/>
        <v>0.9409360945395937</v>
      </c>
      <c r="AB144" s="27">
        <f t="shared" si="304"/>
        <v>1.2292143920801673</v>
      </c>
      <c r="AH144" t="str">
        <f t="shared" ref="AH144" si="327">L144</f>
        <v>92 Elementary administration and service occupations</v>
      </c>
      <c r="AI144" s="27">
        <f t="shared" si="305"/>
        <v>-6.4541787349889912E-3</v>
      </c>
      <c r="AJ144" s="27">
        <f t="shared" si="305"/>
        <v>0.1266476252139257</v>
      </c>
      <c r="AK144" s="27">
        <f t="shared" si="305"/>
        <v>0.10938882060289323</v>
      </c>
      <c r="AL144" s="27">
        <f t="shared" si="305"/>
        <v>0.56517538547521684</v>
      </c>
      <c r="AM144" s="27">
        <f t="shared" si="306"/>
        <v>0.67456420607811007</v>
      </c>
      <c r="AS144" t="str">
        <f t="shared" ref="AS144" si="328">W144</f>
        <v>92 Elementary administration and service occupations</v>
      </c>
      <c r="AT144" s="27">
        <f t="shared" si="307"/>
        <v>-7.9743733929139804E-2</v>
      </c>
      <c r="AU144" s="27">
        <f t="shared" si="307"/>
        <v>0.1362530661432908</v>
      </c>
      <c r="AV144" s="27">
        <f t="shared" si="307"/>
        <v>6.6714328160888181E-2</v>
      </c>
      <c r="AW144" s="27">
        <f t="shared" si="307"/>
        <v>0.47553079426279465</v>
      </c>
      <c r="AX144" s="27">
        <f t="shared" si="308"/>
        <v>0.54224512242368283</v>
      </c>
      <c r="BD144" t="str">
        <f t="shared" ref="BD144" si="329">AH144</f>
        <v>92 Elementary administration and service occupations</v>
      </c>
      <c r="BE144" s="27">
        <f t="shared" si="309"/>
        <v>-0.16824065692323131</v>
      </c>
      <c r="BF144" s="27">
        <f t="shared" si="309"/>
        <v>-0.65967049319705762</v>
      </c>
      <c r="BG144" s="27">
        <f t="shared" si="309"/>
        <v>-0.66076958428981669</v>
      </c>
      <c r="BH144" s="27">
        <f t="shared" si="309"/>
        <v>-0.59275054944957617</v>
      </c>
      <c r="BI144" s="27">
        <f t="shared" si="310"/>
        <v>-1.2535201337393929</v>
      </c>
      <c r="BO144" t="str">
        <f t="shared" ref="BO144" si="330">AS144</f>
        <v>92 Elementary administration and service occupations</v>
      </c>
      <c r="BP144" s="27">
        <f t="shared" si="311"/>
        <v>0.77158277315839463</v>
      </c>
      <c r="BQ144" s="27">
        <f t="shared" si="311"/>
        <v>-2.804038449758492</v>
      </c>
      <c r="BR144" s="27">
        <f t="shared" si="311"/>
        <v>0.3366479417416457</v>
      </c>
      <c r="BS144" s="27">
        <f t="shared" si="311"/>
        <v>-1.0997243203114309</v>
      </c>
      <c r="BT144" s="27">
        <f t="shared" si="312"/>
        <v>-0.76307637856978516</v>
      </c>
      <c r="BZ144" t="str">
        <f t="shared" ref="BZ144" si="331">BD144</f>
        <v>92 Elementary administration and service occupations</v>
      </c>
      <c r="CA144" s="68">
        <f t="shared" si="313"/>
        <v>-0.59044194436179787</v>
      </c>
      <c r="CB144" s="68">
        <f t="shared" si="313"/>
        <v>-1.7310207262159381</v>
      </c>
      <c r="CC144" s="68">
        <f t="shared" si="313"/>
        <v>-1.7245424522367294</v>
      </c>
      <c r="CD144" s="68">
        <f t="shared" si="313"/>
        <v>-3.0730759138317234</v>
      </c>
      <c r="CE144" s="68">
        <f t="shared" si="314"/>
        <v>-4.7976183660684528</v>
      </c>
      <c r="CK144" t="str">
        <f t="shared" ref="CK144" si="332">BO144</f>
        <v>92 Elementary administration and service occupations</v>
      </c>
      <c r="CL144" s="68">
        <f t="shared" si="315"/>
        <v>-3.0192459406761527</v>
      </c>
      <c r="CM144" s="68">
        <f t="shared" si="315"/>
        <v>-0.21651359812830417</v>
      </c>
      <c r="CN144" s="68">
        <f t="shared" si="315"/>
        <v>-2.96070935883938</v>
      </c>
      <c r="CO144" s="68">
        <f t="shared" si="315"/>
        <v>-1.5729617767161934</v>
      </c>
      <c r="CP144" s="68">
        <f t="shared" si="316"/>
        <v>-4.5336711355555739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2.1385380363420579</v>
      </c>
      <c r="C146" s="29">
        <f>D35-C35</f>
        <v>-0.21526943462136305</v>
      </c>
      <c r="D146" s="29">
        <f>E35-D35</f>
        <v>2.1324987102533504</v>
      </c>
      <c r="E146" s="29">
        <f>F35-E35</f>
        <v>4.4302050531643786</v>
      </c>
      <c r="F146" s="29">
        <f t="shared" ref="F146" si="334">F35-D35</f>
        <v>6.562703763417729</v>
      </c>
      <c r="L146" s="24" t="str">
        <f t="shared" ref="L146" si="335">L35</f>
        <v>All occupations</v>
      </c>
      <c r="M146" s="29">
        <f>N35-M35</f>
        <v>14.86262832708131</v>
      </c>
      <c r="N146" s="29">
        <f t="shared" ref="N146" si="336">O35-N35</f>
        <v>-0.26159226702575467</v>
      </c>
      <c r="O146" s="29">
        <f>P35-O35</f>
        <v>13.81331136698028</v>
      </c>
      <c r="P146" s="29">
        <f>Q35-P35</f>
        <v>30.529343474395318</v>
      </c>
      <c r="Q146" s="29">
        <f>Q35-O35</f>
        <v>44.342654841375598</v>
      </c>
      <c r="W146" s="24" t="str">
        <f t="shared" ref="W146" si="337">W35</f>
        <v>All occupations</v>
      </c>
      <c r="X146" s="29">
        <f>Y35-X35</f>
        <v>0.24079156957282066</v>
      </c>
      <c r="Y146" s="29">
        <f t="shared" ref="Y146" si="338">Z35-Y35</f>
        <v>9.5904210711169497</v>
      </c>
      <c r="Z146" s="29">
        <f>AA35-Z35</f>
        <v>7.8105370926625852</v>
      </c>
      <c r="AA146" s="29">
        <f>AB35-AA35</f>
        <v>17.181918111180124</v>
      </c>
      <c r="AB146" s="29">
        <f>AB35-Z35</f>
        <v>24.992455203842709</v>
      </c>
      <c r="AH146" s="24" t="str">
        <f t="shared" ref="AH146" si="339">AH35</f>
        <v>All occupations</v>
      </c>
      <c r="AI146" s="29">
        <f>AJ35-AI35</f>
        <v>-2.4206086190110909</v>
      </c>
      <c r="AJ146" s="29">
        <f t="shared" ref="AJ146" si="340">AK35-AJ35</f>
        <v>2.9583810031205644</v>
      </c>
      <c r="AK146" s="29">
        <f>AL35-AK35</f>
        <v>-0.24111820906125558</v>
      </c>
      <c r="AL146" s="29">
        <f>AM35-AL35</f>
        <v>3.2147980530998979</v>
      </c>
      <c r="AM146" s="29">
        <f>AM35-AK35</f>
        <v>2.9736798440386423</v>
      </c>
      <c r="AS146" s="24" t="str">
        <f t="shared" ref="AS146" si="341">AS35</f>
        <v>All occupations</v>
      </c>
      <c r="AT146" s="29">
        <f>AU35-AT35</f>
        <v>-1.0024942043794205</v>
      </c>
      <c r="AU146" s="29">
        <f t="shared" ref="AU146" si="342">AV35-AU35</f>
        <v>2.3015370452746033</v>
      </c>
      <c r="AV146" s="29">
        <f>AW35-AV35</f>
        <v>1.4678251365378721</v>
      </c>
      <c r="AW146" s="29">
        <f>AX35-AW35</f>
        <v>4.6569438563615648</v>
      </c>
      <c r="AX146" s="29">
        <f>AX35-AV35</f>
        <v>6.1247689928994369</v>
      </c>
      <c r="BD146" s="24" t="str">
        <f t="shared" ref="BD146" si="343">BD35</f>
        <v>All occupations</v>
      </c>
      <c r="BE146" s="29">
        <f>BF35-BE35</f>
        <v>10.690664771249459</v>
      </c>
      <c r="BF146" s="29">
        <f t="shared" ref="BF146" si="344">BG35-BF35</f>
        <v>-5.6475831952839002</v>
      </c>
      <c r="BG146" s="29">
        <f>BH35-BG35</f>
        <v>5.9527445102644236</v>
      </c>
      <c r="BH146" s="29">
        <f>BI35-BH35</f>
        <v>1.9651302627975724</v>
      </c>
      <c r="BI146" s="29">
        <f>BI35-BG35</f>
        <v>7.9178747730619961</v>
      </c>
      <c r="BO146" s="24" t="str">
        <f t="shared" ref="BO146" si="345">BO35</f>
        <v>All occupations</v>
      </c>
      <c r="BP146" s="29">
        <f>BQ35-BP35</f>
        <v>5.5671569026676195</v>
      </c>
      <c r="BQ146" s="29">
        <f t="shared" ref="BQ146" si="346">BR35-BQ35</f>
        <v>-16.742880032154261</v>
      </c>
      <c r="BR146" s="29">
        <f>BS35-BR35</f>
        <v>7.4979250222433222</v>
      </c>
      <c r="BS146" s="29">
        <f>BT35-BS35</f>
        <v>-12.198106961266362</v>
      </c>
      <c r="BT146" s="29">
        <f>BT35-BR35</f>
        <v>-4.7001819390230395</v>
      </c>
      <c r="BZ146" s="24" t="str">
        <f t="shared" ref="BZ146" si="347">BZ35</f>
        <v>All occupations</v>
      </c>
      <c r="CA146" s="70">
        <f>CB35-CA35</f>
        <v>-5.7327213852017138</v>
      </c>
      <c r="CB146" s="70">
        <f t="shared" ref="CB146" si="348">CC35-CB35</f>
        <v>-6.4163089128176125</v>
      </c>
      <c r="CC146" s="70">
        <f>CD35-CC35</f>
        <v>-7.8274143244938728</v>
      </c>
      <c r="CD146" s="70">
        <f>CE35-CD35</f>
        <v>-21.213347580659892</v>
      </c>
      <c r="CE146" s="70">
        <f>CE35-CC35</f>
        <v>-29.040761905153765</v>
      </c>
      <c r="CK146" s="24" t="str">
        <f t="shared" ref="CK146" si="349">CK35</f>
        <v>All occupations</v>
      </c>
      <c r="CL146" s="70">
        <f>CM35-CL35</f>
        <v>-7.6509553983212442</v>
      </c>
      <c r="CM146" s="70">
        <f t="shared" ref="CM146" si="350">CN35-CM35</f>
        <v>-0.81370527760918776</v>
      </c>
      <c r="CN146" s="70">
        <f>CO35-CN35</f>
        <v>-12.662309305386632</v>
      </c>
      <c r="CO146" s="70">
        <f>CP35-CO35</f>
        <v>-8.6408842690728864</v>
      </c>
      <c r="CP146" s="70">
        <f>CP35-CN35</f>
        <v>-21.30319357445952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Stoke-on-Trent and Staffordshire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0.43511553046273627</v>
      </c>
      <c r="C8" s="69">
        <f>'Basic T2'!O8</f>
        <v>4.0899205064939403</v>
      </c>
      <c r="D8" s="69">
        <f>'Basic T2'!Z8</f>
        <v>9.7540197718423833</v>
      </c>
      <c r="E8" s="69">
        <f>'Basic T2'!AK8</f>
        <v>1.9551648077768797</v>
      </c>
      <c r="F8" s="69">
        <f>'Basic T2'!AV8</f>
        <v>2.7741397402819366</v>
      </c>
      <c r="G8" s="69">
        <f>'Basic T2'!BG8</f>
        <v>6.9579656013637257</v>
      </c>
      <c r="H8" s="69">
        <f>'Basic T2'!BR8</f>
        <v>5.4643985850785288</v>
      </c>
      <c r="I8" s="69">
        <f>'Basic T2'!CC8</f>
        <v>4.0228933836036642</v>
      </c>
      <c r="J8" s="69">
        <f>'Basic T2'!CN8</f>
        <v>1.2667056934614864</v>
      </c>
      <c r="K8" s="309">
        <f>SUM(B8:J8)</f>
        <v>36.720323620365285</v>
      </c>
      <c r="L8" s="97"/>
      <c r="M8" s="97">
        <f t="shared" ref="M8:M33" si="0">B8/B$35*100</f>
        <v>6.0809520409782412</v>
      </c>
      <c r="N8" s="97">
        <f t="shared" ref="N8:N33" si="1">C8/C$35*100</f>
        <v>8.2424501712878762</v>
      </c>
      <c r="O8" s="97">
        <f t="shared" ref="O8:O33" si="2">D8/D$35*100</f>
        <v>10.016070873093978</v>
      </c>
      <c r="P8" s="97">
        <f t="shared" ref="P8:P33" si="3">E8/E$35*100</f>
        <v>6.7500210037508852</v>
      </c>
      <c r="Q8" s="97">
        <f t="shared" ref="Q8:Q33" si="4">F8/F$35*100</f>
        <v>9.5771094160484829</v>
      </c>
      <c r="R8" s="97">
        <f t="shared" ref="R8:R33" si="5">G8/G$35*100</f>
        <v>6.3438638018774069</v>
      </c>
      <c r="S8" s="97">
        <f t="shared" ref="S8:S33" si="6">H8/H$35*100</f>
        <v>5.1562679790552579</v>
      </c>
      <c r="T8" s="97">
        <f t="shared" ref="T8:T33" si="7">I8/I$35*100</f>
        <v>6.1599819484058891</v>
      </c>
      <c r="U8" s="97">
        <f t="shared" ref="U8:U33" si="8">J8/J$35*100</f>
        <v>3.621948007549459</v>
      </c>
      <c r="V8" s="97">
        <f t="shared" ref="V8:V33" si="9">K8/K$35*100</f>
        <v>6.9542511311666431</v>
      </c>
      <c r="W8" s="97"/>
      <c r="X8" s="97">
        <f t="shared" ref="X8:X32" si="10">IF($K8&gt;0,B8/$K8*100,0)</f>
        <v>1.1849447051752531</v>
      </c>
      <c r="Y8" s="97">
        <f t="shared" ref="Y8:AG23" si="11">IF($K8&gt;0,C8/$K8*100,0)</f>
        <v>11.138029579417021</v>
      </c>
      <c r="Z8" s="97">
        <f t="shared" si="11"/>
        <v>26.563000567981792</v>
      </c>
      <c r="AA8" s="97">
        <f t="shared" si="11"/>
        <v>5.3244759713733441</v>
      </c>
      <c r="AB8" s="97">
        <f t="shared" si="11"/>
        <v>7.5547802055409559</v>
      </c>
      <c r="AC8" s="97">
        <f t="shared" si="11"/>
        <v>18.94854106760868</v>
      </c>
      <c r="AD8" s="97">
        <f t="shared" si="11"/>
        <v>14.88112861306033</v>
      </c>
      <c r="AE8" s="97">
        <f t="shared" si="11"/>
        <v>10.955495450406506</v>
      </c>
      <c r="AF8" s="97">
        <f>IF($K8&gt;0,J8/$K8*100,0)</f>
        <v>3.4496038394361119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0.14298167464258518</v>
      </c>
      <c r="C9" s="69">
        <f>'Basic T2'!O9</f>
        <v>1.4239995790768711</v>
      </c>
      <c r="D9" s="69">
        <f>'Basic T2'!Z9</f>
        <v>3.1761908144477631</v>
      </c>
      <c r="E9" s="69">
        <f>'Basic T2'!AK9</f>
        <v>0.93961746710618266</v>
      </c>
      <c r="F9" s="69">
        <f>'Basic T2'!AV9</f>
        <v>1.0267008151516097</v>
      </c>
      <c r="G9" s="69">
        <f>'Basic T2'!BG9</f>
        <v>2.5393437985370162</v>
      </c>
      <c r="H9" s="69">
        <f>'Basic T2'!BR9</f>
        <v>2.8673665227530303</v>
      </c>
      <c r="I9" s="69">
        <f>'Basic T2'!CC9</f>
        <v>1.8522185301638581</v>
      </c>
      <c r="J9" s="69">
        <f>'Basic T2'!CN9</f>
        <v>0.84265297441537645</v>
      </c>
      <c r="K9" s="309">
        <f>SUM(B9:J9)</f>
        <v>14.811072176294292</v>
      </c>
      <c r="L9" s="97"/>
      <c r="M9" s="97">
        <f t="shared" si="0"/>
        <v>1.9982387328617246</v>
      </c>
      <c r="N9" s="97">
        <f t="shared" si="1"/>
        <v>2.8697979718284805</v>
      </c>
      <c r="O9" s="97">
        <f t="shared" si="2"/>
        <v>3.2615222285908803</v>
      </c>
      <c r="P9" s="97">
        <f t="shared" si="3"/>
        <v>3.2439401595355064</v>
      </c>
      <c r="Q9" s="97">
        <f t="shared" si="4"/>
        <v>3.5444595315352863</v>
      </c>
      <c r="R9" s="97">
        <f t="shared" si="5"/>
        <v>2.3152243237453662</v>
      </c>
      <c r="S9" s="97">
        <f t="shared" si="6"/>
        <v>2.7056793085810367</v>
      </c>
      <c r="T9" s="97">
        <f t="shared" si="7"/>
        <v>2.8361757626526081</v>
      </c>
      <c r="U9" s="97">
        <f t="shared" si="8"/>
        <v>2.4094351809528627</v>
      </c>
      <c r="V9" s="97">
        <f t="shared" si="9"/>
        <v>2.8049838694412017</v>
      </c>
      <c r="W9" s="97"/>
      <c r="X9" s="97">
        <f t="shared" si="10"/>
        <v>0.96537018347282799</v>
      </c>
      <c r="Y9" s="97">
        <f t="shared" si="11"/>
        <v>9.6144260329514761</v>
      </c>
      <c r="Z9" s="97">
        <f t="shared" si="11"/>
        <v>21.444705532739096</v>
      </c>
      <c r="AA9" s="97">
        <f t="shared" si="11"/>
        <v>6.3440205808332877</v>
      </c>
      <c r="AB9" s="97">
        <f t="shared" si="11"/>
        <v>6.9319817156443611</v>
      </c>
      <c r="AC9" s="97">
        <f t="shared" si="11"/>
        <v>17.144901924124955</v>
      </c>
      <c r="AD9" s="97">
        <f t="shared" si="11"/>
        <v>19.359614811292079</v>
      </c>
      <c r="AE9" s="97">
        <f t="shared" si="11"/>
        <v>12.505634353253692</v>
      </c>
      <c r="AF9" s="97">
        <f t="shared" si="11"/>
        <v>5.6893448656882244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1.3144282674370529</v>
      </c>
      <c r="C10" s="69">
        <f>'Basic T2'!O10</f>
        <v>5.1475995763760958</v>
      </c>
      <c r="D10" s="69">
        <f>'Basic T2'!Z10</f>
        <v>9.6120603117653634</v>
      </c>
      <c r="E10" s="69">
        <f>'Basic T2'!AK10</f>
        <v>1.0074369632211995</v>
      </c>
      <c r="F10" s="69">
        <f>'Basic T2'!AV10</f>
        <v>2.945184620248869</v>
      </c>
      <c r="G10" s="69">
        <f>'Basic T2'!BG10</f>
        <v>4.5223971522560884</v>
      </c>
      <c r="H10" s="69">
        <f>'Basic T2'!BR10</f>
        <v>3.118962039669285</v>
      </c>
      <c r="I10" s="69">
        <f>'Basic T2'!CC10</f>
        <v>1.8532640451211557</v>
      </c>
      <c r="J10" s="69">
        <f>'Basic T2'!CN10</f>
        <v>0.74677246039586587</v>
      </c>
      <c r="K10" s="309">
        <f t="shared" ref="K10:K32" si="12">SUM(B10:J10)</f>
        <v>30.268105436490973</v>
      </c>
      <c r="L10" s="97"/>
      <c r="M10" s="97">
        <f t="shared" si="0"/>
        <v>18.369776981047949</v>
      </c>
      <c r="N10" s="97">
        <f t="shared" si="1"/>
        <v>10.373999431689301</v>
      </c>
      <c r="O10" s="97">
        <f t="shared" si="2"/>
        <v>9.8702975358958902</v>
      </c>
      <c r="P10" s="97">
        <f t="shared" si="3"/>
        <v>3.4780805355382265</v>
      </c>
      <c r="Q10" s="97">
        <f t="shared" si="4"/>
        <v>10.167604374435729</v>
      </c>
      <c r="R10" s="97">
        <f t="shared" si="5"/>
        <v>4.1232557381841444</v>
      </c>
      <c r="S10" s="97">
        <f t="shared" si="6"/>
        <v>2.9430876687785559</v>
      </c>
      <c r="T10" s="97">
        <f t="shared" si="7"/>
        <v>2.8377766883172035</v>
      </c>
      <c r="U10" s="97">
        <f t="shared" si="8"/>
        <v>2.1352797567621029</v>
      </c>
      <c r="V10" s="97">
        <f t="shared" si="9"/>
        <v>5.7323025974980402</v>
      </c>
      <c r="W10" s="97"/>
      <c r="X10" s="97">
        <f t="shared" si="10"/>
        <v>4.3426182395029889</v>
      </c>
      <c r="Y10" s="97">
        <f t="shared" si="11"/>
        <v>17.006679150027647</v>
      </c>
      <c r="Z10" s="97">
        <f t="shared" si="11"/>
        <v>31.756398932643943</v>
      </c>
      <c r="AA10" s="97">
        <f t="shared" si="11"/>
        <v>3.3283780028288188</v>
      </c>
      <c r="AB10" s="97">
        <f t="shared" si="11"/>
        <v>9.7303236452261697</v>
      </c>
      <c r="AC10" s="97">
        <f t="shared" si="11"/>
        <v>14.94113056314362</v>
      </c>
      <c r="AD10" s="97">
        <f t="shared" si="11"/>
        <v>10.3044508227102</v>
      </c>
      <c r="AE10" s="97">
        <f t="shared" si="11"/>
        <v>6.1228280343138897</v>
      </c>
      <c r="AF10" s="97">
        <f t="shared" si="11"/>
        <v>2.467192609602725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1.6571540723759652</v>
      </c>
      <c r="C11" s="69">
        <f>'Basic T2'!O11</f>
        <v>5.0932260852261466</v>
      </c>
      <c r="D11" s="69">
        <f>'Basic T2'!Z11</f>
        <v>9.5823268394294487</v>
      </c>
      <c r="E11" s="69">
        <f>'Basic T2'!AK11</f>
        <v>3.2552797485158411</v>
      </c>
      <c r="F11" s="69">
        <f>'Basic T2'!AV11</f>
        <v>0.63074536757386224</v>
      </c>
      <c r="G11" s="69">
        <f>'Basic T2'!BG11</f>
        <v>2.7094835226560541</v>
      </c>
      <c r="H11" s="69">
        <f>'Basic T2'!BR11</f>
        <v>1.9564436238898719</v>
      </c>
      <c r="I11" s="69">
        <f>'Basic T2'!CC11</f>
        <v>0.93562736081726816</v>
      </c>
      <c r="J11" s="69">
        <f>'Basic T2'!CN11</f>
        <v>0.31770690045800171</v>
      </c>
      <c r="K11" s="309">
        <f t="shared" si="12"/>
        <v>26.137993520942462</v>
      </c>
      <c r="L11" s="97"/>
      <c r="M11" s="97">
        <f t="shared" si="0"/>
        <v>23.159537486316044</v>
      </c>
      <c r="N11" s="97">
        <f t="shared" si="1"/>
        <v>10.264420091276493</v>
      </c>
      <c r="O11" s="97">
        <f t="shared" si="2"/>
        <v>9.8397652452930551</v>
      </c>
      <c r="P11" s="97">
        <f t="shared" si="3"/>
        <v>11.238544489020065</v>
      </c>
      <c r="Q11" s="97">
        <f t="shared" si="4"/>
        <v>2.1775101344774641</v>
      </c>
      <c r="R11" s="97">
        <f t="shared" si="5"/>
        <v>2.470347717412134</v>
      </c>
      <c r="S11" s="97">
        <f t="shared" si="6"/>
        <v>1.8461222133826463</v>
      </c>
      <c r="T11" s="97">
        <f t="shared" si="7"/>
        <v>1.4326622914142908</v>
      </c>
      <c r="U11" s="97">
        <f t="shared" si="8"/>
        <v>0.90843349093509118</v>
      </c>
      <c r="V11" s="97">
        <f t="shared" si="9"/>
        <v>4.95012442942169</v>
      </c>
      <c r="W11" s="97"/>
      <c r="X11" s="97">
        <f t="shared" si="10"/>
        <v>6.3400202125239984</v>
      </c>
      <c r="Y11" s="97">
        <f t="shared" si="11"/>
        <v>19.485910734293039</v>
      </c>
      <c r="Z11" s="97">
        <f t="shared" si="11"/>
        <v>36.660529553471008</v>
      </c>
      <c r="AA11" s="97">
        <f t="shared" si="11"/>
        <v>12.454206731314795</v>
      </c>
      <c r="AB11" s="97">
        <f t="shared" si="11"/>
        <v>2.4131361386576673</v>
      </c>
      <c r="AC11" s="97">
        <f t="shared" si="11"/>
        <v>10.366073128318526</v>
      </c>
      <c r="AD11" s="97">
        <f t="shared" si="11"/>
        <v>7.4850566564044669</v>
      </c>
      <c r="AE11" s="97">
        <f t="shared" si="11"/>
        <v>3.5795684166331219</v>
      </c>
      <c r="AF11" s="97">
        <f t="shared" si="11"/>
        <v>1.2154984283833663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1.7997611981197761</v>
      </c>
      <c r="C12" s="69">
        <f>'Basic T2'!O12</f>
        <v>10.443316669754774</v>
      </c>
      <c r="D12" s="69">
        <f>'Basic T2'!Z12</f>
        <v>5.2214681479153588</v>
      </c>
      <c r="E12" s="69">
        <f>'Basic T2'!AK12</f>
        <v>0.40436211348635598</v>
      </c>
      <c r="F12" s="69">
        <f>'Basic T2'!AV12</f>
        <v>0.20037763478761716</v>
      </c>
      <c r="G12" s="69">
        <f>'Basic T2'!BG12</f>
        <v>0.87482991665038545</v>
      </c>
      <c r="H12" s="69">
        <f>'Basic T2'!BR12</f>
        <v>0.7044862625694599</v>
      </c>
      <c r="I12" s="69">
        <f>'Basic T2'!CC12</f>
        <v>0.46189066579718108</v>
      </c>
      <c r="J12" s="69">
        <f>'Basic T2'!CN12</f>
        <v>0.20828474505617961</v>
      </c>
      <c r="K12" s="309">
        <f t="shared" si="12"/>
        <v>20.31877735413709</v>
      </c>
      <c r="L12" s="97"/>
      <c r="M12" s="97">
        <f t="shared" si="0"/>
        <v>25.15254171539431</v>
      </c>
      <c r="N12" s="97">
        <f t="shared" si="1"/>
        <v>21.046501304061792</v>
      </c>
      <c r="O12" s="97">
        <f t="shared" si="2"/>
        <v>5.3617479002961455</v>
      </c>
      <c r="P12" s="97">
        <f t="shared" si="3"/>
        <v>1.3960218331965202</v>
      </c>
      <c r="Q12" s="97">
        <f t="shared" si="4"/>
        <v>0.69175986523843247</v>
      </c>
      <c r="R12" s="97">
        <f t="shared" si="5"/>
        <v>0.79761846479236354</v>
      </c>
      <c r="S12" s="97">
        <f t="shared" si="6"/>
        <v>0.66476116279116881</v>
      </c>
      <c r="T12" s="97">
        <f t="shared" si="7"/>
        <v>0.70726163786599761</v>
      </c>
      <c r="U12" s="97">
        <f t="shared" si="8"/>
        <v>0.59555784840412396</v>
      </c>
      <c r="V12" s="97">
        <f t="shared" si="9"/>
        <v>3.848056511151341</v>
      </c>
      <c r="W12" s="97"/>
      <c r="X12" s="97">
        <f t="shared" si="10"/>
        <v>8.857625470035126</v>
      </c>
      <c r="Y12" s="97">
        <f t="shared" si="11"/>
        <v>51.397367507589806</v>
      </c>
      <c r="Z12" s="97">
        <f t="shared" si="11"/>
        <v>25.697747738016432</v>
      </c>
      <c r="AA12" s="97">
        <f t="shared" si="11"/>
        <v>1.9900907738625531</v>
      </c>
      <c r="AB12" s="97">
        <f t="shared" si="11"/>
        <v>0.98616974483860098</v>
      </c>
      <c r="AC12" s="97">
        <f t="shared" si="11"/>
        <v>4.3055243994406096</v>
      </c>
      <c r="AD12" s="97">
        <f t="shared" si="11"/>
        <v>3.4671685716661487</v>
      </c>
      <c r="AE12" s="97">
        <f t="shared" si="11"/>
        <v>2.2732207639606616</v>
      </c>
      <c r="AF12" s="97">
        <f t="shared" si="11"/>
        <v>1.0250850305900463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0.50140215988583003</v>
      </c>
      <c r="C13" s="69">
        <f>'Basic T2'!O13</f>
        <v>6.2816686283183021</v>
      </c>
      <c r="D13" s="69">
        <f>'Basic T2'!Z13</f>
        <v>10.906773058821242</v>
      </c>
      <c r="E13" s="69">
        <f>'Basic T2'!AK13</f>
        <v>1.1601906559950159</v>
      </c>
      <c r="F13" s="69">
        <f>'Basic T2'!AV13</f>
        <v>1.7642312092125914</v>
      </c>
      <c r="G13" s="69">
        <f>'Basic T2'!BG13</f>
        <v>4.550994591574443</v>
      </c>
      <c r="H13" s="69">
        <f>'Basic T2'!BR13</f>
        <v>2.9279034266542374</v>
      </c>
      <c r="I13" s="69">
        <f>'Basic T2'!CC13</f>
        <v>1.8220470818471639</v>
      </c>
      <c r="J13" s="69">
        <f>'Basic T2'!CN13</f>
        <v>0.70604261203983087</v>
      </c>
      <c r="K13" s="309">
        <f t="shared" si="12"/>
        <v>30.621253424348655</v>
      </c>
      <c r="L13" s="97"/>
      <c r="M13" s="97">
        <f t="shared" si="0"/>
        <v>7.007340060388298</v>
      </c>
      <c r="N13" s="97">
        <f t="shared" si="1"/>
        <v>12.659498046293526</v>
      </c>
      <c r="O13" s="97">
        <f t="shared" si="2"/>
        <v>11.199793983324193</v>
      </c>
      <c r="P13" s="97">
        <f t="shared" si="3"/>
        <v>4.0054481674240376</v>
      </c>
      <c r="Q13" s="97">
        <f t="shared" si="4"/>
        <v>6.0906215647663586</v>
      </c>
      <c r="R13" s="97">
        <f t="shared" si="5"/>
        <v>4.1493292013933525</v>
      </c>
      <c r="S13" s="97">
        <f t="shared" si="6"/>
        <v>2.7628026121389619</v>
      </c>
      <c r="T13" s="97">
        <f t="shared" si="7"/>
        <v>2.7899762840023414</v>
      </c>
      <c r="U13" s="97">
        <f t="shared" si="8"/>
        <v>2.0188190872771452</v>
      </c>
      <c r="V13" s="97">
        <f t="shared" si="9"/>
        <v>5.7991832660732614</v>
      </c>
      <c r="W13" s="97"/>
      <c r="X13" s="97">
        <f t="shared" si="10"/>
        <v>1.6374318612546976</v>
      </c>
      <c r="Y13" s="97">
        <f t="shared" si="11"/>
        <v>20.514080665696717</v>
      </c>
      <c r="Z13" s="97">
        <f t="shared" si="11"/>
        <v>35.618310288202188</v>
      </c>
      <c r="AA13" s="97">
        <f t="shared" si="11"/>
        <v>3.788841168312477</v>
      </c>
      <c r="AB13" s="97">
        <f t="shared" si="11"/>
        <v>5.7614598095117602</v>
      </c>
      <c r="AC13" s="97">
        <f t="shared" si="11"/>
        <v>14.862208703565658</v>
      </c>
      <c r="AD13" s="97">
        <f t="shared" si="11"/>
        <v>9.5616707326751662</v>
      </c>
      <c r="AE13" s="97">
        <f t="shared" si="11"/>
        <v>5.9502694308337922</v>
      </c>
      <c r="AF13" s="97">
        <f t="shared" si="11"/>
        <v>2.3057273399475453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0.15334567375463518</v>
      </c>
      <c r="C14" s="69">
        <f>'Basic T2'!O14</f>
        <v>0.99734063997885947</v>
      </c>
      <c r="D14" s="69">
        <f>'Basic T2'!Z14</f>
        <v>2.2832096581678218</v>
      </c>
      <c r="E14" s="69">
        <f>'Basic T2'!AK14</f>
        <v>0.4454443681329564</v>
      </c>
      <c r="F14" s="69">
        <f>'Basic T2'!AV14</f>
        <v>1.011884204433094</v>
      </c>
      <c r="G14" s="69">
        <f>'Basic T2'!BG14</f>
        <v>1.7096856912274792</v>
      </c>
      <c r="H14" s="69">
        <f>'Basic T2'!BR14</f>
        <v>1.4192515405282737</v>
      </c>
      <c r="I14" s="69">
        <f>'Basic T2'!CC14</f>
        <v>1.1437890200670844</v>
      </c>
      <c r="J14" s="69">
        <f>'Basic T2'!CN14</f>
        <v>0.37356125452841943</v>
      </c>
      <c r="K14" s="309">
        <f t="shared" si="12"/>
        <v>9.5375120508186235</v>
      </c>
      <c r="L14" s="97"/>
      <c r="M14" s="97">
        <f t="shared" si="0"/>
        <v>2.1430806820472514</v>
      </c>
      <c r="N14" s="97">
        <f t="shared" si="1"/>
        <v>2.0099487302439312</v>
      </c>
      <c r="O14" s="97">
        <f t="shared" si="2"/>
        <v>2.3445502766314386</v>
      </c>
      <c r="P14" s="97">
        <f t="shared" si="3"/>
        <v>1.5378544197094219</v>
      </c>
      <c r="Q14" s="97">
        <f t="shared" si="4"/>
        <v>3.4933084305414335</v>
      </c>
      <c r="R14" s="97">
        <f t="shared" si="5"/>
        <v>1.5587908579254828</v>
      </c>
      <c r="S14" s="97">
        <f t="shared" si="6"/>
        <v>1.3392217201420742</v>
      </c>
      <c r="T14" s="97">
        <f t="shared" si="7"/>
        <v>1.7514060265963651</v>
      </c>
      <c r="U14" s="97">
        <f t="shared" si="8"/>
        <v>1.0681403332446795</v>
      </c>
      <c r="V14" s="97">
        <f t="shared" si="9"/>
        <v>1.8062546140289464</v>
      </c>
      <c r="W14" s="97"/>
      <c r="X14" s="97">
        <f t="shared" si="10"/>
        <v>1.6078163040588054</v>
      </c>
      <c r="Y14" s="97">
        <f t="shared" si="11"/>
        <v>10.457031505331161</v>
      </c>
      <c r="Z14" s="97">
        <f t="shared" si="11"/>
        <v>23.939258435556571</v>
      </c>
      <c r="AA14" s="97">
        <f t="shared" si="11"/>
        <v>4.6704461893154106</v>
      </c>
      <c r="AB14" s="97">
        <f t="shared" si="11"/>
        <v>10.609519537605639</v>
      </c>
      <c r="AC14" s="97">
        <f t="shared" si="11"/>
        <v>17.925908582005235</v>
      </c>
      <c r="AD14" s="97">
        <f t="shared" si="11"/>
        <v>14.880731295185692</v>
      </c>
      <c r="AE14" s="97">
        <f t="shared" si="11"/>
        <v>11.992530273855966</v>
      </c>
      <c r="AF14" s="97">
        <f t="shared" si="11"/>
        <v>3.9167578770855229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3.8623147600052705E-2</v>
      </c>
      <c r="C15" s="69">
        <f>'Basic T2'!O15</f>
        <v>1.2096732358282267</v>
      </c>
      <c r="D15" s="69">
        <f>'Basic T2'!Z15</f>
        <v>3.3698756250067863</v>
      </c>
      <c r="E15" s="69">
        <f>'Basic T2'!AK15</f>
        <v>1.7639895609140885</v>
      </c>
      <c r="F15" s="69">
        <f>'Basic T2'!AV15</f>
        <v>0.47414773726959614</v>
      </c>
      <c r="G15" s="69">
        <f>'Basic T2'!BG15</f>
        <v>1.8905377971059716</v>
      </c>
      <c r="H15" s="69">
        <f>'Basic T2'!BR15</f>
        <v>1.3514030098586993</v>
      </c>
      <c r="I15" s="69">
        <f>'Basic T2'!CC15</f>
        <v>0.43823951518020493</v>
      </c>
      <c r="J15" s="69">
        <f>'Basic T2'!CN15</f>
        <v>0.12744694927912759</v>
      </c>
      <c r="K15" s="309">
        <f t="shared" si="12"/>
        <v>10.663936578042755</v>
      </c>
      <c r="L15" s="97"/>
      <c r="M15" s="97">
        <f t="shared" si="0"/>
        <v>0.53977735057576504</v>
      </c>
      <c r="N15" s="97">
        <f t="shared" si="1"/>
        <v>2.4378643433346401</v>
      </c>
      <c r="O15" s="97">
        <f t="shared" si="2"/>
        <v>3.4604105674479717</v>
      </c>
      <c r="P15" s="97">
        <f t="shared" si="3"/>
        <v>6.0900066015949905</v>
      </c>
      <c r="Q15" s="97">
        <f t="shared" si="4"/>
        <v>1.6368911389954826</v>
      </c>
      <c r="R15" s="97">
        <f t="shared" si="5"/>
        <v>1.7236811712307114</v>
      </c>
      <c r="S15" s="97">
        <f t="shared" si="6"/>
        <v>1.2751990833101292</v>
      </c>
      <c r="T15" s="97">
        <f t="shared" si="7"/>
        <v>0.67104624586644779</v>
      </c>
      <c r="U15" s="97">
        <f t="shared" si="8"/>
        <v>0.36441473847676203</v>
      </c>
      <c r="V15" s="97">
        <f t="shared" si="9"/>
        <v>2.0195816838992622</v>
      </c>
      <c r="W15" s="97"/>
      <c r="X15" s="97">
        <f t="shared" si="10"/>
        <v>0.36218470840851108</v>
      </c>
      <c r="Y15" s="97">
        <f t="shared" si="11"/>
        <v>11.343589930185507</v>
      </c>
      <c r="Z15" s="97">
        <f t="shared" si="11"/>
        <v>31.600672043993804</v>
      </c>
      <c r="AA15" s="97">
        <f t="shared" si="11"/>
        <v>16.541635895942743</v>
      </c>
      <c r="AB15" s="97">
        <f t="shared" si="11"/>
        <v>4.4462730418509349</v>
      </c>
      <c r="AC15" s="97">
        <f t="shared" si="11"/>
        <v>17.728329339454479</v>
      </c>
      <c r="AD15" s="97">
        <f t="shared" si="11"/>
        <v>12.672646728237897</v>
      </c>
      <c r="AE15" s="97">
        <f t="shared" si="11"/>
        <v>4.1095472762145668</v>
      </c>
      <c r="AF15" s="97">
        <f t="shared" si="11"/>
        <v>1.1951210357115518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2.3506785404237202E-2</v>
      </c>
      <c r="C16" s="69">
        <f>'Basic T2'!O16</f>
        <v>0.29377922887365315</v>
      </c>
      <c r="D16" s="69">
        <f>'Basic T2'!Z16</f>
        <v>1.3026243582131076</v>
      </c>
      <c r="E16" s="69">
        <f>'Basic T2'!AK16</f>
        <v>0.36585184932663234</v>
      </c>
      <c r="F16" s="69">
        <f>'Basic T2'!AV16</f>
        <v>0.29245519300328021</v>
      </c>
      <c r="G16" s="69">
        <f>'Basic T2'!BG16</f>
        <v>1.0003511344273011</v>
      </c>
      <c r="H16" s="69">
        <f>'Basic T2'!BR16</f>
        <v>1.224571491149006</v>
      </c>
      <c r="I16" s="69">
        <f>'Basic T2'!CC16</f>
        <v>0.67901016913028123</v>
      </c>
      <c r="J16" s="69">
        <f>'Basic T2'!CN16</f>
        <v>0.15131872533463178</v>
      </c>
      <c r="K16" s="309">
        <f t="shared" si="12"/>
        <v>5.3334689348621316</v>
      </c>
      <c r="L16" s="97"/>
      <c r="M16" s="97">
        <f t="shared" si="0"/>
        <v>0.32851880632418751</v>
      </c>
      <c r="N16" s="97">
        <f t="shared" si="1"/>
        <v>0.59205567724499497</v>
      </c>
      <c r="O16" s="97">
        <f t="shared" si="2"/>
        <v>1.3376206116113536</v>
      </c>
      <c r="P16" s="97">
        <f t="shared" si="3"/>
        <v>1.263068799823492</v>
      </c>
      <c r="Q16" s="97">
        <f t="shared" si="4"/>
        <v>1.0096374533747667</v>
      </c>
      <c r="R16" s="97">
        <f t="shared" si="5"/>
        <v>0.91206132861831823</v>
      </c>
      <c r="S16" s="97">
        <f t="shared" si="6"/>
        <v>1.1555194354082474</v>
      </c>
      <c r="T16" s="97">
        <f t="shared" si="7"/>
        <v>1.039721908036189</v>
      </c>
      <c r="U16" s="97">
        <f t="shared" si="8"/>
        <v>0.43267237098540534</v>
      </c>
      <c r="V16" s="97">
        <f t="shared" si="9"/>
        <v>1.0100750406441588</v>
      </c>
      <c r="W16" s="97"/>
      <c r="X16" s="97">
        <f t="shared" si="10"/>
        <v>0.44074102036266655</v>
      </c>
      <c r="Y16" s="97">
        <f t="shared" si="11"/>
        <v>5.508220493296025</v>
      </c>
      <c r="Z16" s="97">
        <f t="shared" si="11"/>
        <v>24.42358573982732</v>
      </c>
      <c r="AA16" s="97">
        <f t="shared" si="11"/>
        <v>6.8595477689060447</v>
      </c>
      <c r="AB16" s="97">
        <f t="shared" si="11"/>
        <v>5.4833954519103258</v>
      </c>
      <c r="AC16" s="97">
        <f t="shared" si="11"/>
        <v>18.756106891117756</v>
      </c>
      <c r="AD16" s="97">
        <f t="shared" si="11"/>
        <v>22.960131691114103</v>
      </c>
      <c r="AE16" s="97">
        <f t="shared" si="11"/>
        <v>12.731116978894214</v>
      </c>
      <c r="AF16" s="97">
        <f t="shared" si="11"/>
        <v>2.8371539645715274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7.7971562303848621E-2</v>
      </c>
      <c r="C17" s="69">
        <f>'Basic T2'!O17</f>
        <v>1.6248566099729806</v>
      </c>
      <c r="D17" s="69">
        <f>'Basic T2'!Z17</f>
        <v>3.4410928712968119</v>
      </c>
      <c r="E17" s="69">
        <f>'Basic T2'!AK17</f>
        <v>0.48187168055413426</v>
      </c>
      <c r="F17" s="69">
        <f>'Basic T2'!AV17</f>
        <v>0.55241234172021147</v>
      </c>
      <c r="G17" s="69">
        <f>'Basic T2'!BG17</f>
        <v>1.657483950066146</v>
      </c>
      <c r="H17" s="69">
        <f>'Basic T2'!BR17</f>
        <v>0.73159539830530407</v>
      </c>
      <c r="I17" s="69">
        <f>'Basic T2'!CC17</f>
        <v>0.52120609912195959</v>
      </c>
      <c r="J17" s="69">
        <f>'Basic T2'!CN17</f>
        <v>0.32879927288504962</v>
      </c>
      <c r="K17" s="309">
        <f t="shared" si="12"/>
        <v>9.417289786226446</v>
      </c>
      <c r="L17" s="97"/>
      <c r="M17" s="97">
        <f t="shared" si="0"/>
        <v>1.0896906631340211</v>
      </c>
      <c r="N17" s="97">
        <f t="shared" si="1"/>
        <v>3.2745867852260364</v>
      </c>
      <c r="O17" s="97">
        <f t="shared" si="2"/>
        <v>3.5335411334005515</v>
      </c>
      <c r="P17" s="97">
        <f t="shared" si="3"/>
        <v>1.6636162598239284</v>
      </c>
      <c r="Q17" s="97">
        <f t="shared" si="4"/>
        <v>1.9070825317878011</v>
      </c>
      <c r="R17" s="97">
        <f t="shared" si="5"/>
        <v>1.5111963805852313</v>
      </c>
      <c r="S17" s="97">
        <f t="shared" si="6"/>
        <v>0.69034164824775579</v>
      </c>
      <c r="T17" s="97">
        <f t="shared" si="7"/>
        <v>0.79808731075897488</v>
      </c>
      <c r="U17" s="97">
        <f t="shared" si="8"/>
        <v>0.94015040546269157</v>
      </c>
      <c r="V17" s="97">
        <f t="shared" si="9"/>
        <v>1.7834864100181331</v>
      </c>
      <c r="W17" s="97"/>
      <c r="X17" s="97">
        <f t="shared" si="10"/>
        <v>0.82796180295830335</v>
      </c>
      <c r="Y17" s="97">
        <f t="shared" si="11"/>
        <v>17.253972712504464</v>
      </c>
      <c r="Z17" s="97">
        <f t="shared" si="11"/>
        <v>36.540161229079843</v>
      </c>
      <c r="AA17" s="97">
        <f t="shared" si="11"/>
        <v>5.1168827921055469</v>
      </c>
      <c r="AB17" s="97">
        <f t="shared" si="11"/>
        <v>5.8659375920252508</v>
      </c>
      <c r="AC17" s="97">
        <f t="shared" si="11"/>
        <v>17.600434813956255</v>
      </c>
      <c r="AD17" s="97">
        <f t="shared" si="11"/>
        <v>7.7686406058707247</v>
      </c>
      <c r="AE17" s="97">
        <f t="shared" si="11"/>
        <v>5.5345657928490848</v>
      </c>
      <c r="AF17" s="97">
        <f t="shared" si="11"/>
        <v>3.491442658650532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0.36921789707034824</v>
      </c>
      <c r="C18" s="69">
        <f>'Basic T2'!O18</f>
        <v>3.6580465882126507</v>
      </c>
      <c r="D18" s="69">
        <f>'Basic T2'!Z18</f>
        <v>7.6127000983597979</v>
      </c>
      <c r="E18" s="69">
        <f>'Basic T2'!AK18</f>
        <v>2.2370093684638124</v>
      </c>
      <c r="F18" s="69">
        <f>'Basic T2'!AV18</f>
        <v>1.9999117890825691</v>
      </c>
      <c r="G18" s="69">
        <f>'Basic T2'!BG18</f>
        <v>5.8390807486817584</v>
      </c>
      <c r="H18" s="69">
        <f>'Basic T2'!BR18</f>
        <v>4.6109833822855339</v>
      </c>
      <c r="I18" s="69">
        <f>'Basic T2'!CC18</f>
        <v>2.7727344240173779</v>
      </c>
      <c r="J18" s="69">
        <f>'Basic T2'!CN18</f>
        <v>0.97428581796198288</v>
      </c>
      <c r="K18" s="309">
        <f t="shared" si="12"/>
        <v>30.073970114135832</v>
      </c>
      <c r="L18" s="97"/>
      <c r="M18" s="97">
        <f t="shared" si="0"/>
        <v>5.1600004310761083</v>
      </c>
      <c r="N18" s="97">
        <f t="shared" si="1"/>
        <v>7.3720911396000188</v>
      </c>
      <c r="O18" s="97">
        <f t="shared" si="2"/>
        <v>7.8172225917457734</v>
      </c>
      <c r="P18" s="97">
        <f t="shared" si="3"/>
        <v>7.7230626096873793</v>
      </c>
      <c r="Q18" s="97">
        <f t="shared" si="4"/>
        <v>6.904257110185255</v>
      </c>
      <c r="R18" s="97">
        <f t="shared" si="5"/>
        <v>5.3237304005270349</v>
      </c>
      <c r="S18" s="97">
        <f t="shared" si="6"/>
        <v>4.3509757928270023</v>
      </c>
      <c r="T18" s="97">
        <f t="shared" si="7"/>
        <v>4.2456988965416169</v>
      </c>
      <c r="U18" s="97">
        <f t="shared" si="8"/>
        <v>2.7858188333455933</v>
      </c>
      <c r="V18" s="97">
        <f t="shared" si="9"/>
        <v>5.6955364241100996</v>
      </c>
      <c r="W18" s="97"/>
      <c r="X18" s="97">
        <f t="shared" si="10"/>
        <v>1.2276992218490059</v>
      </c>
      <c r="Y18" s="97">
        <f t="shared" si="11"/>
        <v>12.163497450884408</v>
      </c>
      <c r="Z18" s="97">
        <f t="shared" si="11"/>
        <v>25.31325285443959</v>
      </c>
      <c r="AA18" s="97">
        <f t="shared" si="11"/>
        <v>7.4383573567905437</v>
      </c>
      <c r="AB18" s="97">
        <f t="shared" si="11"/>
        <v>6.6499759808650598</v>
      </c>
      <c r="AC18" s="97">
        <f t="shared" si="11"/>
        <v>19.415729704197528</v>
      </c>
      <c r="AD18" s="97">
        <f t="shared" si="11"/>
        <v>15.332140601277674</v>
      </c>
      <c r="AE18" s="97">
        <f t="shared" si="11"/>
        <v>9.2197153002891845</v>
      </c>
      <c r="AF18" s="97">
        <f t="shared" si="11"/>
        <v>3.2396315294070006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0.30039978772163062</v>
      </c>
      <c r="C19" s="69">
        <f>'Basic T2'!O19</f>
        <v>3.1358411769068231</v>
      </c>
      <c r="D19" s="69">
        <f>'Basic T2'!Z19</f>
        <v>9.7752901237167595</v>
      </c>
      <c r="E19" s="69">
        <f>'Basic T2'!AK19</f>
        <v>3.6731711216802632</v>
      </c>
      <c r="F19" s="69">
        <f>'Basic T2'!AV19</f>
        <v>3.4367957061777812</v>
      </c>
      <c r="G19" s="69">
        <f>'Basic T2'!BG19</f>
        <v>10.507338008153633</v>
      </c>
      <c r="H19" s="69">
        <f>'Basic T2'!BR19</f>
        <v>11.85176736882865</v>
      </c>
      <c r="I19" s="69">
        <f>'Basic T2'!CC19</f>
        <v>5.2880118143883061</v>
      </c>
      <c r="J19" s="69">
        <f>'Basic T2'!CN19</f>
        <v>2.2137875859978684</v>
      </c>
      <c r="K19" s="309">
        <f t="shared" si="12"/>
        <v>50.182402693571717</v>
      </c>
      <c r="L19" s="97"/>
      <c r="M19" s="97">
        <f t="shared" si="0"/>
        <v>4.1982337433752486</v>
      </c>
      <c r="N19" s="97">
        <f t="shared" si="1"/>
        <v>6.3196863128971712</v>
      </c>
      <c r="O19" s="97">
        <f t="shared" si="2"/>
        <v>10.037912673382758</v>
      </c>
      <c r="P19" s="97">
        <f t="shared" si="3"/>
        <v>12.681274807674638</v>
      </c>
      <c r="Q19" s="97">
        <f t="shared" si="4"/>
        <v>11.864783897052391</v>
      </c>
      <c r="R19" s="97">
        <f t="shared" si="5"/>
        <v>9.5799728056936697</v>
      </c>
      <c r="S19" s="97">
        <f t="shared" si="6"/>
        <v>11.183461020939585</v>
      </c>
      <c r="T19" s="97">
        <f t="shared" si="7"/>
        <v>8.0971714170584228</v>
      </c>
      <c r="U19" s="97">
        <f t="shared" si="8"/>
        <v>6.329981445280759</v>
      </c>
      <c r="V19" s="97">
        <f t="shared" si="9"/>
        <v>9.5037569468174397</v>
      </c>
      <c r="W19" s="97"/>
      <c r="X19" s="97">
        <f t="shared" si="10"/>
        <v>0.59861579278289778</v>
      </c>
      <c r="Y19" s="97">
        <f t="shared" si="11"/>
        <v>6.2488860807545974</v>
      </c>
      <c r="Z19" s="97">
        <f t="shared" si="11"/>
        <v>19.479517916683886</v>
      </c>
      <c r="AA19" s="97">
        <f t="shared" si="11"/>
        <v>7.3196398030395429</v>
      </c>
      <c r="AB19" s="97">
        <f t="shared" si="11"/>
        <v>6.8486073238936989</v>
      </c>
      <c r="AC19" s="97">
        <f t="shared" si="11"/>
        <v>20.938291999118658</v>
      </c>
      <c r="AD19" s="97">
        <f t="shared" si="11"/>
        <v>23.617377273063177</v>
      </c>
      <c r="AE19" s="97">
        <f t="shared" si="11"/>
        <v>10.537581962104202</v>
      </c>
      <c r="AF19" s="97">
        <f t="shared" si="11"/>
        <v>4.4114818485593377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2.4533391345615795E-2</v>
      </c>
      <c r="C20" s="69">
        <f>'Basic T2'!O20</f>
        <v>0.5038471439938863</v>
      </c>
      <c r="D20" s="69">
        <f>'Basic T2'!Z20</f>
        <v>1.4945020019690847</v>
      </c>
      <c r="E20" s="69">
        <f>'Basic T2'!AK20</f>
        <v>0.71549682439324713</v>
      </c>
      <c r="F20" s="69">
        <f>'Basic T2'!AV20</f>
        <v>0.54962376687125969</v>
      </c>
      <c r="G20" s="69">
        <f>'Basic T2'!BG20</f>
        <v>1.8299406538484841</v>
      </c>
      <c r="H20" s="69">
        <f>'Basic T2'!BR20</f>
        <v>2.1451382659355733</v>
      </c>
      <c r="I20" s="69">
        <f>'Basic T2'!CC20</f>
        <v>1.8190834018718944</v>
      </c>
      <c r="J20" s="69">
        <f>'Basic T2'!CN20</f>
        <v>0.77515230958181647</v>
      </c>
      <c r="K20" s="309">
        <f t="shared" si="12"/>
        <v>9.8573177598108614</v>
      </c>
      <c r="L20" s="97"/>
      <c r="M20" s="97">
        <f t="shared" si="0"/>
        <v>0.34286612573121372</v>
      </c>
      <c r="N20" s="97">
        <f t="shared" si="1"/>
        <v>1.0154072607820426</v>
      </c>
      <c r="O20" s="97">
        <f t="shared" si="2"/>
        <v>1.5346532323950546</v>
      </c>
      <c r="P20" s="97">
        <f t="shared" si="3"/>
        <v>2.470184903881834</v>
      </c>
      <c r="Q20" s="97">
        <f t="shared" si="4"/>
        <v>1.8974555883229642</v>
      </c>
      <c r="R20" s="97">
        <f t="shared" si="5"/>
        <v>1.6684322600356043</v>
      </c>
      <c r="S20" s="97">
        <f t="shared" si="6"/>
        <v>2.0241766004210255</v>
      </c>
      <c r="T20" s="97">
        <f t="shared" si="7"/>
        <v>2.7854382032212497</v>
      </c>
      <c r="U20" s="97">
        <f t="shared" si="8"/>
        <v>2.2164275235592314</v>
      </c>
      <c r="V20" s="97">
        <f t="shared" si="9"/>
        <v>1.866820779962173</v>
      </c>
      <c r="W20" s="97"/>
      <c r="X20" s="97">
        <f t="shared" si="10"/>
        <v>0.24888506126525167</v>
      </c>
      <c r="Y20" s="97">
        <f t="shared" si="11"/>
        <v>5.1114020697203735</v>
      </c>
      <c r="Z20" s="97">
        <f t="shared" si="11"/>
        <v>15.161345493621994</v>
      </c>
      <c r="AA20" s="97">
        <f t="shared" si="11"/>
        <v>7.2585346422572448</v>
      </c>
      <c r="AB20" s="97">
        <f t="shared" si="11"/>
        <v>5.5757943516046868</v>
      </c>
      <c r="AC20" s="97">
        <f t="shared" si="11"/>
        <v>18.564285928869118</v>
      </c>
      <c r="AD20" s="97">
        <f t="shared" si="11"/>
        <v>21.761886125670898</v>
      </c>
      <c r="AE20" s="97">
        <f t="shared" si="11"/>
        <v>18.454141848692906</v>
      </c>
      <c r="AF20" s="97">
        <f t="shared" si="11"/>
        <v>7.8637244782975309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1.4815359085238263E-2</v>
      </c>
      <c r="C21" s="69">
        <f>'Basic T2'!O21</f>
        <v>8.3083004636368141E-2</v>
      </c>
      <c r="D21" s="69">
        <f>'Basic T2'!Z21</f>
        <v>0.68937995730309143</v>
      </c>
      <c r="E21" s="69">
        <f>'Basic T2'!AK21</f>
        <v>0.26143378670361539</v>
      </c>
      <c r="F21" s="69">
        <f>'Basic T2'!AV21</f>
        <v>0.44648098042023387</v>
      </c>
      <c r="G21" s="69">
        <f>'Basic T2'!BG21</f>
        <v>0.71170195154757709</v>
      </c>
      <c r="H21" s="69">
        <f>'Basic T2'!BR21</f>
        <v>1.1852713210582226</v>
      </c>
      <c r="I21" s="69">
        <f>'Basic T2'!CC21</f>
        <v>1.0417249207451598</v>
      </c>
      <c r="J21" s="69">
        <f>'Basic T2'!CN21</f>
        <v>0.90248981095294567</v>
      </c>
      <c r="K21" s="309">
        <f t="shared" si="12"/>
        <v>5.3363810924524522</v>
      </c>
      <c r="L21" s="97"/>
      <c r="M21" s="97">
        <f t="shared" si="0"/>
        <v>0.20705187877664294</v>
      </c>
      <c r="N21" s="97">
        <f t="shared" si="1"/>
        <v>0.16743785721722773</v>
      </c>
      <c r="O21" s="97">
        <f t="shared" si="2"/>
        <v>0.70790081139378702</v>
      </c>
      <c r="P21" s="97">
        <f t="shared" si="3"/>
        <v>0.90257534521914085</v>
      </c>
      <c r="Q21" s="97">
        <f t="shared" si="4"/>
        <v>1.5413777249860561</v>
      </c>
      <c r="R21" s="97">
        <f t="shared" si="5"/>
        <v>0.64888798059928288</v>
      </c>
      <c r="S21" s="97">
        <f t="shared" si="6"/>
        <v>1.1184353527858926</v>
      </c>
      <c r="T21" s="97">
        <f t="shared" si="7"/>
        <v>1.5951222404125596</v>
      </c>
      <c r="U21" s="97">
        <f t="shared" si="8"/>
        <v>2.5805293127579163</v>
      </c>
      <c r="V21" s="97">
        <f t="shared" si="9"/>
        <v>1.0106265574397622</v>
      </c>
      <c r="W21" s="97"/>
      <c r="X21" s="97">
        <f t="shared" si="10"/>
        <v>0.27762933022516834</v>
      </c>
      <c r="Y21" s="97">
        <f t="shared" si="11"/>
        <v>1.5569166293965992</v>
      </c>
      <c r="Z21" s="97">
        <f t="shared" si="11"/>
        <v>12.918491864798051</v>
      </c>
      <c r="AA21" s="97">
        <f t="shared" si="11"/>
        <v>4.8990838955144351</v>
      </c>
      <c r="AB21" s="97">
        <f t="shared" si="11"/>
        <v>8.3667371704715272</v>
      </c>
      <c r="AC21" s="97">
        <f t="shared" si="11"/>
        <v>13.336790218265666</v>
      </c>
      <c r="AD21" s="97">
        <f t="shared" si="11"/>
        <v>22.211144603870579</v>
      </c>
      <c r="AE21" s="97">
        <f t="shared" si="11"/>
        <v>19.521186787400371</v>
      </c>
      <c r="AF21" s="97">
        <f t="shared" si="11"/>
        <v>16.912019500057603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8.87855189677428E-3</v>
      </c>
      <c r="C22" s="69">
        <f>'Basic T2'!O22</f>
        <v>0.37578481435693389</v>
      </c>
      <c r="D22" s="69">
        <f>'Basic T2'!Z22</f>
        <v>1.0136407707307042</v>
      </c>
      <c r="E22" s="69">
        <f>'Basic T2'!AK22</f>
        <v>0.42519241049938411</v>
      </c>
      <c r="F22" s="69">
        <f>'Basic T2'!AV22</f>
        <v>1.8561766766167629</v>
      </c>
      <c r="G22" s="69">
        <f>'Basic T2'!BG22</f>
        <v>9.9625939616402288</v>
      </c>
      <c r="H22" s="69">
        <f>'Basic T2'!BR22</f>
        <v>5.7973833939704882</v>
      </c>
      <c r="I22" s="69">
        <f>'Basic T2'!CC22</f>
        <v>2.905828922960537</v>
      </c>
      <c r="J22" s="69">
        <f>'Basic T2'!CN22</f>
        <v>1.4471122011828625</v>
      </c>
      <c r="K22" s="309">
        <f t="shared" si="12"/>
        <v>23.792591703854676</v>
      </c>
      <c r="L22" s="97"/>
      <c r="M22" s="97">
        <f t="shared" si="0"/>
        <v>0.12408209888579134</v>
      </c>
      <c r="N22" s="97">
        <f t="shared" si="1"/>
        <v>0.75732220285105478</v>
      </c>
      <c r="O22" s="97">
        <f t="shared" si="2"/>
        <v>1.0408732027389207</v>
      </c>
      <c r="P22" s="97">
        <f t="shared" si="3"/>
        <v>1.4679364573719542</v>
      </c>
      <c r="Q22" s="97">
        <f t="shared" si="4"/>
        <v>6.4080431383277459</v>
      </c>
      <c r="R22" s="97">
        <f t="shared" si="5"/>
        <v>9.0833072232585845</v>
      </c>
      <c r="S22" s="97">
        <f t="shared" si="6"/>
        <v>5.4704761907859858</v>
      </c>
      <c r="T22" s="97">
        <f t="shared" si="7"/>
        <v>4.4494974148576967</v>
      </c>
      <c r="U22" s="97">
        <f t="shared" si="8"/>
        <v>4.1377923702638997</v>
      </c>
      <c r="V22" s="97">
        <f t="shared" si="9"/>
        <v>4.5059422536829894</v>
      </c>
      <c r="W22" s="97"/>
      <c r="X22" s="97">
        <f t="shared" si="10"/>
        <v>3.7316455505500279E-2</v>
      </c>
      <c r="Y22" s="97">
        <f t="shared" si="11"/>
        <v>1.5794194219541555</v>
      </c>
      <c r="Z22" s="97">
        <f t="shared" si="11"/>
        <v>4.2603209576638204</v>
      </c>
      <c r="AA22" s="97">
        <f t="shared" si="11"/>
        <v>1.7870790025388366</v>
      </c>
      <c r="AB22" s="97">
        <f t="shared" si="11"/>
        <v>7.801490059260928</v>
      </c>
      <c r="AC22" s="97">
        <f t="shared" si="11"/>
        <v>41.872672324411688</v>
      </c>
      <c r="AD22" s="97">
        <f t="shared" si="11"/>
        <v>24.366338338127512</v>
      </c>
      <c r="AE22" s="97">
        <f t="shared" si="11"/>
        <v>12.213166850964617</v>
      </c>
      <c r="AF22" s="97">
        <f t="shared" si="11"/>
        <v>6.0821965895729369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3.7774870637907352E-3</v>
      </c>
      <c r="C23" s="69">
        <f>'Basic T2'!O23</f>
        <v>0.15086544936470464</v>
      </c>
      <c r="D23" s="69">
        <f>'Basic T2'!Z23</f>
        <v>0.50952621842533252</v>
      </c>
      <c r="E23" s="69">
        <f>'Basic T2'!AK23</f>
        <v>0.3943419708726339</v>
      </c>
      <c r="F23" s="69">
        <f>'Basic T2'!AV23</f>
        <v>0.58906399271591814</v>
      </c>
      <c r="G23" s="69">
        <f>'Basic T2'!BG23</f>
        <v>6.1479952105836535</v>
      </c>
      <c r="H23" s="69">
        <f>'Basic T2'!BR23</f>
        <v>6.0470699418851028</v>
      </c>
      <c r="I23" s="69">
        <f>'Basic T2'!CC23</f>
        <v>2.8678969783222965</v>
      </c>
      <c r="J23" s="69">
        <f>'Basic T2'!CN23</f>
        <v>2.1401765728244579</v>
      </c>
      <c r="K23" s="309">
        <f t="shared" si="12"/>
        <v>18.850713822057891</v>
      </c>
      <c r="L23" s="97"/>
      <c r="M23" s="97">
        <f t="shared" si="0"/>
        <v>5.2792226574625595E-2</v>
      </c>
      <c r="N23" s="97">
        <f t="shared" si="1"/>
        <v>0.30404037119624017</v>
      </c>
      <c r="O23" s="97">
        <f t="shared" si="2"/>
        <v>0.52321512923114888</v>
      </c>
      <c r="P23" s="97">
        <f t="shared" si="3"/>
        <v>1.3614282414777181</v>
      </c>
      <c r="Q23" s="97">
        <f t="shared" si="4"/>
        <v>2.0336143235240862</v>
      </c>
      <c r="R23" s="97">
        <f t="shared" si="5"/>
        <v>5.6053804380540644</v>
      </c>
      <c r="S23" s="97">
        <f t="shared" si="6"/>
        <v>5.7060832263577641</v>
      </c>
      <c r="T23" s="97">
        <f t="shared" si="7"/>
        <v>4.3914148180899479</v>
      </c>
      <c r="U23" s="97">
        <f t="shared" si="8"/>
        <v>6.1195021967281136</v>
      </c>
      <c r="V23" s="97">
        <f t="shared" si="9"/>
        <v>3.5700283928772376</v>
      </c>
      <c r="W23" s="97"/>
      <c r="X23" s="97">
        <f t="shared" si="10"/>
        <v>2.0038960325049138E-2</v>
      </c>
      <c r="Y23" s="97">
        <f t="shared" si="11"/>
        <v>0.80031690464777849</v>
      </c>
      <c r="Z23" s="97">
        <f t="shared" si="11"/>
        <v>2.702954504720759</v>
      </c>
      <c r="AA23" s="97">
        <f t="shared" si="11"/>
        <v>2.0919206274894497</v>
      </c>
      <c r="AB23" s="97">
        <f t="shared" si="11"/>
        <v>3.1248895838980557</v>
      </c>
      <c r="AC23" s="97">
        <f t="shared" si="11"/>
        <v>32.614124157938598</v>
      </c>
      <c r="AD23" s="97">
        <f t="shared" si="11"/>
        <v>32.078731866425194</v>
      </c>
      <c r="AE23" s="97">
        <f t="shared" si="11"/>
        <v>15.213731455444771</v>
      </c>
      <c r="AF23" s="97">
        <f t="shared" si="11"/>
        <v>11.353291939110344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2.9575783584713345E-2</v>
      </c>
      <c r="C24" s="69">
        <f>'Basic T2'!O24</f>
        <v>0.30739943142231607</v>
      </c>
      <c r="D24" s="69">
        <f>'Basic T2'!Z24</f>
        <v>0.68102322829425199</v>
      </c>
      <c r="E24" s="69">
        <f>'Basic T2'!AK24</f>
        <v>0.28297659860734869</v>
      </c>
      <c r="F24" s="69">
        <f>'Basic T2'!AV24</f>
        <v>0.31371689604094194</v>
      </c>
      <c r="G24" s="69">
        <f>'Basic T2'!BG24</f>
        <v>2.1060825945877601</v>
      </c>
      <c r="H24" s="69">
        <f>'Basic T2'!BR24</f>
        <v>2.3096785648718585</v>
      </c>
      <c r="I24" s="69">
        <f>'Basic T2'!CC24</f>
        <v>1.7921406551880936</v>
      </c>
      <c r="J24" s="69">
        <f>'Basic T2'!CN24</f>
        <v>1.2905703075984634</v>
      </c>
      <c r="K24" s="309">
        <f t="shared" si="12"/>
        <v>9.1131640601957482</v>
      </c>
      <c r="L24" s="97"/>
      <c r="M24" s="97">
        <f t="shared" si="0"/>
        <v>0.41333601988816127</v>
      </c>
      <c r="N24" s="97">
        <f t="shared" si="1"/>
        <v>0.61950458258482999</v>
      </c>
      <c r="O24" s="97">
        <f t="shared" si="2"/>
        <v>0.69931957084090191</v>
      </c>
      <c r="P24" s="97">
        <f t="shared" si="3"/>
        <v>0.97694985945530799</v>
      </c>
      <c r="Q24" s="97">
        <f t="shared" si="4"/>
        <v>1.0830388229620544</v>
      </c>
      <c r="R24" s="97">
        <f t="shared" si="5"/>
        <v>1.9202022402856826</v>
      </c>
      <c r="S24" s="97">
        <f t="shared" si="6"/>
        <v>2.179438677566365</v>
      </c>
      <c r="T24" s="97">
        <f t="shared" si="7"/>
        <v>2.7441826149202706</v>
      </c>
      <c r="U24" s="97">
        <f t="shared" si="8"/>
        <v>3.6901851616654699</v>
      </c>
      <c r="V24" s="97">
        <f t="shared" si="9"/>
        <v>1.7258897859760485</v>
      </c>
      <c r="W24" s="97"/>
      <c r="X24" s="97">
        <f t="shared" si="10"/>
        <v>0.32453913250496297</v>
      </c>
      <c r="Y24" s="97">
        <f t="shared" ref="Y24:AG32" si="13">IF($K24&gt;0,C24/$K24*100,0)</f>
        <v>3.3731361510868405</v>
      </c>
      <c r="Z24" s="97">
        <f t="shared" si="13"/>
        <v>7.4729613534426349</v>
      </c>
      <c r="AA24" s="97">
        <f t="shared" si="13"/>
        <v>3.1051410546127096</v>
      </c>
      <c r="AB24" s="97">
        <f t="shared" si="13"/>
        <v>3.4424585574091311</v>
      </c>
      <c r="AC24" s="97">
        <f t="shared" si="13"/>
        <v>23.11033336694393</v>
      </c>
      <c r="AD24" s="97">
        <f t="shared" si="13"/>
        <v>25.344419892098895</v>
      </c>
      <c r="AE24" s="97">
        <f t="shared" si="13"/>
        <v>19.665405377872666</v>
      </c>
      <c r="AF24" s="97">
        <f t="shared" si="13"/>
        <v>14.161605114028225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2.7265527997011613E-2</v>
      </c>
      <c r="C25" s="69">
        <f>'Basic T2'!O25</f>
        <v>1.6087056493767389</v>
      </c>
      <c r="D25" s="69">
        <f>'Basic T2'!Z25</f>
        <v>4.9907811453786586</v>
      </c>
      <c r="E25" s="69">
        <f>'Basic T2'!AK25</f>
        <v>4.0676023119121885</v>
      </c>
      <c r="F25" s="69">
        <f>'Basic T2'!AV25</f>
        <v>2.2292055658611689</v>
      </c>
      <c r="G25" s="69">
        <f>'Basic T2'!BG25</f>
        <v>13.727048209340847</v>
      </c>
      <c r="H25" s="69">
        <f>'Basic T2'!BR25</f>
        <v>9.6426628427010925</v>
      </c>
      <c r="I25" s="69">
        <f>'Basic T2'!CC25</f>
        <v>1.4773490610623206</v>
      </c>
      <c r="J25" s="69">
        <f>'Basic T2'!CN25</f>
        <v>0.5657119509556725</v>
      </c>
      <c r="K25" s="309">
        <f t="shared" si="12"/>
        <v>38.3363322645857</v>
      </c>
      <c r="L25" s="97"/>
      <c r="M25" s="97">
        <f t="shared" si="0"/>
        <v>0.38104906976189046</v>
      </c>
      <c r="N25" s="97">
        <f t="shared" si="1"/>
        <v>3.2420376225414356</v>
      </c>
      <c r="O25" s="97">
        <f t="shared" si="2"/>
        <v>5.1248632700661236</v>
      </c>
      <c r="P25" s="97">
        <f t="shared" si="3"/>
        <v>14.043011070525676</v>
      </c>
      <c r="Q25" s="97">
        <f t="shared" si="4"/>
        <v>7.6958436177937264</v>
      </c>
      <c r="R25" s="97">
        <f t="shared" si="5"/>
        <v>12.515515199557145</v>
      </c>
      <c r="S25" s="97">
        <f t="shared" si="6"/>
        <v>9.0989251377845921</v>
      </c>
      <c r="T25" s="97">
        <f t="shared" si="7"/>
        <v>2.2621637413334095</v>
      </c>
      <c r="U25" s="97">
        <f t="shared" si="8"/>
        <v>1.6175653778042431</v>
      </c>
      <c r="V25" s="97">
        <f t="shared" si="9"/>
        <v>7.2602977242803322</v>
      </c>
      <c r="W25" s="97"/>
      <c r="X25" s="97">
        <f t="shared" si="10"/>
        <v>7.1121900261175833E-2</v>
      </c>
      <c r="Y25" s="97">
        <f t="shared" si="13"/>
        <v>4.1962951444440275</v>
      </c>
      <c r="Z25" s="97">
        <f t="shared" si="13"/>
        <v>13.018410605724631</v>
      </c>
      <c r="AA25" s="97">
        <f t="shared" si="13"/>
        <v>10.610306389872759</v>
      </c>
      <c r="AB25" s="97">
        <f t="shared" si="13"/>
        <v>5.8148639532751085</v>
      </c>
      <c r="AC25" s="97">
        <f t="shared" si="13"/>
        <v>35.806889700874187</v>
      </c>
      <c r="AD25" s="97">
        <f t="shared" si="13"/>
        <v>25.152804854022985</v>
      </c>
      <c r="AE25" s="97">
        <f t="shared" si="13"/>
        <v>3.8536525895750975</v>
      </c>
      <c r="AF25" s="97">
        <f t="shared" si="13"/>
        <v>1.4756548619500185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1.8282430456529143E-2</v>
      </c>
      <c r="C26" s="69">
        <f>'Basic T2'!O26</f>
        <v>0.26226315817754015</v>
      </c>
      <c r="D26" s="69">
        <f>'Basic T2'!Z26</f>
        <v>1.1044313188912156</v>
      </c>
      <c r="E26" s="69">
        <f>'Basic T2'!AK26</f>
        <v>0.72964475491833958</v>
      </c>
      <c r="F26" s="69">
        <f>'Basic T2'!AV26</f>
        <v>0.81315169320171254</v>
      </c>
      <c r="G26" s="69">
        <f>'Basic T2'!BG26</f>
        <v>2.4829514880029695</v>
      </c>
      <c r="H26" s="69">
        <f>'Basic T2'!BR26</f>
        <v>2.6267086709484659</v>
      </c>
      <c r="I26" s="69">
        <f>'Basic T2'!CC26</f>
        <v>1.5074566500587023</v>
      </c>
      <c r="J26" s="69">
        <f>'Basic T2'!CN26</f>
        <v>0.84811363283555419</v>
      </c>
      <c r="K26" s="309">
        <f t="shared" si="12"/>
        <v>10.393003797491028</v>
      </c>
      <c r="L26" s="97"/>
      <c r="M26" s="97">
        <f t="shared" si="0"/>
        <v>0.25550589444702609</v>
      </c>
      <c r="N26" s="97">
        <f t="shared" si="1"/>
        <v>0.52854108279382228</v>
      </c>
      <c r="O26" s="97">
        <f t="shared" si="2"/>
        <v>1.1341029260995255</v>
      </c>
      <c r="P26" s="97">
        <f t="shared" si="3"/>
        <v>2.5190292917432182</v>
      </c>
      <c r="Q26" s="97">
        <f t="shared" si="4"/>
        <v>2.8072279938019373</v>
      </c>
      <c r="R26" s="97">
        <f t="shared" si="5"/>
        <v>2.2638091317198334</v>
      </c>
      <c r="S26" s="97">
        <f t="shared" si="6"/>
        <v>2.478591852231022</v>
      </c>
      <c r="T26" s="97">
        <f t="shared" si="7"/>
        <v>2.3082654365669035</v>
      </c>
      <c r="U26" s="97">
        <f t="shared" si="8"/>
        <v>2.4250490847877963</v>
      </c>
      <c r="V26" s="97">
        <f t="shared" si="9"/>
        <v>1.9682712811070324</v>
      </c>
      <c r="W26" s="97"/>
      <c r="X26" s="97">
        <f t="shared" si="10"/>
        <v>0.17591093790365686</v>
      </c>
      <c r="Y26" s="97">
        <f t="shared" si="13"/>
        <v>2.5234586967133894</v>
      </c>
      <c r="Z26" s="97">
        <f t="shared" si="13"/>
        <v>10.62668060563815</v>
      </c>
      <c r="AA26" s="97">
        <f t="shared" si="13"/>
        <v>7.0205377495819148</v>
      </c>
      <c r="AB26" s="97">
        <f t="shared" si="13"/>
        <v>7.8240295976608349</v>
      </c>
      <c r="AC26" s="97">
        <f t="shared" si="13"/>
        <v>23.890605029918088</v>
      </c>
      <c r="AD26" s="97">
        <f t="shared" si="13"/>
        <v>25.273816137569188</v>
      </c>
      <c r="AE26" s="97">
        <f t="shared" si="13"/>
        <v>14.504532851442015</v>
      </c>
      <c r="AF26" s="97">
        <f t="shared" si="13"/>
        <v>8.1604283935727704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1.3567447518596193E-3</v>
      </c>
      <c r="C27" s="69">
        <f>'Basic T2'!O27</f>
        <v>1.8267117390847066E-2</v>
      </c>
      <c r="D27" s="69">
        <f>'Basic T2'!Z27</f>
        <v>8.0569271673962384E-2</v>
      </c>
      <c r="E27" s="69">
        <f>'Basic T2'!AK27</f>
        <v>2.4355252453060479E-2</v>
      </c>
      <c r="F27" s="69">
        <f>'Basic T2'!AV27</f>
        <v>2.3334051631674759E-2</v>
      </c>
      <c r="G27" s="69">
        <f>'Basic T2'!BG27</f>
        <v>8.1586007497591928E-2</v>
      </c>
      <c r="H27" s="69">
        <f>'Basic T2'!BR27</f>
        <v>0.1289356994851672</v>
      </c>
      <c r="I27" s="69">
        <f>'Basic T2'!CC27</f>
        <v>0.10713393690157376</v>
      </c>
      <c r="J27" s="69">
        <f>'Basic T2'!CN27</f>
        <v>4.7343271350233022E-2</v>
      </c>
      <c r="K27" s="309">
        <f t="shared" si="12"/>
        <v>0.51288135313597016</v>
      </c>
      <c r="L27" s="97"/>
      <c r="M27" s="97">
        <f t="shared" si="0"/>
        <v>1.8961170517479E-2</v>
      </c>
      <c r="N27" s="97">
        <f t="shared" si="1"/>
        <v>3.6813870741022006E-2</v>
      </c>
      <c r="O27" s="97">
        <f t="shared" si="2"/>
        <v>8.2733842472778055E-2</v>
      </c>
      <c r="P27" s="97">
        <f t="shared" si="3"/>
        <v>8.4084198404094007E-2</v>
      </c>
      <c r="Q27" s="97">
        <f t="shared" si="4"/>
        <v>8.0555698889761829E-2</v>
      </c>
      <c r="R27" s="97">
        <f t="shared" si="5"/>
        <v>7.4385323147074925E-2</v>
      </c>
      <c r="S27" s="97">
        <f t="shared" si="6"/>
        <v>0.12166517655353372</v>
      </c>
      <c r="T27" s="97">
        <f t="shared" si="7"/>
        <v>0.16404688229251058</v>
      </c>
      <c r="U27" s="97">
        <f t="shared" si="8"/>
        <v>0.13537072440976083</v>
      </c>
      <c r="V27" s="97">
        <f t="shared" si="9"/>
        <v>9.7131652952589589E-2</v>
      </c>
      <c r="W27" s="97"/>
      <c r="X27" s="97">
        <f t="shared" si="10"/>
        <v>0.26453384268387159</v>
      </c>
      <c r="Y27" s="97">
        <f t="shared" si="13"/>
        <v>3.5616653401716212</v>
      </c>
      <c r="Z27" s="97">
        <f t="shared" si="13"/>
        <v>15.709144265301966</v>
      </c>
      <c r="AA27" s="97">
        <f t="shared" si="13"/>
        <v>4.7487108478680939</v>
      </c>
      <c r="AB27" s="97">
        <f t="shared" si="13"/>
        <v>4.5496003098963627</v>
      </c>
      <c r="AC27" s="97">
        <f t="shared" si="13"/>
        <v>15.907384231994614</v>
      </c>
      <c r="AD27" s="97">
        <f t="shared" si="13"/>
        <v>25.139478886647105</v>
      </c>
      <c r="AE27" s="97">
        <f t="shared" si="13"/>
        <v>20.888639496544815</v>
      </c>
      <c r="AF27" s="97">
        <f t="shared" si="13"/>
        <v>9.2308427788915601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5.8346550750627599E-2</v>
      </c>
      <c r="C28" s="69">
        <f>'Basic T2'!O28</f>
        <v>1.0254554183304745</v>
      </c>
      <c r="D28" s="69">
        <f>'Basic T2'!Z28</f>
        <v>3.9687926740210115</v>
      </c>
      <c r="E28" s="69">
        <f>'Basic T2'!AK28</f>
        <v>1.3263076957015414</v>
      </c>
      <c r="F28" s="69">
        <f>'Basic T2'!AV28</f>
        <v>1.1037430697750992</v>
      </c>
      <c r="G28" s="69">
        <f>'Basic T2'!BG28</f>
        <v>7.8786056577290733</v>
      </c>
      <c r="H28" s="69">
        <f>'Basic T2'!BR28</f>
        <v>7.6396891607174799</v>
      </c>
      <c r="I28" s="69">
        <f>'Basic T2'!CC28</f>
        <v>4.8413489702764654</v>
      </c>
      <c r="J28" s="69">
        <f>'Basic T2'!CN28</f>
        <v>2.9614594885920802</v>
      </c>
      <c r="K28" s="309">
        <f t="shared" si="12"/>
        <v>30.803748685893854</v>
      </c>
      <c r="L28" s="97"/>
      <c r="M28" s="97">
        <f t="shared" si="0"/>
        <v>0.81542154216776486</v>
      </c>
      <c r="N28" s="97">
        <f t="shared" si="1"/>
        <v>2.0666086724780266</v>
      </c>
      <c r="O28" s="97">
        <f t="shared" si="2"/>
        <v>4.0754180977123582</v>
      </c>
      <c r="P28" s="97">
        <f t="shared" si="3"/>
        <v>4.5789514867554315</v>
      </c>
      <c r="Q28" s="97">
        <f t="shared" si="4"/>
        <v>3.8104310294646728</v>
      </c>
      <c r="R28" s="97">
        <f t="shared" si="5"/>
        <v>7.1832492577339035</v>
      </c>
      <c r="S28" s="97">
        <f t="shared" si="6"/>
        <v>7.2088966381241697</v>
      </c>
      <c r="T28" s="97">
        <f t="shared" si="7"/>
        <v>7.413227102757987</v>
      </c>
      <c r="U28" s="97">
        <f t="shared" si="8"/>
        <v>8.4678330171811531</v>
      </c>
      <c r="V28" s="97">
        <f t="shared" si="9"/>
        <v>5.8337449952168843</v>
      </c>
      <c r="W28" s="97"/>
      <c r="X28" s="97">
        <f t="shared" si="10"/>
        <v>0.18941379942288189</v>
      </c>
      <c r="Y28" s="97">
        <f t="shared" si="13"/>
        <v>3.3289955348845814</v>
      </c>
      <c r="Z28" s="97">
        <f t="shared" si="13"/>
        <v>12.88412236604977</v>
      </c>
      <c r="AA28" s="97">
        <f t="shared" si="13"/>
        <v>4.3056697716434282</v>
      </c>
      <c r="AB28" s="97">
        <f t="shared" si="13"/>
        <v>3.5831452886789164</v>
      </c>
      <c r="AC28" s="97">
        <f t="shared" si="13"/>
        <v>25.576775534910695</v>
      </c>
      <c r="AD28" s="97">
        <f t="shared" si="13"/>
        <v>24.801167022298067</v>
      </c>
      <c r="AE28" s="97">
        <f t="shared" si="13"/>
        <v>15.716752592821578</v>
      </c>
      <c r="AF28" s="97">
        <f t="shared" si="13"/>
        <v>9.6139580892900831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3.4145346043574373E-2</v>
      </c>
      <c r="C29" s="69">
        <f>'Basic T2'!O29</f>
        <v>0.3621247015124166</v>
      </c>
      <c r="D29" s="69">
        <f>'Basic T2'!Z29</f>
        <v>1.543983894257162</v>
      </c>
      <c r="E29" s="69">
        <f>'Basic T2'!AK29</f>
        <v>0.4897632030363237</v>
      </c>
      <c r="F29" s="69">
        <f>'Basic T2'!AV29</f>
        <v>0.75259326870727838</v>
      </c>
      <c r="G29" s="69">
        <f>'Basic T2'!BG29</f>
        <v>2.3717683242019061</v>
      </c>
      <c r="H29" s="69">
        <f>'Basic T2'!BR29</f>
        <v>2.2901746433030601</v>
      </c>
      <c r="I29" s="69">
        <f>'Basic T2'!CC29</f>
        <v>1.1944810797361383</v>
      </c>
      <c r="J29" s="69">
        <f>'Basic T2'!CN29</f>
        <v>0.65168372889905646</v>
      </c>
      <c r="K29" s="309">
        <f t="shared" si="12"/>
        <v>9.6907181896969163</v>
      </c>
      <c r="L29" s="97"/>
      <c r="M29" s="97">
        <f t="shared" si="0"/>
        <v>0.47719788694456655</v>
      </c>
      <c r="N29" s="97">
        <f t="shared" si="1"/>
        <v>0.72979286596630866</v>
      </c>
      <c r="O29" s="97">
        <f t="shared" si="2"/>
        <v>1.5854645032029027</v>
      </c>
      <c r="P29" s="97">
        <f t="shared" si="3"/>
        <v>1.6908609924901834</v>
      </c>
      <c r="Q29" s="97">
        <f t="shared" si="4"/>
        <v>2.5981633064593437</v>
      </c>
      <c r="R29" s="97">
        <f t="shared" si="5"/>
        <v>2.1624388622149753</v>
      </c>
      <c r="S29" s="97">
        <f t="shared" si="6"/>
        <v>2.1610345577560319</v>
      </c>
      <c r="T29" s="97">
        <f t="shared" si="7"/>
        <v>1.8290273162287454</v>
      </c>
      <c r="U29" s="97">
        <f t="shared" si="8"/>
        <v>1.8633883116039731</v>
      </c>
      <c r="V29" s="97">
        <f t="shared" si="9"/>
        <v>1.8352694444975195</v>
      </c>
      <c r="W29" s="97"/>
      <c r="X29" s="97">
        <f>IF($K29&gt;0,B29/$K29*100,0)</f>
        <v>0.35235103709730609</v>
      </c>
      <c r="Y29" s="97">
        <f t="shared" si="13"/>
        <v>3.7368200624946897</v>
      </c>
      <c r="Z29" s="97">
        <f t="shared" si="13"/>
        <v>15.932605448156686</v>
      </c>
      <c r="AA29" s="97">
        <f t="shared" si="13"/>
        <v>5.0539412399489185</v>
      </c>
      <c r="AB29" s="97">
        <f t="shared" si="13"/>
        <v>7.7661248008164012</v>
      </c>
      <c r="AC29" s="97">
        <f t="shared" si="13"/>
        <v>24.474639317481635</v>
      </c>
      <c r="AD29" s="97">
        <f t="shared" si="13"/>
        <v>23.6326616714327</v>
      </c>
      <c r="AE29" s="97">
        <f t="shared" si="13"/>
        <v>12.32603256388262</v>
      </c>
      <c r="AF29" s="97">
        <f t="shared" si="13"/>
        <v>6.7248238586890361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3.1005813753225111E-2</v>
      </c>
      <c r="C30" s="69">
        <f>'Basic T2'!O30</f>
        <v>0.2313235177548571</v>
      </c>
      <c r="D30" s="69">
        <f>'Basic T2'!Z30</f>
        <v>0.62253528466161312</v>
      </c>
      <c r="E30" s="69">
        <f>'Basic T2'!AK30</f>
        <v>0.28446621526168447</v>
      </c>
      <c r="F30" s="69">
        <f>'Basic T2'!AV30</f>
        <v>0.64599027193975</v>
      </c>
      <c r="G30" s="69">
        <f>'Basic T2'!BG30</f>
        <v>4.2293992614980329</v>
      </c>
      <c r="H30" s="69">
        <f>'Basic T2'!BR30</f>
        <v>5.5369416819794095</v>
      </c>
      <c r="I30" s="69">
        <f>'Basic T2'!CC30</f>
        <v>4.3768132354633744</v>
      </c>
      <c r="J30" s="69">
        <f>'Basic T2'!CN30</f>
        <v>2.5640461741224612</v>
      </c>
      <c r="K30" s="309">
        <f t="shared" si="12"/>
        <v>18.522521456434404</v>
      </c>
      <c r="L30" s="97"/>
      <c r="M30" s="97">
        <f t="shared" si="0"/>
        <v>0.43332138989466074</v>
      </c>
      <c r="N30" s="97">
        <f t="shared" si="1"/>
        <v>0.46618817297647663</v>
      </c>
      <c r="O30" s="97">
        <f t="shared" si="2"/>
        <v>0.63926029247679994</v>
      </c>
      <c r="P30" s="97">
        <f t="shared" si="3"/>
        <v>0.98209261962790773</v>
      </c>
      <c r="Q30" s="97">
        <f t="shared" si="4"/>
        <v>2.2301398254152627</v>
      </c>
      <c r="R30" s="97">
        <f t="shared" si="5"/>
        <v>3.8561174940913365</v>
      </c>
      <c r="S30" s="97">
        <f t="shared" si="6"/>
        <v>5.2247204613966671</v>
      </c>
      <c r="T30" s="97">
        <f t="shared" si="7"/>
        <v>6.7019152513176738</v>
      </c>
      <c r="U30" s="97">
        <f t="shared" si="8"/>
        <v>7.3314914265916045</v>
      </c>
      <c r="V30" s="97">
        <f t="shared" si="9"/>
        <v>3.507873926226198</v>
      </c>
      <c r="W30" s="97"/>
      <c r="X30" s="97">
        <f t="shared" si="10"/>
        <v>0.16739521034515648</v>
      </c>
      <c r="Y30" s="97">
        <f t="shared" si="13"/>
        <v>1.248877040304355</v>
      </c>
      <c r="Z30" s="97">
        <f t="shared" si="13"/>
        <v>3.3609640357325921</v>
      </c>
      <c r="AA30" s="97">
        <f t="shared" si="13"/>
        <v>1.5357855890773759</v>
      </c>
      <c r="AB30" s="97">
        <f t="shared" si="13"/>
        <v>3.487593594960281</v>
      </c>
      <c r="AC30" s="97">
        <f t="shared" si="13"/>
        <v>22.833820284380408</v>
      </c>
      <c r="AD30" s="97">
        <f t="shared" si="13"/>
        <v>29.893023447172045</v>
      </c>
      <c r="AE30" s="97">
        <f t="shared" si="13"/>
        <v>23.629683711031387</v>
      </c>
      <c r="AF30" s="97">
        <f t="shared" si="13"/>
        <v>13.842857086996412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5.5049441009514942E-2</v>
      </c>
      <c r="C31" s="69">
        <f>'Basic T2'!O31</f>
        <v>0.29942045463958306</v>
      </c>
      <c r="D31" s="69">
        <f>'Basic T2'!Z31</f>
        <v>1.1075573009142334</v>
      </c>
      <c r="E31" s="69">
        <f>'Basic T2'!AK31</f>
        <v>0.53970002392816929</v>
      </c>
      <c r="F31" s="69">
        <f>'Basic T2'!AV31</f>
        <v>0.82746257654121069</v>
      </c>
      <c r="G31" s="69">
        <f>'Basic T2'!BG31</f>
        <v>4.7758548030091692</v>
      </c>
      <c r="H31" s="69">
        <f>'Basic T2'!BR31</f>
        <v>7.5694999443649502</v>
      </c>
      <c r="I31" s="69">
        <f>'Basic T2'!CC31</f>
        <v>6.2911401082919447</v>
      </c>
      <c r="J31" s="69">
        <f>'Basic T2'!CN31</f>
        <v>4.1563660932730828</v>
      </c>
      <c r="K31" s="309">
        <f t="shared" si="12"/>
        <v>25.622050745971858</v>
      </c>
      <c r="L31" s="97"/>
      <c r="M31" s="97">
        <f t="shared" si="0"/>
        <v>0.76934282328538905</v>
      </c>
      <c r="N31" s="97">
        <f t="shared" si="1"/>
        <v>0.60342448556457828</v>
      </c>
      <c r="O31" s="97">
        <f t="shared" si="2"/>
        <v>1.1373128906293235</v>
      </c>
      <c r="P31" s="97">
        <f t="shared" si="3"/>
        <v>1.8632631288930859</v>
      </c>
      <c r="Q31" s="97">
        <f t="shared" si="4"/>
        <v>2.8566331818653006</v>
      </c>
      <c r="R31" s="97">
        <f t="shared" si="5"/>
        <v>4.3543435170036044</v>
      </c>
      <c r="S31" s="97">
        <f t="shared" si="6"/>
        <v>7.1426653039492072</v>
      </c>
      <c r="T31" s="97">
        <f t="shared" si="7"/>
        <v>9.6331932782309675</v>
      </c>
      <c r="U31" s="97">
        <f t="shared" si="8"/>
        <v>11.884482692296579</v>
      </c>
      <c r="V31" s="97">
        <f t="shared" si="9"/>
        <v>4.8524129913757941</v>
      </c>
      <c r="W31" s="97"/>
      <c r="X31" s="97">
        <f t="shared" si="10"/>
        <v>0.21485181477196735</v>
      </c>
      <c r="Y31" s="97">
        <f t="shared" si="13"/>
        <v>1.1686045649045329</v>
      </c>
      <c r="Z31" s="97">
        <f t="shared" si="13"/>
        <v>4.3226723414727326</v>
      </c>
      <c r="AA31" s="97">
        <f t="shared" si="13"/>
        <v>2.1063888651185256</v>
      </c>
      <c r="AB31" s="97">
        <f t="shared" si="13"/>
        <v>3.2294939415468114</v>
      </c>
      <c r="AC31" s="97">
        <f t="shared" si="13"/>
        <v>18.639627445746122</v>
      </c>
      <c r="AD31" s="97">
        <f t="shared" si="13"/>
        <v>29.542912155675051</v>
      </c>
      <c r="AE31" s="97">
        <f t="shared" si="13"/>
        <v>24.553616611976302</v>
      </c>
      <c r="AF31" s="97">
        <f t="shared" si="13"/>
        <v>16.221832258787956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3.1413178702554553E-4</v>
      </c>
      <c r="C32" s="69">
        <f>'Basic T2'!O32</f>
        <v>9.4207393206460002E-2</v>
      </c>
      <c r="D32" s="69">
        <f>'Basic T2'!Z32</f>
        <v>0.31635798223689354</v>
      </c>
      <c r="E32" s="69">
        <f>'Basic T2'!AK32</f>
        <v>0.21839825446987807</v>
      </c>
      <c r="F32" s="69">
        <f>'Basic T2'!AV32</f>
        <v>0.27366324675657783</v>
      </c>
      <c r="G32" s="69">
        <f>'Basic T2'!BG32</f>
        <v>1.307660127799297</v>
      </c>
      <c r="H32" s="69">
        <f>'Basic T2'!BR32</f>
        <v>2.3020372382117276</v>
      </c>
      <c r="I32" s="69">
        <f>'Basic T2'!CC32</f>
        <v>2.9126524126946194</v>
      </c>
      <c r="J32" s="69">
        <f>'Basic T2'!CN32</f>
        <v>2.1303767425163387</v>
      </c>
      <c r="K32" s="309">
        <f t="shared" si="12"/>
        <v>9.5556675296788178</v>
      </c>
      <c r="L32" s="97"/>
      <c r="M32" s="97">
        <f t="shared" si="0"/>
        <v>4.3901451401140617E-3</v>
      </c>
      <c r="N32" s="97">
        <f t="shared" si="1"/>
        <v>0.18985692827971867</v>
      </c>
      <c r="O32" s="97">
        <f t="shared" si="2"/>
        <v>0.3248572430108187</v>
      </c>
      <c r="P32" s="97">
        <f t="shared" si="3"/>
        <v>0.75399925315269889</v>
      </c>
      <c r="Q32" s="97">
        <f t="shared" si="4"/>
        <v>0.94476237778579153</v>
      </c>
      <c r="R32" s="97">
        <f t="shared" si="5"/>
        <v>1.1922475943655781</v>
      </c>
      <c r="S32" s="97">
        <f t="shared" si="6"/>
        <v>2.1722282357653726</v>
      </c>
      <c r="T32" s="97">
        <f t="shared" si="7"/>
        <v>4.4599457587681748</v>
      </c>
      <c r="U32" s="97">
        <f t="shared" si="8"/>
        <v>6.0914811054501383</v>
      </c>
      <c r="V32" s="97">
        <f t="shared" si="9"/>
        <v>1.8096929758665405</v>
      </c>
      <c r="W32" s="97"/>
      <c r="X32" s="97">
        <f t="shared" si="10"/>
        <v>3.2873871558411578E-3</v>
      </c>
      <c r="Y32" s="97">
        <f t="shared" si="13"/>
        <v>0.98587977149542438</v>
      </c>
      <c r="Z32" s="97">
        <f t="shared" si="13"/>
        <v>3.3106842745870093</v>
      </c>
      <c r="AA32" s="97">
        <f t="shared" si="13"/>
        <v>2.2855363457503928</v>
      </c>
      <c r="AB32" s="97">
        <f t="shared" si="13"/>
        <v>2.8638841389846483</v>
      </c>
      <c r="AC32" s="97">
        <f t="shared" si="13"/>
        <v>13.684654931095636</v>
      </c>
      <c r="AD32" s="97">
        <f t="shared" si="13"/>
        <v>24.090805075227465</v>
      </c>
      <c r="AE32" s="97">
        <f t="shared" si="13"/>
        <v>30.480888997532112</v>
      </c>
      <c r="AF32" s="97">
        <f t="shared" si="13"/>
        <v>22.294379078171467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3.4130688060009365E-2</v>
      </c>
      <c r="C33" s="69">
        <f>'Basic T2'!O33</f>
        <v>0.89818721265309376</v>
      </c>
      <c r="D33" s="69">
        <f>'Basic T2'!Z33</f>
        <v>3.2229808925245464</v>
      </c>
      <c r="E33" s="69">
        <f>'Basic T2'!AK33</f>
        <v>1.5162454213195018</v>
      </c>
      <c r="F33" s="69">
        <f>'Basic T2'!AV33</f>
        <v>1.4331649656031642</v>
      </c>
      <c r="G33" s="69">
        <f>'Basic T2'!BG33</f>
        <v>7.3075686349327986</v>
      </c>
      <c r="H33" s="69">
        <f>'Basic T2'!BR33</f>
        <v>12.525521440771355</v>
      </c>
      <c r="I33" s="69">
        <f>'Basic T2'!CC33</f>
        <v>10.380919708803969</v>
      </c>
      <c r="J33" s="69">
        <f>'Basic T2'!CN33</f>
        <v>6.2350828838350534</v>
      </c>
      <c r="K33" s="309">
        <f t="shared" ref="K33" si="14">SUM(B33:J33)</f>
        <v>43.55380184850349</v>
      </c>
      <c r="L33" s="97"/>
      <c r="M33" s="97">
        <f t="shared" si="0"/>
        <v>0.47699303446554453</v>
      </c>
      <c r="N33" s="97">
        <f t="shared" si="1"/>
        <v>1.8101240190429708</v>
      </c>
      <c r="O33" s="97">
        <f t="shared" si="2"/>
        <v>3.3095693670155488</v>
      </c>
      <c r="P33" s="97">
        <f t="shared" si="3"/>
        <v>5.234693464222639</v>
      </c>
      <c r="Q33" s="97">
        <f t="shared" si="4"/>
        <v>4.9476879219624053</v>
      </c>
      <c r="R33" s="97">
        <f t="shared" si="5"/>
        <v>6.6626112859481372</v>
      </c>
      <c r="S33" s="97">
        <f t="shared" si="6"/>
        <v>11.819222942919941</v>
      </c>
      <c r="T33" s="97">
        <f t="shared" si="7"/>
        <v>15.895593523485571</v>
      </c>
      <c r="U33" s="97">
        <f t="shared" si="8"/>
        <v>17.828250196223451</v>
      </c>
      <c r="V33" s="97">
        <f t="shared" si="9"/>
        <v>8.2484043142686829</v>
      </c>
      <c r="W33" s="97"/>
      <c r="X33" s="97">
        <f t="shared" ref="X33" si="15">IF($K33&gt;0,B33/$K33*100,0)</f>
        <v>7.8364428847632492E-2</v>
      </c>
      <c r="Y33" s="97">
        <f t="shared" ref="Y33" si="16">IF($K33&gt;0,C33/$K33*100,0)</f>
        <v>2.0622475525267041</v>
      </c>
      <c r="Z33" s="97">
        <f t="shared" ref="Z33" si="17">IF($K33&gt;0,D33/$K33*100,0)</f>
        <v>7.399998979963418</v>
      </c>
      <c r="AA33" s="97">
        <f t="shared" ref="AA33" si="18">IF($K33&gt;0,E33/$K33*100,0)</f>
        <v>3.4813158828098953</v>
      </c>
      <c r="AB33" s="97">
        <f t="shared" ref="AB33" si="19">IF($K33&gt;0,F33/$K33*100,0)</f>
        <v>3.2905622581198566</v>
      </c>
      <c r="AC33" s="97">
        <f t="shared" ref="AC33" si="20">IF($K33&gt;0,G33/$K33*100,0)</f>
        <v>16.77825660398436</v>
      </c>
      <c r="AD33" s="97">
        <f t="shared" ref="AD33" si="21">IF($K33&gt;0,H33/$K33*100,0)</f>
        <v>28.75873266894089</v>
      </c>
      <c r="AE33" s="97">
        <f t="shared" ref="AE33" si="22">IF($K33&gt;0,I33/$K33*100,0)</f>
        <v>23.83470390234293</v>
      </c>
      <c r="AF33" s="97">
        <f>IF($K33&gt;0,J33/$K33*100,0)</f>
        <v>14.315817722464317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7.1553850043642067</v>
      </c>
      <c r="C35" s="310">
        <f t="shared" ref="C35:K35" si="24">SUM(C8:C33)</f>
        <v>49.620202991835534</v>
      </c>
      <c r="D35" s="310">
        <f t="shared" si="24"/>
        <v>97.383693620264424</v>
      </c>
      <c r="E35" s="310">
        <f t="shared" si="24"/>
        <v>28.965314429250284</v>
      </c>
      <c r="F35" s="310">
        <f t="shared" si="24"/>
        <v>28.966357381625773</v>
      </c>
      <c r="G35" s="310">
        <f t="shared" si="24"/>
        <v>109.68024879891937</v>
      </c>
      <c r="H35" s="310">
        <f t="shared" si="24"/>
        <v>105.97584546177384</v>
      </c>
      <c r="I35" s="310">
        <f t="shared" si="24"/>
        <v>65.306902151632585</v>
      </c>
      <c r="J35" s="310">
        <f t="shared" si="24"/>
        <v>34.973050160333898</v>
      </c>
      <c r="K35" s="310">
        <f t="shared" si="24"/>
        <v>528.02699999999993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1.355117258087978</v>
      </c>
      <c r="Y35" s="98">
        <f t="shared" ref="Y35:AG35" si="26">IF($K35&gt;0,C35/$K35*100,0)</f>
        <v>9.3972851751587587</v>
      </c>
      <c r="Z35" s="98">
        <f t="shared" si="26"/>
        <v>18.442938262676805</v>
      </c>
      <c r="AA35" s="98">
        <f t="shared" si="26"/>
        <v>5.4855744932077881</v>
      </c>
      <c r="AB35" s="98">
        <f t="shared" si="26"/>
        <v>5.4857720119663913</v>
      </c>
      <c r="AC35" s="98">
        <f t="shared" si="26"/>
        <v>20.771712203906123</v>
      </c>
      <c r="AD35" s="98">
        <f t="shared" si="26"/>
        <v>20.070156537785731</v>
      </c>
      <c r="AE35" s="98">
        <f t="shared" si="26"/>
        <v>12.368099008503844</v>
      </c>
      <c r="AF35" s="98">
        <f t="shared" si="26"/>
        <v>6.6233450487065815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automation\Data\Results\Workbooks\LSIPs\ST_LSIP\[ST_LSIP_MainTables.Main.xlsm]Manager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automation\Data\Results\Workbooks\LSIPs\ST_LSIP\[ST_LSIP_MainTables.Main.xlsm]Manager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automation\Data\Results\Workbooks\LSIPs\ST_LSIP\[ST_LSIP_MainTables.Main.xlsm]Manager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automation\Data\Results\Workbooks\LSIPs\ST_LSIP\[ST_LSIP_MainTables.Main.xlsm]Manager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automation\Data\Results\Workbooks\LSIPs\ST_LSIP\[ST_LSIP_MainTables.Main.xlsm]Manager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automation\Data\Results\Workbooks\LSIPs\ST_LSIP\[ST_LSIP_MainTables.Main.xlsm]Manager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automation\Data\Results\Workbooks\LSIPs\ST_LSIP\[ST_LSIP_MainTables.Main.xlsm]Manager</v>
      </c>
      <c r="Y79" s="91" t="str">
        <f ca="1">CELL("filename")</f>
        <v>M:\IE\Projects\Nuffield via NFER AI and automation\Data\Results\Workbooks\LSIPs\ST_LSIP\[ST_LSIP_MainTables.Main.xlsm]Manager</v>
      </c>
      <c r="AW79" s="91" t="str">
        <f ca="1">CELL("filename")</f>
        <v>M:\IE\Projects\Nuffield via NFER AI and automation\Data\Results\Workbooks\LSIPs\ST_LSIP\[ST_LSIP_MainTables.Main.xlsm]Manager</v>
      </c>
      <c r="BU79" s="91" t="str">
        <f ca="1">CELL("filename")</f>
        <v>M:\IE\Projects\Nuffield via NFER AI and automation\Data\Results\Workbooks\LSIPs\ST_LSIP\[ST_LSIP_MainTables.Main.xlsm]Manager</v>
      </c>
      <c r="CS79" s="91" t="str">
        <f ca="1">CELL("filename")</f>
        <v>M:\IE\Projects\Nuffield via NFER AI and automation\Data\Results\Workbooks\LSIPs\ST_LSIP\[ST_LSIP_MainTables.Main.xlsm]Manager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automation\Data\Results\Workbooks\LSIPs\ST_LSIP\[ST_LSIP_MainTables.Main.xlsm]Manager</v>
      </c>
      <c r="Y96" s="91" t="str">
        <f ca="1">CELL("filename")</f>
        <v>M:\IE\Projects\Nuffield via NFER AI and automation\Data\Results\Workbooks\LSIPs\ST_LSIP\[ST_LSIP_MainTables.Main.xlsm]Manager</v>
      </c>
      <c r="AW96" s="91" t="str">
        <f ca="1">CELL("filename")</f>
        <v>M:\IE\Projects\Nuffield via NFER AI and automation\Data\Results\Workbooks\LSIPs\ST_LSIP\[ST_LSIP_MainTables.Main.xlsm]Manager</v>
      </c>
      <c r="BU96" s="91" t="str">
        <f ca="1">CELL("filename")</f>
        <v>M:\IE\Projects\Nuffield via NFER AI and automation\Data\Results\Workbooks\LSIPs\ST_LSIP\[ST_LSIP_MainTables.Main.xlsm]Manager</v>
      </c>
      <c r="CS96" s="91" t="str">
        <f ca="1">CELL("filename")</f>
        <v>M:\IE\Projects\Nuffield via NFER AI and automation\Data\Results\Workbooks\LSIPs\ST_LSIP\[ST_LSIP_MainTables.Main.xlsm]Manager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7AB3D9E-6C96-4DCA-8835-060E29E25AB3}"/>
</file>

<file path=customXml/itemProps2.xml><?xml version="1.0" encoding="utf-8"?>
<ds:datastoreItem xmlns:ds="http://schemas.openxmlformats.org/officeDocument/2006/customXml" ds:itemID="{3B0E49B4-63C7-43BF-A524-FCD0DB3BBFFF}"/>
</file>

<file path=customXml/itemProps3.xml><?xml version="1.0" encoding="utf-8"?>
<ds:datastoreItem xmlns:ds="http://schemas.openxmlformats.org/officeDocument/2006/customXml" ds:itemID="{55675958-ED5F-4A76-8777-4CC6068BC24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